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updateLinks="never" codeName="ThisWorkbook" defaultThemeVersion="166925"/>
  <mc:AlternateContent xmlns:mc="http://schemas.openxmlformats.org/markup-compatibility/2006">
    <mc:Choice Requires="x15">
      <x15ac:absPath xmlns:x15ac="http://schemas.microsoft.com/office/spreadsheetml/2010/11/ac" url="Q:\Compliance &amp; Asset Mgmt\Income Limits\2025-04-01\"/>
    </mc:Choice>
  </mc:AlternateContent>
  <xr:revisionPtr revIDLastSave="0" documentId="14_{E83D66BD-64FB-493F-BA55-C977C3DFEF9E}" xr6:coauthVersionLast="47" xr6:coauthVersionMax="47" xr10:uidLastSave="{00000000-0000-0000-0000-000000000000}"/>
  <bookViews>
    <workbookView xWindow="-120" yWindow="-120" windowWidth="29040" windowHeight="17520" tabRatio="787" activeTab="1" xr2:uid="{00000000-000D-0000-FFFF-FFFF00000000}"/>
  </bookViews>
  <sheets>
    <sheet name="Form Instructions" sheetId="10" r:id="rId1"/>
    <sheet name="VA Program Limits" sheetId="9" r:id="rId2"/>
    <sheet name="Loan Programs Not-AFS" sheetId="14" r:id="rId3"/>
    <sheet name="MTSP-HERA Rent All Areas" sheetId="11" r:id="rId4"/>
    <sheet name="Nat.Non-Metro Limits" sheetId="12" r:id="rId5"/>
    <sheet name="Parkstone Rent Letter (HIDE)" sheetId="17" state="veryHidden" r:id="rId6"/>
    <sheet name="MTSP-HERA Limits-HIDE" sheetId="3" state="veryHidden" r:id="rId7"/>
    <sheet name="Average Income Limits-HIDE" sheetId="16" state="veryHidden" r:id="rId8"/>
    <sheet name="National Non-MetroLimits-HIDE" sheetId="5" state="veryHidden" r:id="rId9"/>
  </sheets>
  <externalReferences>
    <externalReference r:id="rId10"/>
  </externalReferences>
  <definedNames>
    <definedName name="_xlnm._FilterDatabase" localSheetId="6" hidden="1">'MTSP-HERA Limits-HIDE'!$A$1:$GM$136</definedName>
    <definedName name="_xlnm._FilterDatabase" localSheetId="8" hidden="1">'National Non-MetroLimits-HIDE'!#REF!</definedName>
    <definedName name="_Hlk225235215" localSheetId="8">'National Non-MetroLimits-HIDE'!$M$1415</definedName>
    <definedName name="AdjustedLimits" localSheetId="1">'VA Program Limits'!$D$41:$J$50</definedName>
    <definedName name="CountyDropDown">'VA Program Limits'!$J$51:INDEX('VA Program Limits'!$J$51:$J$183,COUNTIF('VA Program Limits'!$J$51:$J$183,"?*"))</definedName>
    <definedName name="layout" localSheetId="8">'National Non-MetroLimits-HIDE'!$M$2622</definedName>
    <definedName name="map" localSheetId="8">'National Non-MetroLimits-HIDE'!$M$2460</definedName>
    <definedName name="NNMIL">'National Non-MetroLimits-HIDE'!$M$1:$Y$20</definedName>
    <definedName name="_xlnm.Print_Area" localSheetId="0">'Form Instructions'!$A$1:$K$144</definedName>
    <definedName name="_xlnm.Print_Area" localSheetId="2">'Loan Programs Not-AFS'!$A$2:$I$135</definedName>
    <definedName name="_xlnm.Print_Area" localSheetId="3">'MTSP-HERA Rent All Areas'!$A$1:$F$1578</definedName>
    <definedName name="_xlnm.Print_Area" localSheetId="4">'Nat.Non-Metro Limits'!$A$1:$J$23</definedName>
    <definedName name="_xlnm.Print_Area" localSheetId="1">'VA Program Limits'!$A$1:$R$35</definedName>
    <definedName name="_xlnm.Print_Titles" localSheetId="2">'Loan Programs Not-AFS'!$1:$2</definedName>
    <definedName name="_xlnm.Print_Titles" localSheetId="3">'MTSP-HERA Rent All Areas'!$1:$3</definedName>
    <definedName name="SD_D_PL_IncomeTarget_Name" hidden="1">[1]SD_Dropdowns!$DW$2:$DW$6</definedName>
    <definedName name="SD_D_PL_TCUnitMixType_Name" hidden="1">[1]SD_Dropdowns!$DY$2:$DY$18</definedName>
    <definedName name="Sec8Limits">#REF!</definedName>
    <definedName name="top" localSheetId="8">'National Non-MetroLimits-HIDE'!$M$1152</definedName>
    <definedName name="VACounty">'VA Program Limits'!$F$51:$F$183</definedName>
    <definedName name="VAMTSP">'MTSP-HERA Limits-HIDE'!$C$1:$GO$136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F3" i="12" s="1"/>
  <c r="AO136" i="3"/>
  <c r="U136" i="3"/>
  <c r="T136" i="3"/>
  <c r="S136" i="3"/>
  <c r="R136" i="3"/>
  <c r="Q136" i="3"/>
  <c r="P136" i="3"/>
  <c r="O136" i="3"/>
  <c r="N136" i="3"/>
  <c r="M136" i="3"/>
  <c r="L136" i="3"/>
  <c r="K136" i="3"/>
  <c r="J136" i="3"/>
  <c r="I136" i="3"/>
  <c r="H136" i="3"/>
  <c r="G136" i="3"/>
  <c r="F136" i="3"/>
  <c r="E136" i="3"/>
  <c r="D136" i="3"/>
  <c r="E43" i="9" l="1"/>
  <c r="E46" i="9" s="1"/>
  <c r="F28" i="17" s="1"/>
  <c r="D43" i="9"/>
  <c r="D46" i="9" s="1"/>
  <c r="E28" i="17" s="1"/>
  <c r="C43" i="9"/>
  <c r="C46" i="9" s="1"/>
  <c r="B43" i="9"/>
  <c r="B46" i="9" s="1"/>
  <c r="D28" i="17" s="1"/>
  <c r="C13" i="9"/>
  <c r="B13" i="9"/>
  <c r="E13" i="9"/>
  <c r="AT4" i="3" l="1"/>
  <c r="AU4" i="3"/>
  <c r="AV4" i="3"/>
  <c r="AW4" i="3"/>
  <c r="AX4" i="3"/>
  <c r="AY4" i="3"/>
  <c r="AZ4" i="3"/>
  <c r="BA4" i="3"/>
  <c r="BB4" i="3"/>
  <c r="BC4" i="3"/>
  <c r="BD4" i="3"/>
  <c r="BE4" i="3"/>
  <c r="BF4" i="3"/>
  <c r="BG4" i="3"/>
  <c r="BH4" i="3"/>
  <c r="BI4" i="3"/>
  <c r="BJ4" i="3"/>
  <c r="BK4" i="3"/>
  <c r="BL4" i="3"/>
  <c r="BM4" i="3"/>
  <c r="BN4" i="3"/>
  <c r="BO4" i="3"/>
  <c r="BP4" i="3"/>
  <c r="BQ4" i="3"/>
  <c r="BR4" i="3"/>
  <c r="BS4" i="3"/>
  <c r="BT4" i="3"/>
  <c r="BU4" i="3"/>
  <c r="BV4" i="3"/>
  <c r="BW4" i="3"/>
  <c r="BX4" i="3"/>
  <c r="BY4" i="3"/>
  <c r="BZ4" i="3"/>
  <c r="CA4" i="3"/>
  <c r="CB4" i="3"/>
  <c r="CC4" i="3"/>
  <c r="CD4" i="3"/>
  <c r="CE4" i="3"/>
  <c r="CF4" i="3"/>
  <c r="CG4" i="3"/>
  <c r="AT5" i="3"/>
  <c r="AU5" i="3"/>
  <c r="AV5" i="3"/>
  <c r="AW5" i="3"/>
  <c r="AX5" i="3"/>
  <c r="AY5" i="3"/>
  <c r="AZ5" i="3"/>
  <c r="BA5" i="3"/>
  <c r="BB5" i="3"/>
  <c r="BC5" i="3"/>
  <c r="BD5" i="3"/>
  <c r="BE5" i="3"/>
  <c r="BF5" i="3"/>
  <c r="BG5" i="3"/>
  <c r="BH5" i="3"/>
  <c r="BI5" i="3"/>
  <c r="BJ5" i="3"/>
  <c r="BK5" i="3"/>
  <c r="BL5" i="3"/>
  <c r="BM5" i="3"/>
  <c r="BN5" i="3"/>
  <c r="BO5" i="3"/>
  <c r="BP5" i="3"/>
  <c r="BQ5" i="3"/>
  <c r="BR5" i="3"/>
  <c r="BS5" i="3"/>
  <c r="BT5" i="3"/>
  <c r="BU5" i="3"/>
  <c r="BV5" i="3"/>
  <c r="BW5" i="3"/>
  <c r="BX5" i="3"/>
  <c r="BY5" i="3"/>
  <c r="BZ5" i="3"/>
  <c r="CA5" i="3"/>
  <c r="CB5" i="3"/>
  <c r="CC5" i="3"/>
  <c r="CD5" i="3"/>
  <c r="CE5" i="3"/>
  <c r="CF5" i="3"/>
  <c r="CG5" i="3"/>
  <c r="AT6" i="3"/>
  <c r="AU6" i="3"/>
  <c r="AV6" i="3"/>
  <c r="AW6" i="3"/>
  <c r="AX6" i="3"/>
  <c r="AY6" i="3"/>
  <c r="AZ6" i="3"/>
  <c r="BA6" i="3"/>
  <c r="BB6" i="3"/>
  <c r="BC6" i="3"/>
  <c r="BD6" i="3"/>
  <c r="BE6" i="3"/>
  <c r="BF6" i="3"/>
  <c r="BG6" i="3"/>
  <c r="BH6" i="3"/>
  <c r="BI6" i="3"/>
  <c r="BJ6" i="3"/>
  <c r="BK6" i="3"/>
  <c r="BL6" i="3"/>
  <c r="BM6" i="3"/>
  <c r="BN6" i="3"/>
  <c r="BO6" i="3"/>
  <c r="BP6" i="3"/>
  <c r="BQ6" i="3"/>
  <c r="BR6" i="3"/>
  <c r="BS6" i="3"/>
  <c r="BT6" i="3"/>
  <c r="BU6" i="3"/>
  <c r="BV6" i="3"/>
  <c r="BW6" i="3"/>
  <c r="BX6" i="3"/>
  <c r="BY6" i="3"/>
  <c r="BZ6" i="3"/>
  <c r="CA6" i="3"/>
  <c r="CB6" i="3"/>
  <c r="CC6" i="3"/>
  <c r="CD6" i="3"/>
  <c r="CE6" i="3"/>
  <c r="CF6" i="3"/>
  <c r="CG6" i="3"/>
  <c r="AT7" i="3"/>
  <c r="AU7" i="3"/>
  <c r="AV7" i="3"/>
  <c r="AW7" i="3"/>
  <c r="AX7" i="3"/>
  <c r="AY7" i="3"/>
  <c r="AZ7" i="3"/>
  <c r="BA7" i="3"/>
  <c r="BB7" i="3"/>
  <c r="BC7" i="3"/>
  <c r="BD7" i="3"/>
  <c r="BE7" i="3"/>
  <c r="BF7" i="3"/>
  <c r="BG7" i="3"/>
  <c r="BH7" i="3"/>
  <c r="BI7" i="3"/>
  <c r="BJ7" i="3"/>
  <c r="BK7" i="3"/>
  <c r="BL7" i="3"/>
  <c r="BM7" i="3"/>
  <c r="BN7" i="3"/>
  <c r="BO7" i="3"/>
  <c r="BP7" i="3"/>
  <c r="BQ7" i="3"/>
  <c r="BR7" i="3"/>
  <c r="BS7" i="3"/>
  <c r="BT7" i="3"/>
  <c r="BU7" i="3"/>
  <c r="BV7" i="3"/>
  <c r="BW7" i="3"/>
  <c r="BX7" i="3"/>
  <c r="BY7" i="3"/>
  <c r="BZ7" i="3"/>
  <c r="CA7" i="3"/>
  <c r="CB7" i="3"/>
  <c r="CC7" i="3"/>
  <c r="CD7" i="3"/>
  <c r="CE7" i="3"/>
  <c r="CF7" i="3"/>
  <c r="CG7"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AT9" i="3"/>
  <c r="AU9" i="3"/>
  <c r="AV9" i="3"/>
  <c r="AW9" i="3"/>
  <c r="AX9" i="3"/>
  <c r="AY9" i="3"/>
  <c r="AZ9" i="3"/>
  <c r="BA9" i="3"/>
  <c r="BB9" i="3"/>
  <c r="BC9" i="3"/>
  <c r="BD9" i="3"/>
  <c r="BE9" i="3"/>
  <c r="BF9" i="3"/>
  <c r="BG9" i="3"/>
  <c r="BH9" i="3"/>
  <c r="BI9" i="3"/>
  <c r="BJ9" i="3"/>
  <c r="BK9" i="3"/>
  <c r="BL9" i="3"/>
  <c r="BM9" i="3"/>
  <c r="BN9" i="3"/>
  <c r="BO9" i="3"/>
  <c r="BP9" i="3"/>
  <c r="BQ9" i="3"/>
  <c r="BR9" i="3"/>
  <c r="BS9" i="3"/>
  <c r="BT9" i="3"/>
  <c r="BU9" i="3"/>
  <c r="BV9" i="3"/>
  <c r="BW9" i="3"/>
  <c r="BX9" i="3"/>
  <c r="BY9" i="3"/>
  <c r="BZ9" i="3"/>
  <c r="CA9" i="3"/>
  <c r="CB9" i="3"/>
  <c r="CC9" i="3"/>
  <c r="CD9" i="3"/>
  <c r="CE9" i="3"/>
  <c r="CF9" i="3"/>
  <c r="CG9" i="3"/>
  <c r="AT10" i="3"/>
  <c r="AU10" i="3"/>
  <c r="AV10" i="3"/>
  <c r="AW10" i="3"/>
  <c r="AX10" i="3"/>
  <c r="AY10" i="3"/>
  <c r="AZ10" i="3"/>
  <c r="BA10" i="3"/>
  <c r="BB10" i="3"/>
  <c r="BC10" i="3"/>
  <c r="BD10" i="3"/>
  <c r="BE10" i="3"/>
  <c r="BF10" i="3"/>
  <c r="BG10" i="3"/>
  <c r="BH10" i="3"/>
  <c r="BI10" i="3"/>
  <c r="BJ10" i="3"/>
  <c r="BK10" i="3"/>
  <c r="BL10" i="3"/>
  <c r="BM10" i="3"/>
  <c r="BN10" i="3"/>
  <c r="BO10" i="3"/>
  <c r="BP10" i="3"/>
  <c r="BQ10" i="3"/>
  <c r="BR10" i="3"/>
  <c r="BS10" i="3"/>
  <c r="BT10" i="3"/>
  <c r="BU10" i="3"/>
  <c r="BV10" i="3"/>
  <c r="BW10" i="3"/>
  <c r="BX10" i="3"/>
  <c r="BY10" i="3"/>
  <c r="BZ10" i="3"/>
  <c r="CA10" i="3"/>
  <c r="CB10" i="3"/>
  <c r="CC10" i="3"/>
  <c r="CD10" i="3"/>
  <c r="CE10" i="3"/>
  <c r="CF10" i="3"/>
  <c r="CG10" i="3"/>
  <c r="AT11" i="3"/>
  <c r="AU11" i="3"/>
  <c r="AV11" i="3"/>
  <c r="AW11" i="3"/>
  <c r="AX11" i="3"/>
  <c r="AY11" i="3"/>
  <c r="AZ11" i="3"/>
  <c r="BA11" i="3"/>
  <c r="BB11" i="3"/>
  <c r="BC11" i="3"/>
  <c r="BD11" i="3"/>
  <c r="BE11" i="3"/>
  <c r="BF11" i="3"/>
  <c r="BG11" i="3"/>
  <c r="BH11" i="3"/>
  <c r="BI11" i="3"/>
  <c r="BJ11" i="3"/>
  <c r="BK11" i="3"/>
  <c r="BL11" i="3"/>
  <c r="BM11" i="3"/>
  <c r="BN11" i="3"/>
  <c r="BO11" i="3"/>
  <c r="BP11" i="3"/>
  <c r="BQ11" i="3"/>
  <c r="BR11" i="3"/>
  <c r="BS11" i="3"/>
  <c r="BT11" i="3"/>
  <c r="BU11" i="3"/>
  <c r="BV11" i="3"/>
  <c r="BW11" i="3"/>
  <c r="BX11" i="3"/>
  <c r="BY11" i="3"/>
  <c r="BZ11" i="3"/>
  <c r="CA11" i="3"/>
  <c r="CB11" i="3"/>
  <c r="CC11" i="3"/>
  <c r="CD11" i="3"/>
  <c r="CE11" i="3"/>
  <c r="CF11" i="3"/>
  <c r="CG11" i="3"/>
  <c r="AT12" i="3"/>
  <c r="AU12" i="3"/>
  <c r="AV12" i="3"/>
  <c r="AW12" i="3"/>
  <c r="AX12" i="3"/>
  <c r="AY12" i="3"/>
  <c r="AZ12" i="3"/>
  <c r="BA12" i="3"/>
  <c r="BB12" i="3"/>
  <c r="BC12" i="3"/>
  <c r="BD12" i="3"/>
  <c r="BE12" i="3"/>
  <c r="BF12" i="3"/>
  <c r="BG12" i="3"/>
  <c r="BH12" i="3"/>
  <c r="BI12" i="3"/>
  <c r="BJ12" i="3"/>
  <c r="BK12" i="3"/>
  <c r="BL12" i="3"/>
  <c r="BM12" i="3"/>
  <c r="BN12" i="3"/>
  <c r="BO12" i="3"/>
  <c r="BP12" i="3"/>
  <c r="BQ12" i="3"/>
  <c r="BR12" i="3"/>
  <c r="BS12" i="3"/>
  <c r="BT12" i="3"/>
  <c r="BU12" i="3"/>
  <c r="BV12" i="3"/>
  <c r="BW12" i="3"/>
  <c r="BX12" i="3"/>
  <c r="BY12" i="3"/>
  <c r="BZ12" i="3"/>
  <c r="CA12" i="3"/>
  <c r="CB12" i="3"/>
  <c r="CC12" i="3"/>
  <c r="CD12" i="3"/>
  <c r="CE12" i="3"/>
  <c r="CF12" i="3"/>
  <c r="CG12" i="3"/>
  <c r="AT13" i="3"/>
  <c r="AU13" i="3"/>
  <c r="AV13" i="3"/>
  <c r="AW13" i="3"/>
  <c r="AX13" i="3"/>
  <c r="AY13" i="3"/>
  <c r="AZ13" i="3"/>
  <c r="BA13" i="3"/>
  <c r="BB13" i="3"/>
  <c r="BC13" i="3"/>
  <c r="BD13" i="3"/>
  <c r="BE13" i="3"/>
  <c r="BF13" i="3"/>
  <c r="BG13" i="3"/>
  <c r="BH13" i="3"/>
  <c r="BI13" i="3"/>
  <c r="BJ13" i="3"/>
  <c r="BK13" i="3"/>
  <c r="BL13" i="3"/>
  <c r="BM13" i="3"/>
  <c r="BN13" i="3"/>
  <c r="BO13" i="3"/>
  <c r="BP13" i="3"/>
  <c r="BQ13" i="3"/>
  <c r="BR13" i="3"/>
  <c r="BS13" i="3"/>
  <c r="BT13" i="3"/>
  <c r="BU13" i="3"/>
  <c r="BV13" i="3"/>
  <c r="BW13" i="3"/>
  <c r="BX13" i="3"/>
  <c r="BY13" i="3"/>
  <c r="BZ13" i="3"/>
  <c r="CA13" i="3"/>
  <c r="CB13" i="3"/>
  <c r="CC13" i="3"/>
  <c r="CD13" i="3"/>
  <c r="CE13" i="3"/>
  <c r="CF13" i="3"/>
  <c r="CG13" i="3"/>
  <c r="AT14" i="3"/>
  <c r="AU14" i="3"/>
  <c r="AV14" i="3"/>
  <c r="AW14" i="3"/>
  <c r="AX14" i="3"/>
  <c r="AY14" i="3"/>
  <c r="AZ14" i="3"/>
  <c r="BA14" i="3"/>
  <c r="BB14" i="3"/>
  <c r="BC14" i="3"/>
  <c r="BD14" i="3"/>
  <c r="BE14" i="3"/>
  <c r="BF14" i="3"/>
  <c r="BG14" i="3"/>
  <c r="BH14" i="3"/>
  <c r="BI14" i="3"/>
  <c r="BJ14" i="3"/>
  <c r="BK14" i="3"/>
  <c r="BL14" i="3"/>
  <c r="BM14" i="3"/>
  <c r="BN14" i="3"/>
  <c r="BO14" i="3"/>
  <c r="BP14" i="3"/>
  <c r="BQ14" i="3"/>
  <c r="BR14" i="3"/>
  <c r="BS14" i="3"/>
  <c r="BT14" i="3"/>
  <c r="BU14" i="3"/>
  <c r="BV14" i="3"/>
  <c r="BW14" i="3"/>
  <c r="BX14" i="3"/>
  <c r="BY14" i="3"/>
  <c r="BZ14" i="3"/>
  <c r="CA14" i="3"/>
  <c r="CB14" i="3"/>
  <c r="CC14" i="3"/>
  <c r="CD14" i="3"/>
  <c r="CE14" i="3"/>
  <c r="CF14" i="3"/>
  <c r="CG14" i="3"/>
  <c r="AT15" i="3"/>
  <c r="AU15" i="3"/>
  <c r="AV15" i="3"/>
  <c r="AW15" i="3"/>
  <c r="AX15" i="3"/>
  <c r="AY15" i="3"/>
  <c r="AZ15" i="3"/>
  <c r="BA15" i="3"/>
  <c r="BB15" i="3"/>
  <c r="BC15" i="3"/>
  <c r="BD15" i="3"/>
  <c r="BE15" i="3"/>
  <c r="BF15" i="3"/>
  <c r="BG15" i="3"/>
  <c r="BH15" i="3"/>
  <c r="BI15" i="3"/>
  <c r="BJ15" i="3"/>
  <c r="BK15" i="3"/>
  <c r="BL15" i="3"/>
  <c r="BM15" i="3"/>
  <c r="BN15" i="3"/>
  <c r="BO15" i="3"/>
  <c r="BP15" i="3"/>
  <c r="BQ15" i="3"/>
  <c r="BR15" i="3"/>
  <c r="BS15" i="3"/>
  <c r="BT15" i="3"/>
  <c r="BU15" i="3"/>
  <c r="BV15" i="3"/>
  <c r="BW15" i="3"/>
  <c r="BX15" i="3"/>
  <c r="BY15" i="3"/>
  <c r="BZ15" i="3"/>
  <c r="CA15" i="3"/>
  <c r="CB15" i="3"/>
  <c r="CC15" i="3"/>
  <c r="CD15" i="3"/>
  <c r="CE15" i="3"/>
  <c r="CF15" i="3"/>
  <c r="CG15" i="3"/>
  <c r="AT16" i="3"/>
  <c r="AU16" i="3"/>
  <c r="AV16" i="3"/>
  <c r="AW16" i="3"/>
  <c r="AX16" i="3"/>
  <c r="AY16" i="3"/>
  <c r="AZ16" i="3"/>
  <c r="BA16" i="3"/>
  <c r="BB16" i="3"/>
  <c r="BC16" i="3"/>
  <c r="BD16" i="3"/>
  <c r="BE16" i="3"/>
  <c r="BF16" i="3"/>
  <c r="BG16" i="3"/>
  <c r="BH16" i="3"/>
  <c r="BI16" i="3"/>
  <c r="BJ16" i="3"/>
  <c r="BK16" i="3"/>
  <c r="BL16" i="3"/>
  <c r="BM16" i="3"/>
  <c r="BN16" i="3"/>
  <c r="BO16" i="3"/>
  <c r="BP16" i="3"/>
  <c r="BQ16" i="3"/>
  <c r="BR16" i="3"/>
  <c r="BS16" i="3"/>
  <c r="BT16" i="3"/>
  <c r="BU16" i="3"/>
  <c r="BV16" i="3"/>
  <c r="BW16" i="3"/>
  <c r="BX16" i="3"/>
  <c r="BY16" i="3"/>
  <c r="BZ16" i="3"/>
  <c r="CA16" i="3"/>
  <c r="CB16" i="3"/>
  <c r="CC16" i="3"/>
  <c r="CD16" i="3"/>
  <c r="CE16" i="3"/>
  <c r="CF16" i="3"/>
  <c r="CG16" i="3"/>
  <c r="AT17" i="3"/>
  <c r="AU17" i="3"/>
  <c r="AV17" i="3"/>
  <c r="AW17" i="3"/>
  <c r="AX17" i="3"/>
  <c r="AY17" i="3"/>
  <c r="AZ17" i="3"/>
  <c r="BA17" i="3"/>
  <c r="BB17" i="3"/>
  <c r="BC17" i="3"/>
  <c r="BD17" i="3"/>
  <c r="BE17" i="3"/>
  <c r="BF17" i="3"/>
  <c r="BG17" i="3"/>
  <c r="BH17" i="3"/>
  <c r="BI17" i="3"/>
  <c r="BJ17" i="3"/>
  <c r="BK17" i="3"/>
  <c r="BL17" i="3"/>
  <c r="BM17" i="3"/>
  <c r="BN17" i="3"/>
  <c r="BO17" i="3"/>
  <c r="BP17" i="3"/>
  <c r="BQ17" i="3"/>
  <c r="BR17" i="3"/>
  <c r="BS17" i="3"/>
  <c r="BT17" i="3"/>
  <c r="BU17" i="3"/>
  <c r="BV17" i="3"/>
  <c r="BW17" i="3"/>
  <c r="BX17" i="3"/>
  <c r="BY17" i="3"/>
  <c r="BZ17" i="3"/>
  <c r="CA17" i="3"/>
  <c r="CB17" i="3"/>
  <c r="CC17" i="3"/>
  <c r="CD17" i="3"/>
  <c r="CE17" i="3"/>
  <c r="CF17" i="3"/>
  <c r="CG17" i="3"/>
  <c r="AT18" i="3"/>
  <c r="AU18" i="3"/>
  <c r="AV18" i="3"/>
  <c r="AW18" i="3"/>
  <c r="AX18" i="3"/>
  <c r="AY18" i="3"/>
  <c r="AZ18" i="3"/>
  <c r="BA18" i="3"/>
  <c r="BB18" i="3"/>
  <c r="BC18" i="3"/>
  <c r="BD18" i="3"/>
  <c r="BE18" i="3"/>
  <c r="BF18" i="3"/>
  <c r="BG18" i="3"/>
  <c r="BH18" i="3"/>
  <c r="BI18" i="3"/>
  <c r="BJ18" i="3"/>
  <c r="BK18" i="3"/>
  <c r="BL18" i="3"/>
  <c r="BM18" i="3"/>
  <c r="BN18" i="3"/>
  <c r="BO18" i="3"/>
  <c r="BP18" i="3"/>
  <c r="BQ18" i="3"/>
  <c r="BR18" i="3"/>
  <c r="BS18" i="3"/>
  <c r="BT18" i="3"/>
  <c r="BU18" i="3"/>
  <c r="BV18" i="3"/>
  <c r="BW18" i="3"/>
  <c r="BX18" i="3"/>
  <c r="BY18" i="3"/>
  <c r="BZ18" i="3"/>
  <c r="CA18" i="3"/>
  <c r="CB18" i="3"/>
  <c r="CC18" i="3"/>
  <c r="CD18" i="3"/>
  <c r="CE18" i="3"/>
  <c r="CF18" i="3"/>
  <c r="CG18" i="3"/>
  <c r="AT19" i="3"/>
  <c r="AU19" i="3"/>
  <c r="AV19" i="3"/>
  <c r="AW19" i="3"/>
  <c r="AX19" i="3"/>
  <c r="AY19" i="3"/>
  <c r="AZ19" i="3"/>
  <c r="BA19" i="3"/>
  <c r="BB19" i="3"/>
  <c r="BC19" i="3"/>
  <c r="BD19" i="3"/>
  <c r="BE19" i="3"/>
  <c r="BF19" i="3"/>
  <c r="BG19" i="3"/>
  <c r="BH19" i="3"/>
  <c r="BI19" i="3"/>
  <c r="BJ19" i="3"/>
  <c r="BK19" i="3"/>
  <c r="BL19" i="3"/>
  <c r="BM19" i="3"/>
  <c r="BN19" i="3"/>
  <c r="BO19" i="3"/>
  <c r="BP19" i="3"/>
  <c r="BQ19" i="3"/>
  <c r="BR19" i="3"/>
  <c r="BS19" i="3"/>
  <c r="BT19" i="3"/>
  <c r="BU19" i="3"/>
  <c r="BV19" i="3"/>
  <c r="BW19" i="3"/>
  <c r="BX19" i="3"/>
  <c r="BY19" i="3"/>
  <c r="BZ19" i="3"/>
  <c r="CA19" i="3"/>
  <c r="CB19" i="3"/>
  <c r="CC19" i="3"/>
  <c r="CD19" i="3"/>
  <c r="CE19" i="3"/>
  <c r="CF19" i="3"/>
  <c r="CG19"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AT21" i="3"/>
  <c r="AU21" i="3"/>
  <c r="AV21" i="3"/>
  <c r="AW21" i="3"/>
  <c r="AX21" i="3"/>
  <c r="AY21" i="3"/>
  <c r="AZ21" i="3"/>
  <c r="BA21" i="3"/>
  <c r="BB21" i="3"/>
  <c r="BC21" i="3"/>
  <c r="BD21" i="3"/>
  <c r="BE21" i="3"/>
  <c r="BF21" i="3"/>
  <c r="BG21" i="3"/>
  <c r="BH21" i="3"/>
  <c r="BI21" i="3"/>
  <c r="BJ21" i="3"/>
  <c r="BK21" i="3"/>
  <c r="BL21" i="3"/>
  <c r="BM21" i="3"/>
  <c r="BN21" i="3"/>
  <c r="BO21" i="3"/>
  <c r="BP21" i="3"/>
  <c r="BQ21" i="3"/>
  <c r="BR21" i="3"/>
  <c r="BS21" i="3"/>
  <c r="BT21" i="3"/>
  <c r="BU21" i="3"/>
  <c r="BV21" i="3"/>
  <c r="BW21" i="3"/>
  <c r="BX21" i="3"/>
  <c r="BY21" i="3"/>
  <c r="BZ21" i="3"/>
  <c r="CA21" i="3"/>
  <c r="CB21" i="3"/>
  <c r="CC21" i="3"/>
  <c r="CD21" i="3"/>
  <c r="CE21" i="3"/>
  <c r="CF21" i="3"/>
  <c r="CG21" i="3"/>
  <c r="AT22" i="3"/>
  <c r="AU22" i="3"/>
  <c r="AV22" i="3"/>
  <c r="AW22" i="3"/>
  <c r="AX22" i="3"/>
  <c r="AY22" i="3"/>
  <c r="AZ22" i="3"/>
  <c r="BA22" i="3"/>
  <c r="BB22" i="3"/>
  <c r="BC22" i="3"/>
  <c r="BD22" i="3"/>
  <c r="BE22" i="3"/>
  <c r="BF22" i="3"/>
  <c r="BG22" i="3"/>
  <c r="BH22" i="3"/>
  <c r="BI22" i="3"/>
  <c r="BJ22" i="3"/>
  <c r="BK22" i="3"/>
  <c r="BL22" i="3"/>
  <c r="BM22" i="3"/>
  <c r="BN22" i="3"/>
  <c r="BO22" i="3"/>
  <c r="BP22" i="3"/>
  <c r="BQ22" i="3"/>
  <c r="BR22" i="3"/>
  <c r="BS22" i="3"/>
  <c r="BT22" i="3"/>
  <c r="BU22" i="3"/>
  <c r="BV22" i="3"/>
  <c r="BW22" i="3"/>
  <c r="BX22" i="3"/>
  <c r="BY22" i="3"/>
  <c r="BZ22" i="3"/>
  <c r="CA22" i="3"/>
  <c r="CB22" i="3"/>
  <c r="CC22" i="3"/>
  <c r="CD22" i="3"/>
  <c r="CE22" i="3"/>
  <c r="CF22" i="3"/>
  <c r="CG22" i="3"/>
  <c r="AT23" i="3"/>
  <c r="AU23" i="3"/>
  <c r="AV23" i="3"/>
  <c r="AW23" i="3"/>
  <c r="AX23" i="3"/>
  <c r="AY23" i="3"/>
  <c r="AZ23" i="3"/>
  <c r="BA23" i="3"/>
  <c r="BB23" i="3"/>
  <c r="BC23" i="3"/>
  <c r="BD23" i="3"/>
  <c r="BE23" i="3"/>
  <c r="BF23" i="3"/>
  <c r="BG23" i="3"/>
  <c r="BH23" i="3"/>
  <c r="BI23" i="3"/>
  <c r="BJ23" i="3"/>
  <c r="BK23" i="3"/>
  <c r="BL23" i="3"/>
  <c r="BM23" i="3"/>
  <c r="BN23" i="3"/>
  <c r="BO23" i="3"/>
  <c r="BP23" i="3"/>
  <c r="BQ23" i="3"/>
  <c r="BR23" i="3"/>
  <c r="BS23" i="3"/>
  <c r="BT23" i="3"/>
  <c r="BU23" i="3"/>
  <c r="BV23" i="3"/>
  <c r="BW23" i="3"/>
  <c r="BX23" i="3"/>
  <c r="BY23" i="3"/>
  <c r="BZ23" i="3"/>
  <c r="CA23" i="3"/>
  <c r="CB23" i="3"/>
  <c r="CC23" i="3"/>
  <c r="CD23" i="3"/>
  <c r="CE23" i="3"/>
  <c r="CF23" i="3"/>
  <c r="CG23" i="3"/>
  <c r="AT24" i="3"/>
  <c r="AU24" i="3"/>
  <c r="AV24" i="3"/>
  <c r="AW24" i="3"/>
  <c r="AX24" i="3"/>
  <c r="AY24" i="3"/>
  <c r="AZ24" i="3"/>
  <c r="BA24" i="3"/>
  <c r="BB24" i="3"/>
  <c r="BC24" i="3"/>
  <c r="BD24" i="3"/>
  <c r="BE24" i="3"/>
  <c r="BF24" i="3"/>
  <c r="BG24" i="3"/>
  <c r="BH24" i="3"/>
  <c r="BI24" i="3"/>
  <c r="BJ24" i="3"/>
  <c r="BK24" i="3"/>
  <c r="BL24" i="3"/>
  <c r="BM24" i="3"/>
  <c r="BN24" i="3"/>
  <c r="BO24" i="3"/>
  <c r="BP24" i="3"/>
  <c r="BQ24" i="3"/>
  <c r="BR24" i="3"/>
  <c r="BS24" i="3"/>
  <c r="BT24" i="3"/>
  <c r="BU24" i="3"/>
  <c r="BV24" i="3"/>
  <c r="BW24" i="3"/>
  <c r="BX24" i="3"/>
  <c r="BY24" i="3"/>
  <c r="BZ24" i="3"/>
  <c r="CA24" i="3"/>
  <c r="CB24" i="3"/>
  <c r="CC24" i="3"/>
  <c r="CD24" i="3"/>
  <c r="CE24" i="3"/>
  <c r="CF24" i="3"/>
  <c r="CG24" i="3"/>
  <c r="AT25" i="3"/>
  <c r="AU25" i="3"/>
  <c r="AV25" i="3"/>
  <c r="AW25" i="3"/>
  <c r="AX25" i="3"/>
  <c r="AY25" i="3"/>
  <c r="AZ25" i="3"/>
  <c r="BA25" i="3"/>
  <c r="BB25" i="3"/>
  <c r="BC25" i="3"/>
  <c r="BD25" i="3"/>
  <c r="BE25" i="3"/>
  <c r="BF25" i="3"/>
  <c r="BG25" i="3"/>
  <c r="BH25" i="3"/>
  <c r="BI25" i="3"/>
  <c r="BJ25" i="3"/>
  <c r="BK25" i="3"/>
  <c r="BL25" i="3"/>
  <c r="BM25" i="3"/>
  <c r="BN25" i="3"/>
  <c r="BO25" i="3"/>
  <c r="BP25" i="3"/>
  <c r="BQ25" i="3"/>
  <c r="BR25" i="3"/>
  <c r="BS25" i="3"/>
  <c r="BT25" i="3"/>
  <c r="BU25" i="3"/>
  <c r="BV25" i="3"/>
  <c r="BW25" i="3"/>
  <c r="BX25" i="3"/>
  <c r="BY25" i="3"/>
  <c r="BZ25" i="3"/>
  <c r="CA25" i="3"/>
  <c r="CB25" i="3"/>
  <c r="CC25" i="3"/>
  <c r="CD25" i="3"/>
  <c r="CE25" i="3"/>
  <c r="CF25" i="3"/>
  <c r="CG25"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AT27" i="3"/>
  <c r="AU27" i="3"/>
  <c r="AV27" i="3"/>
  <c r="AW27" i="3"/>
  <c r="AX27" i="3"/>
  <c r="AY27" i="3"/>
  <c r="AZ27" i="3"/>
  <c r="BA27" i="3"/>
  <c r="BB27" i="3"/>
  <c r="BC27" i="3"/>
  <c r="BD27" i="3"/>
  <c r="BE27" i="3"/>
  <c r="BF27" i="3"/>
  <c r="BG27" i="3"/>
  <c r="BH27" i="3"/>
  <c r="BI27" i="3"/>
  <c r="BJ27" i="3"/>
  <c r="BK27" i="3"/>
  <c r="BL27" i="3"/>
  <c r="BM27" i="3"/>
  <c r="BN27" i="3"/>
  <c r="BO27" i="3"/>
  <c r="BP27" i="3"/>
  <c r="BQ27" i="3"/>
  <c r="BR27" i="3"/>
  <c r="BS27" i="3"/>
  <c r="BT27" i="3"/>
  <c r="BU27" i="3"/>
  <c r="BV27" i="3"/>
  <c r="BW27" i="3"/>
  <c r="BX27" i="3"/>
  <c r="BY27" i="3"/>
  <c r="BZ27" i="3"/>
  <c r="CA27" i="3"/>
  <c r="CB27" i="3"/>
  <c r="CC27" i="3"/>
  <c r="CD27" i="3"/>
  <c r="CE27" i="3"/>
  <c r="CF27" i="3"/>
  <c r="CG27" i="3"/>
  <c r="AT28" i="3"/>
  <c r="AU28" i="3"/>
  <c r="AV28" i="3"/>
  <c r="AW28" i="3"/>
  <c r="AX28" i="3"/>
  <c r="AY28" i="3"/>
  <c r="AZ28" i="3"/>
  <c r="BA28" i="3"/>
  <c r="BB28" i="3"/>
  <c r="BC28" i="3"/>
  <c r="BD28" i="3"/>
  <c r="BE28" i="3"/>
  <c r="BF28" i="3"/>
  <c r="BG28" i="3"/>
  <c r="BH28" i="3"/>
  <c r="BI28" i="3"/>
  <c r="BJ28" i="3"/>
  <c r="BK28" i="3"/>
  <c r="BL28" i="3"/>
  <c r="BM28" i="3"/>
  <c r="BN28" i="3"/>
  <c r="BO28" i="3"/>
  <c r="BP28" i="3"/>
  <c r="BQ28" i="3"/>
  <c r="BR28" i="3"/>
  <c r="BS28" i="3"/>
  <c r="BT28" i="3"/>
  <c r="BU28" i="3"/>
  <c r="BV28" i="3"/>
  <c r="BW28" i="3"/>
  <c r="BX28" i="3"/>
  <c r="BY28" i="3"/>
  <c r="BZ28" i="3"/>
  <c r="CA28" i="3"/>
  <c r="CB28" i="3"/>
  <c r="CC28" i="3"/>
  <c r="CD28" i="3"/>
  <c r="CE28" i="3"/>
  <c r="CF28" i="3"/>
  <c r="CG28" i="3"/>
  <c r="AT29" i="3"/>
  <c r="AU29" i="3"/>
  <c r="AV29" i="3"/>
  <c r="AW29" i="3"/>
  <c r="AX29" i="3"/>
  <c r="AY29" i="3"/>
  <c r="AZ29" i="3"/>
  <c r="BA29" i="3"/>
  <c r="BB29" i="3"/>
  <c r="BC29" i="3"/>
  <c r="BD29" i="3"/>
  <c r="BE29" i="3"/>
  <c r="BF29" i="3"/>
  <c r="BG29" i="3"/>
  <c r="BH29" i="3"/>
  <c r="BI29" i="3"/>
  <c r="BJ29" i="3"/>
  <c r="BK29" i="3"/>
  <c r="BL29" i="3"/>
  <c r="BM29" i="3"/>
  <c r="BN29" i="3"/>
  <c r="BO29" i="3"/>
  <c r="BP29" i="3"/>
  <c r="BQ29" i="3"/>
  <c r="BR29" i="3"/>
  <c r="BS29" i="3"/>
  <c r="BT29" i="3"/>
  <c r="BU29" i="3"/>
  <c r="BV29" i="3"/>
  <c r="BW29" i="3"/>
  <c r="BX29" i="3"/>
  <c r="BY29" i="3"/>
  <c r="BZ29" i="3"/>
  <c r="CA29" i="3"/>
  <c r="CB29" i="3"/>
  <c r="CC29" i="3"/>
  <c r="CD29" i="3"/>
  <c r="CE29" i="3"/>
  <c r="CF29" i="3"/>
  <c r="CG29"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AT31" i="3"/>
  <c r="AU31" i="3"/>
  <c r="AV31" i="3"/>
  <c r="AW31" i="3"/>
  <c r="AX31" i="3"/>
  <c r="AY31" i="3"/>
  <c r="AZ31" i="3"/>
  <c r="BA31" i="3"/>
  <c r="BB31" i="3"/>
  <c r="BC31" i="3"/>
  <c r="BD31" i="3"/>
  <c r="BE31" i="3"/>
  <c r="BF31" i="3"/>
  <c r="BG31" i="3"/>
  <c r="BH31" i="3"/>
  <c r="BI31" i="3"/>
  <c r="BJ31" i="3"/>
  <c r="BK31" i="3"/>
  <c r="BL31" i="3"/>
  <c r="BM31" i="3"/>
  <c r="BN31" i="3"/>
  <c r="BO31" i="3"/>
  <c r="BP31" i="3"/>
  <c r="BQ31" i="3"/>
  <c r="BR31" i="3"/>
  <c r="BS31" i="3"/>
  <c r="BT31" i="3"/>
  <c r="BU31" i="3"/>
  <c r="BV31" i="3"/>
  <c r="BW31" i="3"/>
  <c r="BX31" i="3"/>
  <c r="BY31" i="3"/>
  <c r="BZ31" i="3"/>
  <c r="CA31" i="3"/>
  <c r="CB31" i="3"/>
  <c r="CC31" i="3"/>
  <c r="CD31" i="3"/>
  <c r="CE31" i="3"/>
  <c r="CF31" i="3"/>
  <c r="CG31" i="3"/>
  <c r="AT32" i="3"/>
  <c r="AU32" i="3"/>
  <c r="AV32" i="3"/>
  <c r="AW32" i="3"/>
  <c r="AX32" i="3"/>
  <c r="AY32" i="3"/>
  <c r="AZ32" i="3"/>
  <c r="BA32" i="3"/>
  <c r="BB32" i="3"/>
  <c r="BC32" i="3"/>
  <c r="BD32" i="3"/>
  <c r="BE32" i="3"/>
  <c r="BF32" i="3"/>
  <c r="BG32" i="3"/>
  <c r="BH32" i="3"/>
  <c r="BI32" i="3"/>
  <c r="BJ32" i="3"/>
  <c r="BK32" i="3"/>
  <c r="BL32" i="3"/>
  <c r="BM32" i="3"/>
  <c r="BN32" i="3"/>
  <c r="BO32" i="3"/>
  <c r="BP32" i="3"/>
  <c r="BQ32" i="3"/>
  <c r="BR32" i="3"/>
  <c r="BS32" i="3"/>
  <c r="BT32" i="3"/>
  <c r="BU32" i="3"/>
  <c r="BV32" i="3"/>
  <c r="BW32" i="3"/>
  <c r="BX32" i="3"/>
  <c r="BY32" i="3"/>
  <c r="BZ32" i="3"/>
  <c r="CA32" i="3"/>
  <c r="CB32" i="3"/>
  <c r="CC32" i="3"/>
  <c r="CD32" i="3"/>
  <c r="CE32" i="3"/>
  <c r="CF32" i="3"/>
  <c r="CG32" i="3"/>
  <c r="AT33" i="3"/>
  <c r="AU33" i="3"/>
  <c r="AV33" i="3"/>
  <c r="AW33" i="3"/>
  <c r="AX33" i="3"/>
  <c r="AY33" i="3"/>
  <c r="AZ33" i="3"/>
  <c r="BA33" i="3"/>
  <c r="BB33" i="3"/>
  <c r="BC33" i="3"/>
  <c r="BD33" i="3"/>
  <c r="BE33" i="3"/>
  <c r="BF33" i="3"/>
  <c r="BG33" i="3"/>
  <c r="BH33" i="3"/>
  <c r="BI33" i="3"/>
  <c r="BJ33" i="3"/>
  <c r="BK33" i="3"/>
  <c r="BL33" i="3"/>
  <c r="BM33" i="3"/>
  <c r="BN33" i="3"/>
  <c r="BO33" i="3"/>
  <c r="BP33" i="3"/>
  <c r="BQ33" i="3"/>
  <c r="BR33" i="3"/>
  <c r="BS33" i="3"/>
  <c r="BT33" i="3"/>
  <c r="BU33" i="3"/>
  <c r="BV33" i="3"/>
  <c r="BW33" i="3"/>
  <c r="BX33" i="3"/>
  <c r="BY33" i="3"/>
  <c r="BZ33" i="3"/>
  <c r="CA33" i="3"/>
  <c r="CB33" i="3"/>
  <c r="CC33" i="3"/>
  <c r="CD33" i="3"/>
  <c r="CE33" i="3"/>
  <c r="CF33" i="3"/>
  <c r="CG33" i="3"/>
  <c r="AT34" i="3"/>
  <c r="AU34" i="3"/>
  <c r="AV34" i="3"/>
  <c r="AW34" i="3"/>
  <c r="AX34" i="3"/>
  <c r="AY34" i="3"/>
  <c r="AZ34" i="3"/>
  <c r="BA34" i="3"/>
  <c r="BB34" i="3"/>
  <c r="BC34" i="3"/>
  <c r="BD34" i="3"/>
  <c r="BE34" i="3"/>
  <c r="BF34" i="3"/>
  <c r="BG34" i="3"/>
  <c r="BH34" i="3"/>
  <c r="BI34" i="3"/>
  <c r="BJ34" i="3"/>
  <c r="BK34" i="3"/>
  <c r="BL34" i="3"/>
  <c r="BM34" i="3"/>
  <c r="BN34" i="3"/>
  <c r="BO34" i="3"/>
  <c r="BP34" i="3"/>
  <c r="BQ34" i="3"/>
  <c r="BR34" i="3"/>
  <c r="BS34" i="3"/>
  <c r="BT34" i="3"/>
  <c r="BU34" i="3"/>
  <c r="BV34" i="3"/>
  <c r="BW34" i="3"/>
  <c r="BX34" i="3"/>
  <c r="BY34" i="3"/>
  <c r="BZ34" i="3"/>
  <c r="CA34" i="3"/>
  <c r="CB34" i="3"/>
  <c r="CC34" i="3"/>
  <c r="CD34" i="3"/>
  <c r="CE34" i="3"/>
  <c r="CF34" i="3"/>
  <c r="CG34" i="3"/>
  <c r="AT35" i="3"/>
  <c r="AU35" i="3"/>
  <c r="AV35" i="3"/>
  <c r="AW35" i="3"/>
  <c r="AX35" i="3"/>
  <c r="AY35" i="3"/>
  <c r="AZ35" i="3"/>
  <c r="BA35" i="3"/>
  <c r="BB35" i="3"/>
  <c r="BC35" i="3"/>
  <c r="BD35" i="3"/>
  <c r="BE35" i="3"/>
  <c r="BF35" i="3"/>
  <c r="BG35" i="3"/>
  <c r="BH35" i="3"/>
  <c r="BI35" i="3"/>
  <c r="BJ35" i="3"/>
  <c r="BK35" i="3"/>
  <c r="BL35" i="3"/>
  <c r="BM35" i="3"/>
  <c r="BN35" i="3"/>
  <c r="BO35" i="3"/>
  <c r="BP35" i="3"/>
  <c r="BQ35" i="3"/>
  <c r="BR35" i="3"/>
  <c r="BS35" i="3"/>
  <c r="BT35" i="3"/>
  <c r="BU35" i="3"/>
  <c r="BV35" i="3"/>
  <c r="BW35" i="3"/>
  <c r="BX35" i="3"/>
  <c r="BY35" i="3"/>
  <c r="BZ35" i="3"/>
  <c r="CA35" i="3"/>
  <c r="CB35" i="3"/>
  <c r="CC35" i="3"/>
  <c r="CD35" i="3"/>
  <c r="CE35" i="3"/>
  <c r="CF35" i="3"/>
  <c r="CG35" i="3"/>
  <c r="AT36" i="3"/>
  <c r="AU36" i="3"/>
  <c r="AV36" i="3"/>
  <c r="AW36" i="3"/>
  <c r="AX36" i="3"/>
  <c r="AY36" i="3"/>
  <c r="AZ36" i="3"/>
  <c r="BA36" i="3"/>
  <c r="BB36" i="3"/>
  <c r="BC36" i="3"/>
  <c r="BD36" i="3"/>
  <c r="BE36" i="3"/>
  <c r="BF36" i="3"/>
  <c r="BG36" i="3"/>
  <c r="BH36" i="3"/>
  <c r="BI36" i="3"/>
  <c r="BJ36" i="3"/>
  <c r="BK36" i="3"/>
  <c r="BL36" i="3"/>
  <c r="BM36" i="3"/>
  <c r="BN36" i="3"/>
  <c r="BO36" i="3"/>
  <c r="BP36" i="3"/>
  <c r="BQ36" i="3"/>
  <c r="BR36" i="3"/>
  <c r="BS36" i="3"/>
  <c r="BT36" i="3"/>
  <c r="BU36" i="3"/>
  <c r="BV36" i="3"/>
  <c r="BW36" i="3"/>
  <c r="BX36" i="3"/>
  <c r="BY36" i="3"/>
  <c r="BZ36" i="3"/>
  <c r="CA36" i="3"/>
  <c r="CB36" i="3"/>
  <c r="CC36" i="3"/>
  <c r="CD36" i="3"/>
  <c r="CE36" i="3"/>
  <c r="CF36" i="3"/>
  <c r="CG36" i="3"/>
  <c r="AT37" i="3"/>
  <c r="AU37" i="3"/>
  <c r="AV37" i="3"/>
  <c r="AW37" i="3"/>
  <c r="AX37" i="3"/>
  <c r="AY37" i="3"/>
  <c r="AZ37" i="3"/>
  <c r="BA37" i="3"/>
  <c r="BB37" i="3"/>
  <c r="BC37" i="3"/>
  <c r="BD37" i="3"/>
  <c r="BE37" i="3"/>
  <c r="BF37" i="3"/>
  <c r="BG37" i="3"/>
  <c r="BH37" i="3"/>
  <c r="BI37" i="3"/>
  <c r="BJ37" i="3"/>
  <c r="BK37" i="3"/>
  <c r="BL37" i="3"/>
  <c r="BM37" i="3"/>
  <c r="BN37" i="3"/>
  <c r="BO37" i="3"/>
  <c r="BP37" i="3"/>
  <c r="BQ37" i="3"/>
  <c r="BR37" i="3"/>
  <c r="BS37" i="3"/>
  <c r="BT37" i="3"/>
  <c r="BU37" i="3"/>
  <c r="BV37" i="3"/>
  <c r="BW37" i="3"/>
  <c r="BX37" i="3"/>
  <c r="BY37" i="3"/>
  <c r="BZ37" i="3"/>
  <c r="CA37" i="3"/>
  <c r="CB37" i="3"/>
  <c r="CC37" i="3"/>
  <c r="CD37" i="3"/>
  <c r="CE37" i="3"/>
  <c r="CF37" i="3"/>
  <c r="CG37" i="3"/>
  <c r="AT38" i="3"/>
  <c r="AU38" i="3"/>
  <c r="AV38" i="3"/>
  <c r="AW38" i="3"/>
  <c r="AX38" i="3"/>
  <c r="AY38" i="3"/>
  <c r="AZ38" i="3"/>
  <c r="BA38" i="3"/>
  <c r="BB38" i="3"/>
  <c r="BC38" i="3"/>
  <c r="BD38" i="3"/>
  <c r="BE38" i="3"/>
  <c r="BF38" i="3"/>
  <c r="BG38" i="3"/>
  <c r="BH38" i="3"/>
  <c r="BI38" i="3"/>
  <c r="BJ38" i="3"/>
  <c r="BK38" i="3"/>
  <c r="BL38" i="3"/>
  <c r="BM38" i="3"/>
  <c r="BN38" i="3"/>
  <c r="BO38" i="3"/>
  <c r="BP38" i="3"/>
  <c r="BQ38" i="3"/>
  <c r="BR38" i="3"/>
  <c r="BS38" i="3"/>
  <c r="BT38" i="3"/>
  <c r="BU38" i="3"/>
  <c r="BV38" i="3"/>
  <c r="BW38" i="3"/>
  <c r="BX38" i="3"/>
  <c r="BY38" i="3"/>
  <c r="BZ38" i="3"/>
  <c r="CA38" i="3"/>
  <c r="CB38" i="3"/>
  <c r="CC38" i="3"/>
  <c r="CD38" i="3"/>
  <c r="CE38" i="3"/>
  <c r="CF38" i="3"/>
  <c r="CG38" i="3"/>
  <c r="AT39" i="3"/>
  <c r="AU39" i="3"/>
  <c r="AV39" i="3"/>
  <c r="AW39" i="3"/>
  <c r="AX39" i="3"/>
  <c r="AY39" i="3"/>
  <c r="AZ39" i="3"/>
  <c r="BA39" i="3"/>
  <c r="BB39" i="3"/>
  <c r="BC39" i="3"/>
  <c r="BD39" i="3"/>
  <c r="BE39" i="3"/>
  <c r="BF39" i="3"/>
  <c r="BG39" i="3"/>
  <c r="BH39" i="3"/>
  <c r="BI39" i="3"/>
  <c r="BJ39" i="3"/>
  <c r="BK39" i="3"/>
  <c r="BL39" i="3"/>
  <c r="BM39" i="3"/>
  <c r="BN39" i="3"/>
  <c r="BO39" i="3"/>
  <c r="BP39" i="3"/>
  <c r="BQ39" i="3"/>
  <c r="BR39" i="3"/>
  <c r="BS39" i="3"/>
  <c r="BT39" i="3"/>
  <c r="BU39" i="3"/>
  <c r="BV39" i="3"/>
  <c r="BW39" i="3"/>
  <c r="BX39" i="3"/>
  <c r="BY39" i="3"/>
  <c r="BZ39" i="3"/>
  <c r="CA39" i="3"/>
  <c r="CB39" i="3"/>
  <c r="CC39" i="3"/>
  <c r="CD39" i="3"/>
  <c r="CE39" i="3"/>
  <c r="CF39" i="3"/>
  <c r="CG39" i="3"/>
  <c r="AT40" i="3"/>
  <c r="AU40" i="3"/>
  <c r="AV40" i="3"/>
  <c r="AW40" i="3"/>
  <c r="AX40" i="3"/>
  <c r="AY40" i="3"/>
  <c r="AZ40" i="3"/>
  <c r="BA40" i="3"/>
  <c r="BB40" i="3"/>
  <c r="BC40" i="3"/>
  <c r="BD40" i="3"/>
  <c r="BE40" i="3"/>
  <c r="BF40" i="3"/>
  <c r="BG40" i="3"/>
  <c r="BH40" i="3"/>
  <c r="BI40" i="3"/>
  <c r="BJ40" i="3"/>
  <c r="BK40" i="3"/>
  <c r="BL40" i="3"/>
  <c r="BM40" i="3"/>
  <c r="BN40" i="3"/>
  <c r="BO40" i="3"/>
  <c r="BP40" i="3"/>
  <c r="BQ40" i="3"/>
  <c r="BR40" i="3"/>
  <c r="BS40" i="3"/>
  <c r="BT40" i="3"/>
  <c r="BU40" i="3"/>
  <c r="BV40" i="3"/>
  <c r="BW40" i="3"/>
  <c r="BX40" i="3"/>
  <c r="BY40" i="3"/>
  <c r="BZ40" i="3"/>
  <c r="CA40" i="3"/>
  <c r="CB40" i="3"/>
  <c r="CC40" i="3"/>
  <c r="CD40" i="3"/>
  <c r="CE40" i="3"/>
  <c r="CF40" i="3"/>
  <c r="CG40" i="3"/>
  <c r="AT41" i="3"/>
  <c r="AU41" i="3"/>
  <c r="AV41" i="3"/>
  <c r="AW41" i="3"/>
  <c r="AX41" i="3"/>
  <c r="AY41" i="3"/>
  <c r="AZ41" i="3"/>
  <c r="BA41" i="3"/>
  <c r="BB41" i="3"/>
  <c r="BC41" i="3"/>
  <c r="BD41" i="3"/>
  <c r="BE41" i="3"/>
  <c r="BF41" i="3"/>
  <c r="BG41" i="3"/>
  <c r="BH41" i="3"/>
  <c r="BI41" i="3"/>
  <c r="BJ41" i="3"/>
  <c r="BK41" i="3"/>
  <c r="BL41" i="3"/>
  <c r="BM41" i="3"/>
  <c r="BN41" i="3"/>
  <c r="BO41" i="3"/>
  <c r="BP41" i="3"/>
  <c r="BQ41" i="3"/>
  <c r="BR41" i="3"/>
  <c r="BS41" i="3"/>
  <c r="BT41" i="3"/>
  <c r="BU41" i="3"/>
  <c r="BV41" i="3"/>
  <c r="BW41" i="3"/>
  <c r="BX41" i="3"/>
  <c r="BY41" i="3"/>
  <c r="BZ41" i="3"/>
  <c r="CA41" i="3"/>
  <c r="CB41" i="3"/>
  <c r="CC41" i="3"/>
  <c r="CD41" i="3"/>
  <c r="CE41" i="3"/>
  <c r="CF41" i="3"/>
  <c r="CG41" i="3"/>
  <c r="AT42" i="3"/>
  <c r="AU42" i="3"/>
  <c r="AV42" i="3"/>
  <c r="AW42" i="3"/>
  <c r="AX42" i="3"/>
  <c r="AY42" i="3"/>
  <c r="AZ42" i="3"/>
  <c r="BA42" i="3"/>
  <c r="BB42" i="3"/>
  <c r="BC42" i="3"/>
  <c r="BD42" i="3"/>
  <c r="BE42" i="3"/>
  <c r="BF42" i="3"/>
  <c r="BG42" i="3"/>
  <c r="BH42" i="3"/>
  <c r="BI42" i="3"/>
  <c r="BJ42" i="3"/>
  <c r="BK42" i="3"/>
  <c r="BL42" i="3"/>
  <c r="BM42" i="3"/>
  <c r="BN42" i="3"/>
  <c r="BO42" i="3"/>
  <c r="BP42" i="3"/>
  <c r="BQ42" i="3"/>
  <c r="BR42" i="3"/>
  <c r="BS42" i="3"/>
  <c r="BT42" i="3"/>
  <c r="BU42" i="3"/>
  <c r="BV42" i="3"/>
  <c r="BW42" i="3"/>
  <c r="BX42" i="3"/>
  <c r="BY42" i="3"/>
  <c r="BZ42" i="3"/>
  <c r="CA42" i="3"/>
  <c r="CB42" i="3"/>
  <c r="CC42" i="3"/>
  <c r="CD42" i="3"/>
  <c r="CE42" i="3"/>
  <c r="CF42" i="3"/>
  <c r="CG42" i="3"/>
  <c r="AT43" i="3"/>
  <c r="AU43" i="3"/>
  <c r="AV43" i="3"/>
  <c r="AW43" i="3"/>
  <c r="AX43" i="3"/>
  <c r="AY43" i="3"/>
  <c r="AZ43" i="3"/>
  <c r="BA43" i="3"/>
  <c r="BB43" i="3"/>
  <c r="BC43" i="3"/>
  <c r="BD43" i="3"/>
  <c r="BE43" i="3"/>
  <c r="BF43" i="3"/>
  <c r="BG43" i="3"/>
  <c r="BH43" i="3"/>
  <c r="BI43" i="3"/>
  <c r="BJ43" i="3"/>
  <c r="BK43" i="3"/>
  <c r="BL43" i="3"/>
  <c r="BM43" i="3"/>
  <c r="BN43" i="3"/>
  <c r="BO43" i="3"/>
  <c r="BP43" i="3"/>
  <c r="BQ43" i="3"/>
  <c r="BR43" i="3"/>
  <c r="BS43" i="3"/>
  <c r="BT43" i="3"/>
  <c r="BU43" i="3"/>
  <c r="BV43" i="3"/>
  <c r="BW43" i="3"/>
  <c r="BX43" i="3"/>
  <c r="BY43" i="3"/>
  <c r="BZ43" i="3"/>
  <c r="CA43" i="3"/>
  <c r="CB43" i="3"/>
  <c r="CC43" i="3"/>
  <c r="CD43" i="3"/>
  <c r="CE43" i="3"/>
  <c r="CF43" i="3"/>
  <c r="CG43" i="3"/>
  <c r="AT44" i="3"/>
  <c r="AU44" i="3"/>
  <c r="AV44" i="3"/>
  <c r="AW44" i="3"/>
  <c r="AX44" i="3"/>
  <c r="AY44" i="3"/>
  <c r="AZ44" i="3"/>
  <c r="BA44" i="3"/>
  <c r="BB44" i="3"/>
  <c r="BC44" i="3"/>
  <c r="BD44" i="3"/>
  <c r="BE44" i="3"/>
  <c r="BF44" i="3"/>
  <c r="BG44" i="3"/>
  <c r="BH44" i="3"/>
  <c r="BI44" i="3"/>
  <c r="BJ44" i="3"/>
  <c r="BK44" i="3"/>
  <c r="BL44" i="3"/>
  <c r="BM44" i="3"/>
  <c r="BN44" i="3"/>
  <c r="BO44" i="3"/>
  <c r="BP44" i="3"/>
  <c r="BQ44" i="3"/>
  <c r="BR44" i="3"/>
  <c r="BS44" i="3"/>
  <c r="BT44" i="3"/>
  <c r="BU44" i="3"/>
  <c r="BV44" i="3"/>
  <c r="BW44" i="3"/>
  <c r="BX44" i="3"/>
  <c r="BY44" i="3"/>
  <c r="BZ44" i="3"/>
  <c r="CA44" i="3"/>
  <c r="CB44" i="3"/>
  <c r="CC44" i="3"/>
  <c r="CD44" i="3"/>
  <c r="CE44" i="3"/>
  <c r="CF44" i="3"/>
  <c r="CG44" i="3"/>
  <c r="AT45" i="3"/>
  <c r="AU45" i="3"/>
  <c r="AV45" i="3"/>
  <c r="AW45" i="3"/>
  <c r="AX45" i="3"/>
  <c r="AY45" i="3"/>
  <c r="AZ45" i="3"/>
  <c r="BA45" i="3"/>
  <c r="BB45" i="3"/>
  <c r="BC45" i="3"/>
  <c r="BD45" i="3"/>
  <c r="BE45" i="3"/>
  <c r="BF45" i="3"/>
  <c r="BG45" i="3"/>
  <c r="BH45" i="3"/>
  <c r="BI45" i="3"/>
  <c r="BJ45" i="3"/>
  <c r="BK45" i="3"/>
  <c r="BL45" i="3"/>
  <c r="BM45" i="3"/>
  <c r="BN45" i="3"/>
  <c r="BO45" i="3"/>
  <c r="BP45" i="3"/>
  <c r="BQ45" i="3"/>
  <c r="BR45" i="3"/>
  <c r="BS45" i="3"/>
  <c r="BT45" i="3"/>
  <c r="BU45" i="3"/>
  <c r="BV45" i="3"/>
  <c r="BW45" i="3"/>
  <c r="BX45" i="3"/>
  <c r="BY45" i="3"/>
  <c r="BZ45" i="3"/>
  <c r="CA45" i="3"/>
  <c r="CB45" i="3"/>
  <c r="CC45" i="3"/>
  <c r="CD45" i="3"/>
  <c r="CE45" i="3"/>
  <c r="CF45" i="3"/>
  <c r="CG45" i="3"/>
  <c r="AT46" i="3"/>
  <c r="AU46" i="3"/>
  <c r="AV46" i="3"/>
  <c r="AW46" i="3"/>
  <c r="AX46" i="3"/>
  <c r="AY46" i="3"/>
  <c r="AZ46" i="3"/>
  <c r="BA46" i="3"/>
  <c r="BB46" i="3"/>
  <c r="BC46" i="3"/>
  <c r="BD46" i="3"/>
  <c r="BE46" i="3"/>
  <c r="BF46" i="3"/>
  <c r="BG46" i="3"/>
  <c r="BH46" i="3"/>
  <c r="BI46" i="3"/>
  <c r="BJ46" i="3"/>
  <c r="BK46" i="3"/>
  <c r="BL46" i="3"/>
  <c r="BM46" i="3"/>
  <c r="BN46" i="3"/>
  <c r="BO46" i="3"/>
  <c r="BP46" i="3"/>
  <c r="BQ46" i="3"/>
  <c r="BR46" i="3"/>
  <c r="BS46" i="3"/>
  <c r="BT46" i="3"/>
  <c r="BU46" i="3"/>
  <c r="BV46" i="3"/>
  <c r="BW46" i="3"/>
  <c r="BX46" i="3"/>
  <c r="BY46" i="3"/>
  <c r="BZ46" i="3"/>
  <c r="CA46" i="3"/>
  <c r="CB46" i="3"/>
  <c r="CC46" i="3"/>
  <c r="CD46" i="3"/>
  <c r="CE46" i="3"/>
  <c r="CF46" i="3"/>
  <c r="CG46" i="3"/>
  <c r="AT47" i="3"/>
  <c r="AU47" i="3"/>
  <c r="AV47" i="3"/>
  <c r="AW47" i="3"/>
  <c r="AX47" i="3"/>
  <c r="AY47" i="3"/>
  <c r="AZ47" i="3"/>
  <c r="BA47" i="3"/>
  <c r="BB47" i="3"/>
  <c r="BC47" i="3"/>
  <c r="BD47" i="3"/>
  <c r="BE47" i="3"/>
  <c r="BF47" i="3"/>
  <c r="BG47" i="3"/>
  <c r="BH47" i="3"/>
  <c r="BI47" i="3"/>
  <c r="BJ47" i="3"/>
  <c r="BK47" i="3"/>
  <c r="BL47" i="3"/>
  <c r="BM47" i="3"/>
  <c r="BN47" i="3"/>
  <c r="BO47" i="3"/>
  <c r="BP47" i="3"/>
  <c r="BQ47" i="3"/>
  <c r="BR47" i="3"/>
  <c r="BS47" i="3"/>
  <c r="BT47" i="3"/>
  <c r="BU47" i="3"/>
  <c r="BV47" i="3"/>
  <c r="BW47" i="3"/>
  <c r="BX47" i="3"/>
  <c r="BY47" i="3"/>
  <c r="BZ47" i="3"/>
  <c r="CA47" i="3"/>
  <c r="CB47" i="3"/>
  <c r="CC47" i="3"/>
  <c r="CD47" i="3"/>
  <c r="CE47" i="3"/>
  <c r="CF47" i="3"/>
  <c r="CG47" i="3"/>
  <c r="AT48" i="3"/>
  <c r="AU48" i="3"/>
  <c r="AV48" i="3"/>
  <c r="AW48" i="3"/>
  <c r="AX48" i="3"/>
  <c r="AY48" i="3"/>
  <c r="AZ48" i="3"/>
  <c r="BA48" i="3"/>
  <c r="BB48" i="3"/>
  <c r="BC48" i="3"/>
  <c r="BD48" i="3"/>
  <c r="BE48" i="3"/>
  <c r="BF48" i="3"/>
  <c r="BG48" i="3"/>
  <c r="BH48" i="3"/>
  <c r="BI48" i="3"/>
  <c r="BJ48" i="3"/>
  <c r="BK48" i="3"/>
  <c r="BL48" i="3"/>
  <c r="BM48" i="3"/>
  <c r="BN48" i="3"/>
  <c r="BO48" i="3"/>
  <c r="BP48" i="3"/>
  <c r="BQ48" i="3"/>
  <c r="BR48" i="3"/>
  <c r="BS48" i="3"/>
  <c r="BT48" i="3"/>
  <c r="BU48" i="3"/>
  <c r="BV48" i="3"/>
  <c r="BW48" i="3"/>
  <c r="BX48" i="3"/>
  <c r="BY48" i="3"/>
  <c r="BZ48" i="3"/>
  <c r="CA48" i="3"/>
  <c r="CB48" i="3"/>
  <c r="CC48" i="3"/>
  <c r="CD48" i="3"/>
  <c r="CE48" i="3"/>
  <c r="CF48" i="3"/>
  <c r="CG48" i="3"/>
  <c r="AT49" i="3"/>
  <c r="AU49" i="3"/>
  <c r="AV49" i="3"/>
  <c r="AW49" i="3"/>
  <c r="AX49" i="3"/>
  <c r="AY49" i="3"/>
  <c r="AZ49" i="3"/>
  <c r="BA49" i="3"/>
  <c r="BB49" i="3"/>
  <c r="BC49" i="3"/>
  <c r="BD49" i="3"/>
  <c r="BE49" i="3"/>
  <c r="BF49" i="3"/>
  <c r="BG49" i="3"/>
  <c r="BH49" i="3"/>
  <c r="BI49" i="3"/>
  <c r="BJ49" i="3"/>
  <c r="BK49" i="3"/>
  <c r="BL49" i="3"/>
  <c r="BM49" i="3"/>
  <c r="BN49" i="3"/>
  <c r="BO49" i="3"/>
  <c r="BP49" i="3"/>
  <c r="BQ49" i="3"/>
  <c r="BR49" i="3"/>
  <c r="BS49" i="3"/>
  <c r="BT49" i="3"/>
  <c r="BU49" i="3"/>
  <c r="BV49" i="3"/>
  <c r="BW49" i="3"/>
  <c r="BX49" i="3"/>
  <c r="BY49" i="3"/>
  <c r="BZ49" i="3"/>
  <c r="CA49" i="3"/>
  <c r="CB49" i="3"/>
  <c r="CC49" i="3"/>
  <c r="CD49" i="3"/>
  <c r="CE49" i="3"/>
  <c r="CF49" i="3"/>
  <c r="CG49" i="3"/>
  <c r="AT50" i="3"/>
  <c r="AU50" i="3"/>
  <c r="AV50" i="3"/>
  <c r="AW50" i="3"/>
  <c r="AX50" i="3"/>
  <c r="AY50" i="3"/>
  <c r="AZ50" i="3"/>
  <c r="BA50" i="3"/>
  <c r="BB50" i="3"/>
  <c r="BC50" i="3"/>
  <c r="BD50" i="3"/>
  <c r="BE50" i="3"/>
  <c r="BF50" i="3"/>
  <c r="BG50" i="3"/>
  <c r="BH50" i="3"/>
  <c r="BI50" i="3"/>
  <c r="BJ50" i="3"/>
  <c r="BK50" i="3"/>
  <c r="BL50" i="3"/>
  <c r="BM50" i="3"/>
  <c r="BN50" i="3"/>
  <c r="BO50" i="3"/>
  <c r="BP50" i="3"/>
  <c r="BQ50" i="3"/>
  <c r="BR50" i="3"/>
  <c r="BS50" i="3"/>
  <c r="BT50" i="3"/>
  <c r="BU50" i="3"/>
  <c r="BV50" i="3"/>
  <c r="BW50" i="3"/>
  <c r="BX50" i="3"/>
  <c r="BY50" i="3"/>
  <c r="BZ50" i="3"/>
  <c r="CA50" i="3"/>
  <c r="CB50" i="3"/>
  <c r="CC50" i="3"/>
  <c r="CD50" i="3"/>
  <c r="CE50" i="3"/>
  <c r="CF50" i="3"/>
  <c r="CG50" i="3"/>
  <c r="AT51" i="3"/>
  <c r="AU51" i="3"/>
  <c r="AV51" i="3"/>
  <c r="AW51" i="3"/>
  <c r="AX51" i="3"/>
  <c r="AY51" i="3"/>
  <c r="AZ51" i="3"/>
  <c r="BA51" i="3"/>
  <c r="BB51" i="3"/>
  <c r="BC51" i="3"/>
  <c r="BD51" i="3"/>
  <c r="BE51" i="3"/>
  <c r="BF51" i="3"/>
  <c r="BG51" i="3"/>
  <c r="BH51" i="3"/>
  <c r="BI51" i="3"/>
  <c r="BJ51" i="3"/>
  <c r="BK51" i="3"/>
  <c r="BL51" i="3"/>
  <c r="BM51" i="3"/>
  <c r="BN51" i="3"/>
  <c r="BO51" i="3"/>
  <c r="BP51" i="3"/>
  <c r="BQ51" i="3"/>
  <c r="BR51" i="3"/>
  <c r="BS51" i="3"/>
  <c r="BT51" i="3"/>
  <c r="BU51" i="3"/>
  <c r="BV51" i="3"/>
  <c r="BW51" i="3"/>
  <c r="BX51" i="3"/>
  <c r="BY51" i="3"/>
  <c r="BZ51" i="3"/>
  <c r="CA51" i="3"/>
  <c r="CB51" i="3"/>
  <c r="CC51" i="3"/>
  <c r="CD51" i="3"/>
  <c r="CE51" i="3"/>
  <c r="CF51" i="3"/>
  <c r="CG51" i="3"/>
  <c r="AT52" i="3"/>
  <c r="AU52" i="3"/>
  <c r="AV52" i="3"/>
  <c r="AW52" i="3"/>
  <c r="AX52" i="3"/>
  <c r="AY52" i="3"/>
  <c r="AZ52" i="3"/>
  <c r="BA52" i="3"/>
  <c r="BB52" i="3"/>
  <c r="BC52" i="3"/>
  <c r="BD52" i="3"/>
  <c r="BE52" i="3"/>
  <c r="BF52" i="3"/>
  <c r="BG52" i="3"/>
  <c r="BH52" i="3"/>
  <c r="BI52" i="3"/>
  <c r="BJ52" i="3"/>
  <c r="BK52" i="3"/>
  <c r="BL52" i="3"/>
  <c r="BM52" i="3"/>
  <c r="BN52" i="3"/>
  <c r="BO52" i="3"/>
  <c r="BP52" i="3"/>
  <c r="BQ52" i="3"/>
  <c r="BR52" i="3"/>
  <c r="BS52" i="3"/>
  <c r="BT52" i="3"/>
  <c r="BU52" i="3"/>
  <c r="BV52" i="3"/>
  <c r="BW52" i="3"/>
  <c r="BX52" i="3"/>
  <c r="BY52" i="3"/>
  <c r="BZ52" i="3"/>
  <c r="CA52" i="3"/>
  <c r="CB52" i="3"/>
  <c r="CC52" i="3"/>
  <c r="CD52" i="3"/>
  <c r="CE52" i="3"/>
  <c r="CF52" i="3"/>
  <c r="CG52" i="3"/>
  <c r="AT53" i="3"/>
  <c r="AU53" i="3"/>
  <c r="AV53" i="3"/>
  <c r="AW53" i="3"/>
  <c r="AX53" i="3"/>
  <c r="AY53" i="3"/>
  <c r="AZ53" i="3"/>
  <c r="BA53" i="3"/>
  <c r="BB53" i="3"/>
  <c r="BC53" i="3"/>
  <c r="BD53" i="3"/>
  <c r="BE53" i="3"/>
  <c r="BF53" i="3"/>
  <c r="BG53" i="3"/>
  <c r="BH53" i="3"/>
  <c r="BI53" i="3"/>
  <c r="BJ53" i="3"/>
  <c r="BK53" i="3"/>
  <c r="BL53" i="3"/>
  <c r="BM53" i="3"/>
  <c r="BN53" i="3"/>
  <c r="BO53" i="3"/>
  <c r="BP53" i="3"/>
  <c r="BQ53" i="3"/>
  <c r="BR53" i="3"/>
  <c r="BS53" i="3"/>
  <c r="BT53" i="3"/>
  <c r="BU53" i="3"/>
  <c r="BV53" i="3"/>
  <c r="BW53" i="3"/>
  <c r="BX53" i="3"/>
  <c r="BY53" i="3"/>
  <c r="BZ53" i="3"/>
  <c r="CA53" i="3"/>
  <c r="CB53" i="3"/>
  <c r="CC53" i="3"/>
  <c r="CD53" i="3"/>
  <c r="CE53" i="3"/>
  <c r="CF53" i="3"/>
  <c r="CG53" i="3"/>
  <c r="AT54" i="3"/>
  <c r="AU54" i="3"/>
  <c r="AV54" i="3"/>
  <c r="AW54" i="3"/>
  <c r="AX54" i="3"/>
  <c r="AY54" i="3"/>
  <c r="AZ54" i="3"/>
  <c r="BA54" i="3"/>
  <c r="BB54" i="3"/>
  <c r="BC54" i="3"/>
  <c r="BD54" i="3"/>
  <c r="BE54" i="3"/>
  <c r="BF54" i="3"/>
  <c r="BG54" i="3"/>
  <c r="BH54" i="3"/>
  <c r="BI54" i="3"/>
  <c r="BJ54" i="3"/>
  <c r="BK54" i="3"/>
  <c r="BL54" i="3"/>
  <c r="BM54" i="3"/>
  <c r="BN54" i="3"/>
  <c r="BO54" i="3"/>
  <c r="BP54" i="3"/>
  <c r="BQ54" i="3"/>
  <c r="BR54" i="3"/>
  <c r="BS54" i="3"/>
  <c r="BT54" i="3"/>
  <c r="BU54" i="3"/>
  <c r="BV54" i="3"/>
  <c r="BW54" i="3"/>
  <c r="BX54" i="3"/>
  <c r="BY54" i="3"/>
  <c r="BZ54" i="3"/>
  <c r="CA54" i="3"/>
  <c r="CB54" i="3"/>
  <c r="CC54" i="3"/>
  <c r="CD54" i="3"/>
  <c r="CE54" i="3"/>
  <c r="CF54" i="3"/>
  <c r="CG54" i="3"/>
  <c r="AT55" i="3"/>
  <c r="AU55" i="3"/>
  <c r="AV55" i="3"/>
  <c r="AW55" i="3"/>
  <c r="AX55" i="3"/>
  <c r="AY55" i="3"/>
  <c r="AZ55" i="3"/>
  <c r="BA55" i="3"/>
  <c r="BB55" i="3"/>
  <c r="BC55" i="3"/>
  <c r="BD55" i="3"/>
  <c r="BE55" i="3"/>
  <c r="BF55" i="3"/>
  <c r="BG55" i="3"/>
  <c r="BH55" i="3"/>
  <c r="BI55" i="3"/>
  <c r="BJ55" i="3"/>
  <c r="BK55" i="3"/>
  <c r="BL55" i="3"/>
  <c r="BM55" i="3"/>
  <c r="BN55" i="3"/>
  <c r="BO55" i="3"/>
  <c r="BP55" i="3"/>
  <c r="BQ55" i="3"/>
  <c r="BR55" i="3"/>
  <c r="BS55" i="3"/>
  <c r="BT55" i="3"/>
  <c r="BU55" i="3"/>
  <c r="BV55" i="3"/>
  <c r="BW55" i="3"/>
  <c r="BX55" i="3"/>
  <c r="BY55" i="3"/>
  <c r="BZ55" i="3"/>
  <c r="CA55" i="3"/>
  <c r="CB55" i="3"/>
  <c r="CC55" i="3"/>
  <c r="CD55" i="3"/>
  <c r="CE55" i="3"/>
  <c r="CF55" i="3"/>
  <c r="CG55" i="3"/>
  <c r="AT56" i="3"/>
  <c r="AU56" i="3"/>
  <c r="AV56" i="3"/>
  <c r="AW56" i="3"/>
  <c r="AX56" i="3"/>
  <c r="AY56" i="3"/>
  <c r="AZ56" i="3"/>
  <c r="BA56" i="3"/>
  <c r="BB56" i="3"/>
  <c r="BC56" i="3"/>
  <c r="BD56" i="3"/>
  <c r="BE56" i="3"/>
  <c r="BF56" i="3"/>
  <c r="BG56" i="3"/>
  <c r="BH56" i="3"/>
  <c r="BI56" i="3"/>
  <c r="BJ56" i="3"/>
  <c r="BK56" i="3"/>
  <c r="BL56" i="3"/>
  <c r="BM56" i="3"/>
  <c r="BN56" i="3"/>
  <c r="BO56" i="3"/>
  <c r="BP56" i="3"/>
  <c r="BQ56" i="3"/>
  <c r="BR56" i="3"/>
  <c r="BS56" i="3"/>
  <c r="BT56" i="3"/>
  <c r="BU56" i="3"/>
  <c r="BV56" i="3"/>
  <c r="BW56" i="3"/>
  <c r="BX56" i="3"/>
  <c r="BY56" i="3"/>
  <c r="BZ56" i="3"/>
  <c r="CA56" i="3"/>
  <c r="CB56" i="3"/>
  <c r="CC56" i="3"/>
  <c r="CD56" i="3"/>
  <c r="CE56" i="3"/>
  <c r="CF56" i="3"/>
  <c r="CG56" i="3"/>
  <c r="AT57" i="3"/>
  <c r="AU57" i="3"/>
  <c r="AV57" i="3"/>
  <c r="AW57" i="3"/>
  <c r="AX57" i="3"/>
  <c r="AY57" i="3"/>
  <c r="AZ57" i="3"/>
  <c r="BA57" i="3"/>
  <c r="BB57" i="3"/>
  <c r="BC57" i="3"/>
  <c r="BD57" i="3"/>
  <c r="BE57" i="3"/>
  <c r="BF57" i="3"/>
  <c r="BG57" i="3"/>
  <c r="BH57" i="3"/>
  <c r="BI57" i="3"/>
  <c r="BJ57" i="3"/>
  <c r="BK57" i="3"/>
  <c r="BL57" i="3"/>
  <c r="BM57" i="3"/>
  <c r="BN57" i="3"/>
  <c r="BO57" i="3"/>
  <c r="BP57" i="3"/>
  <c r="BQ57" i="3"/>
  <c r="BR57" i="3"/>
  <c r="BS57" i="3"/>
  <c r="BT57" i="3"/>
  <c r="BU57" i="3"/>
  <c r="BV57" i="3"/>
  <c r="BW57" i="3"/>
  <c r="BX57" i="3"/>
  <c r="BY57" i="3"/>
  <c r="BZ57" i="3"/>
  <c r="CA57" i="3"/>
  <c r="CB57" i="3"/>
  <c r="CC57" i="3"/>
  <c r="CD57" i="3"/>
  <c r="CE57" i="3"/>
  <c r="CF57" i="3"/>
  <c r="CG57" i="3"/>
  <c r="AT58" i="3"/>
  <c r="AU58" i="3"/>
  <c r="AV58" i="3"/>
  <c r="AW58" i="3"/>
  <c r="AX58" i="3"/>
  <c r="AY58" i="3"/>
  <c r="AZ58" i="3"/>
  <c r="BA58" i="3"/>
  <c r="BB58" i="3"/>
  <c r="BC58" i="3"/>
  <c r="BD58" i="3"/>
  <c r="BE58" i="3"/>
  <c r="BF58" i="3"/>
  <c r="BG58" i="3"/>
  <c r="BH58" i="3"/>
  <c r="BI58" i="3"/>
  <c r="BJ58" i="3"/>
  <c r="BK58" i="3"/>
  <c r="BL58" i="3"/>
  <c r="BM58" i="3"/>
  <c r="BN58" i="3"/>
  <c r="BO58" i="3"/>
  <c r="BP58" i="3"/>
  <c r="BQ58" i="3"/>
  <c r="BR58" i="3"/>
  <c r="BS58" i="3"/>
  <c r="BT58" i="3"/>
  <c r="BU58" i="3"/>
  <c r="BV58" i="3"/>
  <c r="BW58" i="3"/>
  <c r="BX58" i="3"/>
  <c r="BY58" i="3"/>
  <c r="BZ58" i="3"/>
  <c r="CA58" i="3"/>
  <c r="CB58" i="3"/>
  <c r="CC58" i="3"/>
  <c r="CD58" i="3"/>
  <c r="CE58" i="3"/>
  <c r="CF58" i="3"/>
  <c r="CG58" i="3"/>
  <c r="AT59" i="3"/>
  <c r="AU59" i="3"/>
  <c r="AV59" i="3"/>
  <c r="AW59" i="3"/>
  <c r="AX59" i="3"/>
  <c r="AY59" i="3"/>
  <c r="AZ59" i="3"/>
  <c r="BA59" i="3"/>
  <c r="BB59" i="3"/>
  <c r="BC59" i="3"/>
  <c r="BD59" i="3"/>
  <c r="BE59" i="3"/>
  <c r="BF59" i="3"/>
  <c r="BG59" i="3"/>
  <c r="BH59" i="3"/>
  <c r="BI59" i="3"/>
  <c r="BJ59" i="3"/>
  <c r="BK59" i="3"/>
  <c r="BL59" i="3"/>
  <c r="BM59" i="3"/>
  <c r="BN59" i="3"/>
  <c r="BO59" i="3"/>
  <c r="BP59" i="3"/>
  <c r="BQ59" i="3"/>
  <c r="BR59" i="3"/>
  <c r="BS59" i="3"/>
  <c r="BT59" i="3"/>
  <c r="BU59" i="3"/>
  <c r="BV59" i="3"/>
  <c r="BW59" i="3"/>
  <c r="BX59" i="3"/>
  <c r="BY59" i="3"/>
  <c r="BZ59" i="3"/>
  <c r="CA59" i="3"/>
  <c r="CB59" i="3"/>
  <c r="CC59" i="3"/>
  <c r="CD59" i="3"/>
  <c r="CE59" i="3"/>
  <c r="CF59" i="3"/>
  <c r="CG59" i="3"/>
  <c r="AT60" i="3"/>
  <c r="AU60" i="3"/>
  <c r="AV60" i="3"/>
  <c r="AW60" i="3"/>
  <c r="AX60" i="3"/>
  <c r="AY60" i="3"/>
  <c r="AZ60" i="3"/>
  <c r="BA60" i="3"/>
  <c r="BB60" i="3"/>
  <c r="BC60" i="3"/>
  <c r="BD60" i="3"/>
  <c r="BE60" i="3"/>
  <c r="BF60" i="3"/>
  <c r="BG60" i="3"/>
  <c r="BH60" i="3"/>
  <c r="BI60" i="3"/>
  <c r="BJ60" i="3"/>
  <c r="BK60" i="3"/>
  <c r="BL60" i="3"/>
  <c r="BM60" i="3"/>
  <c r="BN60" i="3"/>
  <c r="BO60" i="3"/>
  <c r="BP60" i="3"/>
  <c r="BQ60" i="3"/>
  <c r="BR60" i="3"/>
  <c r="BS60" i="3"/>
  <c r="BT60" i="3"/>
  <c r="BU60" i="3"/>
  <c r="BV60" i="3"/>
  <c r="BW60" i="3"/>
  <c r="BX60" i="3"/>
  <c r="BY60" i="3"/>
  <c r="BZ60" i="3"/>
  <c r="CA60" i="3"/>
  <c r="CB60" i="3"/>
  <c r="CC60" i="3"/>
  <c r="CD60" i="3"/>
  <c r="CE60" i="3"/>
  <c r="CF60" i="3"/>
  <c r="CG60" i="3"/>
  <c r="AT61" i="3"/>
  <c r="AU61" i="3"/>
  <c r="AV61" i="3"/>
  <c r="AW61" i="3"/>
  <c r="AX61" i="3"/>
  <c r="AY61" i="3"/>
  <c r="AZ61" i="3"/>
  <c r="BA61" i="3"/>
  <c r="BB61" i="3"/>
  <c r="BC61" i="3"/>
  <c r="BD61" i="3"/>
  <c r="BE61" i="3"/>
  <c r="BF61" i="3"/>
  <c r="BG61" i="3"/>
  <c r="BH61" i="3"/>
  <c r="BI61" i="3"/>
  <c r="BJ61" i="3"/>
  <c r="BK61" i="3"/>
  <c r="BL61" i="3"/>
  <c r="BM61" i="3"/>
  <c r="BN61" i="3"/>
  <c r="BO61" i="3"/>
  <c r="BP61" i="3"/>
  <c r="BQ61" i="3"/>
  <c r="BR61" i="3"/>
  <c r="BS61" i="3"/>
  <c r="BT61" i="3"/>
  <c r="BU61" i="3"/>
  <c r="BV61" i="3"/>
  <c r="BW61" i="3"/>
  <c r="BX61" i="3"/>
  <c r="BY61" i="3"/>
  <c r="BZ61" i="3"/>
  <c r="CA61" i="3"/>
  <c r="CB61" i="3"/>
  <c r="CC61" i="3"/>
  <c r="CD61" i="3"/>
  <c r="CE61" i="3"/>
  <c r="CF61" i="3"/>
  <c r="CG61" i="3"/>
  <c r="AT62" i="3"/>
  <c r="AU62" i="3"/>
  <c r="AV62" i="3"/>
  <c r="AW62" i="3"/>
  <c r="AX62" i="3"/>
  <c r="AY62" i="3"/>
  <c r="AZ62" i="3"/>
  <c r="BA62" i="3"/>
  <c r="BB62" i="3"/>
  <c r="BC62" i="3"/>
  <c r="BD62" i="3"/>
  <c r="BE62" i="3"/>
  <c r="BF62" i="3"/>
  <c r="BG62" i="3"/>
  <c r="BH62" i="3"/>
  <c r="BI62" i="3"/>
  <c r="BJ62" i="3"/>
  <c r="BK62" i="3"/>
  <c r="BL62" i="3"/>
  <c r="BM62" i="3"/>
  <c r="BN62" i="3"/>
  <c r="BO62" i="3"/>
  <c r="BP62" i="3"/>
  <c r="BQ62" i="3"/>
  <c r="BR62" i="3"/>
  <c r="BS62" i="3"/>
  <c r="BT62" i="3"/>
  <c r="BU62" i="3"/>
  <c r="BV62" i="3"/>
  <c r="BW62" i="3"/>
  <c r="BX62" i="3"/>
  <c r="BY62" i="3"/>
  <c r="BZ62" i="3"/>
  <c r="CA62" i="3"/>
  <c r="CB62" i="3"/>
  <c r="CC62" i="3"/>
  <c r="CD62" i="3"/>
  <c r="CE62" i="3"/>
  <c r="CF62" i="3"/>
  <c r="CG62" i="3"/>
  <c r="AT63" i="3"/>
  <c r="AU63" i="3"/>
  <c r="AV63" i="3"/>
  <c r="AW63" i="3"/>
  <c r="AX63" i="3"/>
  <c r="AY63" i="3"/>
  <c r="AZ63" i="3"/>
  <c r="BA63" i="3"/>
  <c r="BB63" i="3"/>
  <c r="BC63" i="3"/>
  <c r="BD63" i="3"/>
  <c r="BE63" i="3"/>
  <c r="BF63" i="3"/>
  <c r="BG63" i="3"/>
  <c r="BH63" i="3"/>
  <c r="BI63" i="3"/>
  <c r="BJ63" i="3"/>
  <c r="BK63" i="3"/>
  <c r="BL63" i="3"/>
  <c r="BM63" i="3"/>
  <c r="BN63" i="3"/>
  <c r="BO63" i="3"/>
  <c r="BP63" i="3"/>
  <c r="BQ63" i="3"/>
  <c r="BR63" i="3"/>
  <c r="BS63" i="3"/>
  <c r="BT63" i="3"/>
  <c r="BU63" i="3"/>
  <c r="BV63" i="3"/>
  <c r="BW63" i="3"/>
  <c r="BX63" i="3"/>
  <c r="BY63" i="3"/>
  <c r="BZ63" i="3"/>
  <c r="CA63" i="3"/>
  <c r="CB63" i="3"/>
  <c r="CC63" i="3"/>
  <c r="CD63" i="3"/>
  <c r="CE63" i="3"/>
  <c r="CF63" i="3"/>
  <c r="CG63" i="3"/>
  <c r="AT64" i="3"/>
  <c r="AU64" i="3"/>
  <c r="AV64" i="3"/>
  <c r="AW64" i="3"/>
  <c r="AX64" i="3"/>
  <c r="AY64" i="3"/>
  <c r="AZ64" i="3"/>
  <c r="BA64" i="3"/>
  <c r="BB64" i="3"/>
  <c r="BC64" i="3"/>
  <c r="BD64" i="3"/>
  <c r="BE64" i="3"/>
  <c r="BF64" i="3"/>
  <c r="BG64" i="3"/>
  <c r="BH64" i="3"/>
  <c r="BI64" i="3"/>
  <c r="BJ64" i="3"/>
  <c r="BK64" i="3"/>
  <c r="BL64" i="3"/>
  <c r="BM64" i="3"/>
  <c r="BN64" i="3"/>
  <c r="BO64" i="3"/>
  <c r="BP64" i="3"/>
  <c r="BQ64" i="3"/>
  <c r="BR64" i="3"/>
  <c r="BS64" i="3"/>
  <c r="BT64" i="3"/>
  <c r="BU64" i="3"/>
  <c r="BV64" i="3"/>
  <c r="BW64" i="3"/>
  <c r="BX64" i="3"/>
  <c r="BY64" i="3"/>
  <c r="BZ64" i="3"/>
  <c r="CA64" i="3"/>
  <c r="CB64" i="3"/>
  <c r="CC64" i="3"/>
  <c r="CD64" i="3"/>
  <c r="CE64" i="3"/>
  <c r="CF64" i="3"/>
  <c r="CG64" i="3"/>
  <c r="AT65" i="3"/>
  <c r="AU65" i="3"/>
  <c r="AV65" i="3"/>
  <c r="AW65" i="3"/>
  <c r="AX65" i="3"/>
  <c r="AY65" i="3"/>
  <c r="AZ65" i="3"/>
  <c r="BA65" i="3"/>
  <c r="BB65" i="3"/>
  <c r="BC65" i="3"/>
  <c r="BD65" i="3"/>
  <c r="BE65" i="3"/>
  <c r="BF65" i="3"/>
  <c r="BG65" i="3"/>
  <c r="BH65" i="3"/>
  <c r="BI65" i="3"/>
  <c r="BJ65" i="3"/>
  <c r="BK65" i="3"/>
  <c r="BL65" i="3"/>
  <c r="BM65" i="3"/>
  <c r="BN65" i="3"/>
  <c r="BO65" i="3"/>
  <c r="BP65" i="3"/>
  <c r="BQ65" i="3"/>
  <c r="BR65" i="3"/>
  <c r="BS65" i="3"/>
  <c r="BT65" i="3"/>
  <c r="BU65" i="3"/>
  <c r="BV65" i="3"/>
  <c r="BW65" i="3"/>
  <c r="BX65" i="3"/>
  <c r="BY65" i="3"/>
  <c r="BZ65" i="3"/>
  <c r="CA65" i="3"/>
  <c r="CB65" i="3"/>
  <c r="CC65" i="3"/>
  <c r="CD65" i="3"/>
  <c r="CE65" i="3"/>
  <c r="CF65" i="3"/>
  <c r="CG65" i="3"/>
  <c r="AT66" i="3"/>
  <c r="AU66" i="3"/>
  <c r="AV66" i="3"/>
  <c r="AW66" i="3"/>
  <c r="AX66" i="3"/>
  <c r="AY66" i="3"/>
  <c r="AZ66" i="3"/>
  <c r="BA66" i="3"/>
  <c r="BB66" i="3"/>
  <c r="BC66" i="3"/>
  <c r="BD66" i="3"/>
  <c r="BE66" i="3"/>
  <c r="BF66" i="3"/>
  <c r="BG66" i="3"/>
  <c r="BH66" i="3"/>
  <c r="BI66" i="3"/>
  <c r="BJ66" i="3"/>
  <c r="BK66" i="3"/>
  <c r="BL66" i="3"/>
  <c r="BM66" i="3"/>
  <c r="BN66" i="3"/>
  <c r="BO66" i="3"/>
  <c r="BP66" i="3"/>
  <c r="BQ66" i="3"/>
  <c r="BR66" i="3"/>
  <c r="BS66" i="3"/>
  <c r="BT66" i="3"/>
  <c r="BU66" i="3"/>
  <c r="BV66" i="3"/>
  <c r="BW66" i="3"/>
  <c r="BX66" i="3"/>
  <c r="BY66" i="3"/>
  <c r="BZ66" i="3"/>
  <c r="CA66" i="3"/>
  <c r="CB66" i="3"/>
  <c r="CC66" i="3"/>
  <c r="CD66" i="3"/>
  <c r="CE66" i="3"/>
  <c r="CF66" i="3"/>
  <c r="CG66" i="3"/>
  <c r="AT67" i="3"/>
  <c r="AU67" i="3"/>
  <c r="AV67" i="3"/>
  <c r="AW67" i="3"/>
  <c r="AX67" i="3"/>
  <c r="AY67" i="3"/>
  <c r="AZ67" i="3"/>
  <c r="BA67" i="3"/>
  <c r="BB67" i="3"/>
  <c r="BC67" i="3"/>
  <c r="BD67" i="3"/>
  <c r="BE67" i="3"/>
  <c r="BF67" i="3"/>
  <c r="BG67" i="3"/>
  <c r="BH67" i="3"/>
  <c r="BI67" i="3"/>
  <c r="BJ67" i="3"/>
  <c r="BK67" i="3"/>
  <c r="BL67" i="3"/>
  <c r="BM67" i="3"/>
  <c r="BN67" i="3"/>
  <c r="BO67" i="3"/>
  <c r="BP67" i="3"/>
  <c r="BQ67" i="3"/>
  <c r="BR67" i="3"/>
  <c r="BS67" i="3"/>
  <c r="BT67" i="3"/>
  <c r="BU67" i="3"/>
  <c r="BV67" i="3"/>
  <c r="BW67" i="3"/>
  <c r="BX67" i="3"/>
  <c r="BY67" i="3"/>
  <c r="BZ67" i="3"/>
  <c r="CA67" i="3"/>
  <c r="CB67" i="3"/>
  <c r="CC67" i="3"/>
  <c r="CD67" i="3"/>
  <c r="CE67" i="3"/>
  <c r="CF67" i="3"/>
  <c r="CG67" i="3"/>
  <c r="AT68" i="3"/>
  <c r="AU68" i="3"/>
  <c r="AV68" i="3"/>
  <c r="AW68" i="3"/>
  <c r="AX68" i="3"/>
  <c r="AY68" i="3"/>
  <c r="AZ68" i="3"/>
  <c r="BA68" i="3"/>
  <c r="BB68" i="3"/>
  <c r="BC68" i="3"/>
  <c r="BD68" i="3"/>
  <c r="BE68" i="3"/>
  <c r="BF68" i="3"/>
  <c r="BG68" i="3"/>
  <c r="BH68" i="3"/>
  <c r="BI68" i="3"/>
  <c r="BJ68" i="3"/>
  <c r="BK68" i="3"/>
  <c r="BL68" i="3"/>
  <c r="BM68" i="3"/>
  <c r="BN68" i="3"/>
  <c r="BO68" i="3"/>
  <c r="BP68" i="3"/>
  <c r="BQ68" i="3"/>
  <c r="BR68" i="3"/>
  <c r="BS68" i="3"/>
  <c r="BT68" i="3"/>
  <c r="BU68" i="3"/>
  <c r="BV68" i="3"/>
  <c r="BW68" i="3"/>
  <c r="BX68" i="3"/>
  <c r="BY68" i="3"/>
  <c r="BZ68" i="3"/>
  <c r="CA68" i="3"/>
  <c r="CB68" i="3"/>
  <c r="CC68" i="3"/>
  <c r="CD68" i="3"/>
  <c r="CE68" i="3"/>
  <c r="CF68" i="3"/>
  <c r="CG68" i="3"/>
  <c r="AT69" i="3"/>
  <c r="AU69" i="3"/>
  <c r="AV69" i="3"/>
  <c r="AW69" i="3"/>
  <c r="AX69" i="3"/>
  <c r="AY69" i="3"/>
  <c r="AZ69" i="3"/>
  <c r="BA69" i="3"/>
  <c r="BB69" i="3"/>
  <c r="BC69" i="3"/>
  <c r="BD69" i="3"/>
  <c r="BE69" i="3"/>
  <c r="BF69" i="3"/>
  <c r="BG69" i="3"/>
  <c r="BH69" i="3"/>
  <c r="BI69" i="3"/>
  <c r="BJ69" i="3"/>
  <c r="BK69" i="3"/>
  <c r="BL69" i="3"/>
  <c r="BM69" i="3"/>
  <c r="BN69" i="3"/>
  <c r="BO69" i="3"/>
  <c r="BP69" i="3"/>
  <c r="BQ69" i="3"/>
  <c r="BR69" i="3"/>
  <c r="BS69" i="3"/>
  <c r="BT69" i="3"/>
  <c r="BU69" i="3"/>
  <c r="BV69" i="3"/>
  <c r="BW69" i="3"/>
  <c r="BX69" i="3"/>
  <c r="BY69" i="3"/>
  <c r="BZ69" i="3"/>
  <c r="CA69" i="3"/>
  <c r="CB69" i="3"/>
  <c r="CC69" i="3"/>
  <c r="CD69" i="3"/>
  <c r="CE69" i="3"/>
  <c r="CF69" i="3"/>
  <c r="CG69" i="3"/>
  <c r="AT70" i="3"/>
  <c r="AU70" i="3"/>
  <c r="AV70" i="3"/>
  <c r="AW70" i="3"/>
  <c r="AX70" i="3"/>
  <c r="AY70" i="3"/>
  <c r="AZ70" i="3"/>
  <c r="BA70" i="3"/>
  <c r="BB70" i="3"/>
  <c r="BC70" i="3"/>
  <c r="BD70" i="3"/>
  <c r="BE70" i="3"/>
  <c r="BF70" i="3"/>
  <c r="BG70" i="3"/>
  <c r="BH70" i="3"/>
  <c r="BI70" i="3"/>
  <c r="BJ70" i="3"/>
  <c r="BK70" i="3"/>
  <c r="BL70" i="3"/>
  <c r="BM70" i="3"/>
  <c r="BN70" i="3"/>
  <c r="BO70" i="3"/>
  <c r="BP70" i="3"/>
  <c r="BQ70" i="3"/>
  <c r="BR70" i="3"/>
  <c r="BS70" i="3"/>
  <c r="BT70" i="3"/>
  <c r="BU70" i="3"/>
  <c r="BV70" i="3"/>
  <c r="BW70" i="3"/>
  <c r="BX70" i="3"/>
  <c r="BY70" i="3"/>
  <c r="BZ70" i="3"/>
  <c r="CA70" i="3"/>
  <c r="CB70" i="3"/>
  <c r="CC70" i="3"/>
  <c r="CD70" i="3"/>
  <c r="CE70" i="3"/>
  <c r="CF70" i="3"/>
  <c r="CG70" i="3"/>
  <c r="AT71" i="3"/>
  <c r="AU71" i="3"/>
  <c r="AV71" i="3"/>
  <c r="AW71" i="3"/>
  <c r="AX71" i="3"/>
  <c r="AY71" i="3"/>
  <c r="AZ71" i="3"/>
  <c r="BA71" i="3"/>
  <c r="BB71" i="3"/>
  <c r="BC71" i="3"/>
  <c r="BD71" i="3"/>
  <c r="BE71" i="3"/>
  <c r="BF71" i="3"/>
  <c r="BG71" i="3"/>
  <c r="BH71" i="3"/>
  <c r="BI71" i="3"/>
  <c r="BJ71" i="3"/>
  <c r="BK71" i="3"/>
  <c r="BL71" i="3"/>
  <c r="BM71" i="3"/>
  <c r="BN71" i="3"/>
  <c r="BO71" i="3"/>
  <c r="BP71" i="3"/>
  <c r="BQ71" i="3"/>
  <c r="BR71" i="3"/>
  <c r="BS71" i="3"/>
  <c r="BT71" i="3"/>
  <c r="BU71" i="3"/>
  <c r="BV71" i="3"/>
  <c r="BW71" i="3"/>
  <c r="BX71" i="3"/>
  <c r="BY71" i="3"/>
  <c r="BZ71" i="3"/>
  <c r="CA71" i="3"/>
  <c r="CB71" i="3"/>
  <c r="CC71" i="3"/>
  <c r="CD71" i="3"/>
  <c r="CE71" i="3"/>
  <c r="CF71" i="3"/>
  <c r="CG71" i="3"/>
  <c r="AT72" i="3"/>
  <c r="AU72" i="3"/>
  <c r="AV72" i="3"/>
  <c r="AW72" i="3"/>
  <c r="AX72" i="3"/>
  <c r="AY72" i="3"/>
  <c r="AZ72" i="3"/>
  <c r="BA72" i="3"/>
  <c r="BB72" i="3"/>
  <c r="BC72" i="3"/>
  <c r="BD72" i="3"/>
  <c r="BE72" i="3"/>
  <c r="BF72" i="3"/>
  <c r="BG72" i="3"/>
  <c r="BH72" i="3"/>
  <c r="BI72" i="3"/>
  <c r="BJ72" i="3"/>
  <c r="BK72" i="3"/>
  <c r="BL72" i="3"/>
  <c r="BM72" i="3"/>
  <c r="BN72" i="3"/>
  <c r="BO72" i="3"/>
  <c r="BP72" i="3"/>
  <c r="BQ72" i="3"/>
  <c r="BR72" i="3"/>
  <c r="BS72" i="3"/>
  <c r="BT72" i="3"/>
  <c r="BU72" i="3"/>
  <c r="BV72" i="3"/>
  <c r="BW72" i="3"/>
  <c r="BX72" i="3"/>
  <c r="BY72" i="3"/>
  <c r="BZ72" i="3"/>
  <c r="CA72" i="3"/>
  <c r="CB72" i="3"/>
  <c r="CC72" i="3"/>
  <c r="CD72" i="3"/>
  <c r="CE72" i="3"/>
  <c r="CF72" i="3"/>
  <c r="CG72" i="3"/>
  <c r="AT73" i="3"/>
  <c r="AU73" i="3"/>
  <c r="AV73" i="3"/>
  <c r="AW73" i="3"/>
  <c r="AX73" i="3"/>
  <c r="AY73" i="3"/>
  <c r="AZ73" i="3"/>
  <c r="BA73" i="3"/>
  <c r="BB73" i="3"/>
  <c r="BC73" i="3"/>
  <c r="BD73" i="3"/>
  <c r="BE73" i="3"/>
  <c r="BF73" i="3"/>
  <c r="BG73" i="3"/>
  <c r="BH73" i="3"/>
  <c r="BI73" i="3"/>
  <c r="BJ73" i="3"/>
  <c r="BK73" i="3"/>
  <c r="BL73" i="3"/>
  <c r="BM73" i="3"/>
  <c r="BN73" i="3"/>
  <c r="BO73" i="3"/>
  <c r="BP73" i="3"/>
  <c r="BQ73" i="3"/>
  <c r="BR73" i="3"/>
  <c r="BS73" i="3"/>
  <c r="BT73" i="3"/>
  <c r="BU73" i="3"/>
  <c r="BV73" i="3"/>
  <c r="BW73" i="3"/>
  <c r="BX73" i="3"/>
  <c r="BY73" i="3"/>
  <c r="BZ73" i="3"/>
  <c r="CA73" i="3"/>
  <c r="CB73" i="3"/>
  <c r="CC73" i="3"/>
  <c r="CD73" i="3"/>
  <c r="CE73" i="3"/>
  <c r="CF73" i="3"/>
  <c r="CG73" i="3"/>
  <c r="AT74" i="3"/>
  <c r="AU74" i="3"/>
  <c r="AV74" i="3"/>
  <c r="AW74" i="3"/>
  <c r="AX74" i="3"/>
  <c r="AY74" i="3"/>
  <c r="AZ74" i="3"/>
  <c r="BA74" i="3"/>
  <c r="BB74" i="3"/>
  <c r="BC74" i="3"/>
  <c r="BD74" i="3"/>
  <c r="BE74" i="3"/>
  <c r="BF74" i="3"/>
  <c r="BG74" i="3"/>
  <c r="BH74" i="3"/>
  <c r="BI74" i="3"/>
  <c r="BJ74" i="3"/>
  <c r="BK74" i="3"/>
  <c r="BL74" i="3"/>
  <c r="BM74" i="3"/>
  <c r="BN74" i="3"/>
  <c r="BO74" i="3"/>
  <c r="BP74" i="3"/>
  <c r="BQ74" i="3"/>
  <c r="BR74" i="3"/>
  <c r="BS74" i="3"/>
  <c r="BT74" i="3"/>
  <c r="BU74" i="3"/>
  <c r="BV74" i="3"/>
  <c r="BW74" i="3"/>
  <c r="BX74" i="3"/>
  <c r="BY74" i="3"/>
  <c r="BZ74" i="3"/>
  <c r="CA74" i="3"/>
  <c r="CB74" i="3"/>
  <c r="CC74" i="3"/>
  <c r="CD74" i="3"/>
  <c r="CE74" i="3"/>
  <c r="CF74" i="3"/>
  <c r="CG74"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AT76" i="3"/>
  <c r="AU76" i="3"/>
  <c r="AV76" i="3"/>
  <c r="AW76" i="3"/>
  <c r="AX76" i="3"/>
  <c r="AY76" i="3"/>
  <c r="AZ76" i="3"/>
  <c r="BA76" i="3"/>
  <c r="BB76" i="3"/>
  <c r="BC76" i="3"/>
  <c r="BD76" i="3"/>
  <c r="BE76" i="3"/>
  <c r="BF76" i="3"/>
  <c r="BG76" i="3"/>
  <c r="BH76" i="3"/>
  <c r="BI76" i="3"/>
  <c r="BJ76" i="3"/>
  <c r="BK76" i="3"/>
  <c r="BL76" i="3"/>
  <c r="BM76" i="3"/>
  <c r="BN76" i="3"/>
  <c r="BO76" i="3"/>
  <c r="BP76" i="3"/>
  <c r="BQ76" i="3"/>
  <c r="BR76" i="3"/>
  <c r="BS76" i="3"/>
  <c r="BT76" i="3"/>
  <c r="BU76" i="3"/>
  <c r="BV76" i="3"/>
  <c r="BW76" i="3"/>
  <c r="BX76" i="3"/>
  <c r="BY76" i="3"/>
  <c r="BZ76" i="3"/>
  <c r="CA76" i="3"/>
  <c r="CB76" i="3"/>
  <c r="CC76" i="3"/>
  <c r="CD76" i="3"/>
  <c r="CE76" i="3"/>
  <c r="CF76" i="3"/>
  <c r="CG76" i="3"/>
  <c r="AT77" i="3"/>
  <c r="AU77" i="3"/>
  <c r="AV77" i="3"/>
  <c r="AW77" i="3"/>
  <c r="AX77" i="3"/>
  <c r="AY77" i="3"/>
  <c r="AZ77" i="3"/>
  <c r="BA77" i="3"/>
  <c r="BB77" i="3"/>
  <c r="BC77" i="3"/>
  <c r="BD77" i="3"/>
  <c r="BE77" i="3"/>
  <c r="BF77" i="3"/>
  <c r="BG77" i="3"/>
  <c r="BH77" i="3"/>
  <c r="BI77" i="3"/>
  <c r="BJ77" i="3"/>
  <c r="BK77" i="3"/>
  <c r="BL77" i="3"/>
  <c r="BM77" i="3"/>
  <c r="BN77" i="3"/>
  <c r="BO77" i="3"/>
  <c r="BP77" i="3"/>
  <c r="BQ77" i="3"/>
  <c r="BR77" i="3"/>
  <c r="BS77" i="3"/>
  <c r="BT77" i="3"/>
  <c r="BU77" i="3"/>
  <c r="BV77" i="3"/>
  <c r="BW77" i="3"/>
  <c r="BX77" i="3"/>
  <c r="BY77" i="3"/>
  <c r="BZ77" i="3"/>
  <c r="CA77" i="3"/>
  <c r="CB77" i="3"/>
  <c r="CC77" i="3"/>
  <c r="CD77" i="3"/>
  <c r="CE77" i="3"/>
  <c r="CF77" i="3"/>
  <c r="CG77" i="3"/>
  <c r="AT78" i="3"/>
  <c r="AU78" i="3"/>
  <c r="AV78" i="3"/>
  <c r="AW78" i="3"/>
  <c r="AX78" i="3"/>
  <c r="AY78" i="3"/>
  <c r="AZ78" i="3"/>
  <c r="BA78" i="3"/>
  <c r="BB78" i="3"/>
  <c r="BC78" i="3"/>
  <c r="BD78" i="3"/>
  <c r="BE78" i="3"/>
  <c r="BF78" i="3"/>
  <c r="BG78" i="3"/>
  <c r="BH78" i="3"/>
  <c r="BI78" i="3"/>
  <c r="BJ78" i="3"/>
  <c r="BK78" i="3"/>
  <c r="BL78" i="3"/>
  <c r="BM78" i="3"/>
  <c r="BN78" i="3"/>
  <c r="BO78" i="3"/>
  <c r="BP78" i="3"/>
  <c r="BQ78" i="3"/>
  <c r="BR78" i="3"/>
  <c r="BS78" i="3"/>
  <c r="BT78" i="3"/>
  <c r="BU78" i="3"/>
  <c r="BV78" i="3"/>
  <c r="BW78" i="3"/>
  <c r="BX78" i="3"/>
  <c r="BY78" i="3"/>
  <c r="BZ78" i="3"/>
  <c r="CA78" i="3"/>
  <c r="CB78" i="3"/>
  <c r="CC78" i="3"/>
  <c r="CD78" i="3"/>
  <c r="CE78" i="3"/>
  <c r="CF78" i="3"/>
  <c r="CG78" i="3"/>
  <c r="AT79" i="3"/>
  <c r="AU79" i="3"/>
  <c r="AV79" i="3"/>
  <c r="AW79" i="3"/>
  <c r="AX79" i="3"/>
  <c r="AY79" i="3"/>
  <c r="AZ79" i="3"/>
  <c r="BA79" i="3"/>
  <c r="BB79" i="3"/>
  <c r="BC79" i="3"/>
  <c r="BD79" i="3"/>
  <c r="BE79" i="3"/>
  <c r="BF79" i="3"/>
  <c r="BG79" i="3"/>
  <c r="BH79" i="3"/>
  <c r="BI79" i="3"/>
  <c r="BJ79" i="3"/>
  <c r="BK79" i="3"/>
  <c r="BL79" i="3"/>
  <c r="BM79" i="3"/>
  <c r="BN79" i="3"/>
  <c r="BO79" i="3"/>
  <c r="BP79" i="3"/>
  <c r="BQ79" i="3"/>
  <c r="BR79" i="3"/>
  <c r="BS79" i="3"/>
  <c r="BT79" i="3"/>
  <c r="BU79" i="3"/>
  <c r="BV79" i="3"/>
  <c r="BW79" i="3"/>
  <c r="BX79" i="3"/>
  <c r="BY79" i="3"/>
  <c r="BZ79" i="3"/>
  <c r="CA79" i="3"/>
  <c r="CB79" i="3"/>
  <c r="CC79" i="3"/>
  <c r="CD79" i="3"/>
  <c r="CE79" i="3"/>
  <c r="CF79" i="3"/>
  <c r="CG79" i="3"/>
  <c r="AT80" i="3"/>
  <c r="AU80" i="3"/>
  <c r="AV80" i="3"/>
  <c r="AW80" i="3"/>
  <c r="AX80" i="3"/>
  <c r="AY80" i="3"/>
  <c r="AZ80" i="3"/>
  <c r="BA80" i="3"/>
  <c r="BB80" i="3"/>
  <c r="BC80" i="3"/>
  <c r="BD80" i="3"/>
  <c r="BE80" i="3"/>
  <c r="BF80" i="3"/>
  <c r="BG80" i="3"/>
  <c r="BH80" i="3"/>
  <c r="BI80" i="3"/>
  <c r="BJ80" i="3"/>
  <c r="BK80" i="3"/>
  <c r="BL80" i="3"/>
  <c r="BM80" i="3"/>
  <c r="BN80" i="3"/>
  <c r="BO80" i="3"/>
  <c r="BP80" i="3"/>
  <c r="BQ80" i="3"/>
  <c r="BR80" i="3"/>
  <c r="BS80" i="3"/>
  <c r="BT80" i="3"/>
  <c r="BU80" i="3"/>
  <c r="BV80" i="3"/>
  <c r="BW80" i="3"/>
  <c r="BX80" i="3"/>
  <c r="BY80" i="3"/>
  <c r="BZ80" i="3"/>
  <c r="CA80" i="3"/>
  <c r="CB80" i="3"/>
  <c r="CC80" i="3"/>
  <c r="CD80" i="3"/>
  <c r="CE80" i="3"/>
  <c r="CF80" i="3"/>
  <c r="CG80"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AT82" i="3"/>
  <c r="AU82" i="3"/>
  <c r="AV82" i="3"/>
  <c r="AW82" i="3"/>
  <c r="AX82" i="3"/>
  <c r="AY82" i="3"/>
  <c r="AZ82" i="3"/>
  <c r="BA82" i="3"/>
  <c r="BB82" i="3"/>
  <c r="BC82" i="3"/>
  <c r="BD82" i="3"/>
  <c r="BE82" i="3"/>
  <c r="BF82" i="3"/>
  <c r="BG82" i="3"/>
  <c r="BH82" i="3"/>
  <c r="BI82" i="3"/>
  <c r="BJ82" i="3"/>
  <c r="BK82" i="3"/>
  <c r="BL82" i="3"/>
  <c r="BM82" i="3"/>
  <c r="BN82" i="3"/>
  <c r="BO82" i="3"/>
  <c r="BP82" i="3"/>
  <c r="BQ82" i="3"/>
  <c r="BR82" i="3"/>
  <c r="BS82" i="3"/>
  <c r="BT82" i="3"/>
  <c r="BU82" i="3"/>
  <c r="BV82" i="3"/>
  <c r="BW82" i="3"/>
  <c r="BX82" i="3"/>
  <c r="BY82" i="3"/>
  <c r="BZ82" i="3"/>
  <c r="CA82" i="3"/>
  <c r="CB82" i="3"/>
  <c r="CC82" i="3"/>
  <c r="CD82" i="3"/>
  <c r="CE82" i="3"/>
  <c r="CF82" i="3"/>
  <c r="CG82" i="3"/>
  <c r="AT83" i="3"/>
  <c r="AU83" i="3"/>
  <c r="AV83" i="3"/>
  <c r="AW83" i="3"/>
  <c r="AX83" i="3"/>
  <c r="AY83" i="3"/>
  <c r="AZ83" i="3"/>
  <c r="BA83" i="3"/>
  <c r="BB83" i="3"/>
  <c r="BC83" i="3"/>
  <c r="BD83" i="3"/>
  <c r="BE83" i="3"/>
  <c r="BF83" i="3"/>
  <c r="BG83" i="3"/>
  <c r="BH83" i="3"/>
  <c r="BI83" i="3"/>
  <c r="BJ83" i="3"/>
  <c r="BK83" i="3"/>
  <c r="BL83" i="3"/>
  <c r="BM83" i="3"/>
  <c r="BN83" i="3"/>
  <c r="BO83" i="3"/>
  <c r="BP83" i="3"/>
  <c r="BQ83" i="3"/>
  <c r="BR83" i="3"/>
  <c r="BS83" i="3"/>
  <c r="BT83" i="3"/>
  <c r="BU83" i="3"/>
  <c r="BV83" i="3"/>
  <c r="BW83" i="3"/>
  <c r="BX83" i="3"/>
  <c r="BY83" i="3"/>
  <c r="BZ83" i="3"/>
  <c r="CA83" i="3"/>
  <c r="CB83" i="3"/>
  <c r="CC83" i="3"/>
  <c r="CD83" i="3"/>
  <c r="CE83" i="3"/>
  <c r="CF83" i="3"/>
  <c r="CG83" i="3"/>
  <c r="AT84" i="3"/>
  <c r="AU84" i="3"/>
  <c r="AV84" i="3"/>
  <c r="AW84" i="3"/>
  <c r="AX84" i="3"/>
  <c r="AY84" i="3"/>
  <c r="AZ84" i="3"/>
  <c r="BA84" i="3"/>
  <c r="BB84" i="3"/>
  <c r="BC84" i="3"/>
  <c r="BD84" i="3"/>
  <c r="BE84" i="3"/>
  <c r="BF84" i="3"/>
  <c r="BG84" i="3"/>
  <c r="BH84" i="3"/>
  <c r="BI84" i="3"/>
  <c r="BJ84" i="3"/>
  <c r="BK84" i="3"/>
  <c r="BL84" i="3"/>
  <c r="BM84" i="3"/>
  <c r="BN84" i="3"/>
  <c r="BO84" i="3"/>
  <c r="BP84" i="3"/>
  <c r="BQ84" i="3"/>
  <c r="BR84" i="3"/>
  <c r="BS84" i="3"/>
  <c r="BT84" i="3"/>
  <c r="BU84" i="3"/>
  <c r="BV84" i="3"/>
  <c r="BW84" i="3"/>
  <c r="BX84" i="3"/>
  <c r="BY84" i="3"/>
  <c r="BZ84" i="3"/>
  <c r="CA84" i="3"/>
  <c r="CB84" i="3"/>
  <c r="CC84" i="3"/>
  <c r="CD84" i="3"/>
  <c r="CE84" i="3"/>
  <c r="CF84" i="3"/>
  <c r="CG84"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AT86" i="3"/>
  <c r="AU86" i="3"/>
  <c r="AV86" i="3"/>
  <c r="AW86" i="3"/>
  <c r="AX86" i="3"/>
  <c r="AY86" i="3"/>
  <c r="AZ86" i="3"/>
  <c r="BA86" i="3"/>
  <c r="BB86" i="3"/>
  <c r="BC86" i="3"/>
  <c r="BD86" i="3"/>
  <c r="BE86" i="3"/>
  <c r="BF86" i="3"/>
  <c r="BG86" i="3"/>
  <c r="BH86" i="3"/>
  <c r="BI86" i="3"/>
  <c r="BJ86" i="3"/>
  <c r="BK86" i="3"/>
  <c r="BL86" i="3"/>
  <c r="BM86" i="3"/>
  <c r="BN86" i="3"/>
  <c r="BO86" i="3"/>
  <c r="BP86" i="3"/>
  <c r="BQ86" i="3"/>
  <c r="BR86" i="3"/>
  <c r="BS86" i="3"/>
  <c r="BT86" i="3"/>
  <c r="BU86" i="3"/>
  <c r="BV86" i="3"/>
  <c r="BW86" i="3"/>
  <c r="BX86" i="3"/>
  <c r="BY86" i="3"/>
  <c r="BZ86" i="3"/>
  <c r="CA86" i="3"/>
  <c r="CB86" i="3"/>
  <c r="CC86" i="3"/>
  <c r="CD86" i="3"/>
  <c r="CE86" i="3"/>
  <c r="CF86" i="3"/>
  <c r="CG86" i="3"/>
  <c r="AT87" i="3"/>
  <c r="AU87" i="3"/>
  <c r="AV87" i="3"/>
  <c r="AW87" i="3"/>
  <c r="AX87" i="3"/>
  <c r="AY87" i="3"/>
  <c r="AZ87" i="3"/>
  <c r="BA87" i="3"/>
  <c r="BB87" i="3"/>
  <c r="BC87" i="3"/>
  <c r="BD87" i="3"/>
  <c r="BE87" i="3"/>
  <c r="BF87" i="3"/>
  <c r="BG87" i="3"/>
  <c r="BH87" i="3"/>
  <c r="BI87" i="3"/>
  <c r="BJ87" i="3"/>
  <c r="BK87" i="3"/>
  <c r="BL87" i="3"/>
  <c r="BM87" i="3"/>
  <c r="BN87" i="3"/>
  <c r="BO87" i="3"/>
  <c r="BP87" i="3"/>
  <c r="BQ87" i="3"/>
  <c r="BR87" i="3"/>
  <c r="BS87" i="3"/>
  <c r="BT87" i="3"/>
  <c r="BU87" i="3"/>
  <c r="BV87" i="3"/>
  <c r="BW87" i="3"/>
  <c r="BX87" i="3"/>
  <c r="BY87" i="3"/>
  <c r="BZ87" i="3"/>
  <c r="CA87" i="3"/>
  <c r="CB87" i="3"/>
  <c r="CC87" i="3"/>
  <c r="CD87" i="3"/>
  <c r="CE87" i="3"/>
  <c r="CF87" i="3"/>
  <c r="CG87" i="3"/>
  <c r="AT88" i="3"/>
  <c r="AU88" i="3"/>
  <c r="AV88" i="3"/>
  <c r="AW88" i="3"/>
  <c r="AX88" i="3"/>
  <c r="AY88" i="3"/>
  <c r="AZ88" i="3"/>
  <c r="BA88" i="3"/>
  <c r="BB88" i="3"/>
  <c r="BC88" i="3"/>
  <c r="BD88" i="3"/>
  <c r="BE88" i="3"/>
  <c r="BF88" i="3"/>
  <c r="BG88" i="3"/>
  <c r="BH88" i="3"/>
  <c r="BI88" i="3"/>
  <c r="BJ88" i="3"/>
  <c r="BK88" i="3"/>
  <c r="BL88" i="3"/>
  <c r="BM88" i="3"/>
  <c r="BN88" i="3"/>
  <c r="BO88" i="3"/>
  <c r="BP88" i="3"/>
  <c r="BQ88" i="3"/>
  <c r="BR88" i="3"/>
  <c r="BS88" i="3"/>
  <c r="BT88" i="3"/>
  <c r="BU88" i="3"/>
  <c r="BV88" i="3"/>
  <c r="BW88" i="3"/>
  <c r="BX88" i="3"/>
  <c r="BY88" i="3"/>
  <c r="BZ88" i="3"/>
  <c r="CA88" i="3"/>
  <c r="CB88" i="3"/>
  <c r="CC88" i="3"/>
  <c r="CD88" i="3"/>
  <c r="CE88" i="3"/>
  <c r="CF88" i="3"/>
  <c r="CG88" i="3"/>
  <c r="AT89" i="3"/>
  <c r="AU89" i="3"/>
  <c r="AV89" i="3"/>
  <c r="AW89" i="3"/>
  <c r="AX89" i="3"/>
  <c r="AY89" i="3"/>
  <c r="AZ89" i="3"/>
  <c r="BA89" i="3"/>
  <c r="BB89" i="3"/>
  <c r="BC89" i="3"/>
  <c r="BD89" i="3"/>
  <c r="BE89" i="3"/>
  <c r="BF89" i="3"/>
  <c r="BG89" i="3"/>
  <c r="BH89" i="3"/>
  <c r="BI89" i="3"/>
  <c r="BJ89" i="3"/>
  <c r="BK89" i="3"/>
  <c r="BL89" i="3"/>
  <c r="BM89" i="3"/>
  <c r="BN89" i="3"/>
  <c r="BO89" i="3"/>
  <c r="BP89" i="3"/>
  <c r="BQ89" i="3"/>
  <c r="BR89" i="3"/>
  <c r="BS89" i="3"/>
  <c r="BT89" i="3"/>
  <c r="BU89" i="3"/>
  <c r="BV89" i="3"/>
  <c r="BW89" i="3"/>
  <c r="BX89" i="3"/>
  <c r="BY89" i="3"/>
  <c r="BZ89" i="3"/>
  <c r="CA89" i="3"/>
  <c r="CB89" i="3"/>
  <c r="CC89" i="3"/>
  <c r="CD89" i="3"/>
  <c r="CE89" i="3"/>
  <c r="CF89" i="3"/>
  <c r="CG89" i="3"/>
  <c r="AT90" i="3"/>
  <c r="AU90" i="3"/>
  <c r="AV90" i="3"/>
  <c r="AW90" i="3"/>
  <c r="AX90" i="3"/>
  <c r="AY90" i="3"/>
  <c r="AZ90" i="3"/>
  <c r="BA90" i="3"/>
  <c r="BB90" i="3"/>
  <c r="BC90" i="3"/>
  <c r="BD90" i="3"/>
  <c r="BE90" i="3"/>
  <c r="BF90" i="3"/>
  <c r="BG90" i="3"/>
  <c r="BH90" i="3"/>
  <c r="BI90" i="3"/>
  <c r="BJ90" i="3"/>
  <c r="BK90" i="3"/>
  <c r="BL90" i="3"/>
  <c r="BM90" i="3"/>
  <c r="BN90" i="3"/>
  <c r="BO90" i="3"/>
  <c r="BP90" i="3"/>
  <c r="BQ90" i="3"/>
  <c r="BR90" i="3"/>
  <c r="BS90" i="3"/>
  <c r="BT90" i="3"/>
  <c r="BU90" i="3"/>
  <c r="BV90" i="3"/>
  <c r="BW90" i="3"/>
  <c r="BX90" i="3"/>
  <c r="BY90" i="3"/>
  <c r="BZ90" i="3"/>
  <c r="CA90" i="3"/>
  <c r="CB90" i="3"/>
  <c r="CC90" i="3"/>
  <c r="CD90" i="3"/>
  <c r="CE90" i="3"/>
  <c r="CF90" i="3"/>
  <c r="CG90" i="3"/>
  <c r="AT91" i="3"/>
  <c r="AU91" i="3"/>
  <c r="AV91" i="3"/>
  <c r="AW91" i="3"/>
  <c r="AX91" i="3"/>
  <c r="AY91" i="3"/>
  <c r="AZ91" i="3"/>
  <c r="BA91" i="3"/>
  <c r="BB91" i="3"/>
  <c r="BC91" i="3"/>
  <c r="BD91" i="3"/>
  <c r="BE91" i="3"/>
  <c r="BF91" i="3"/>
  <c r="BG91" i="3"/>
  <c r="BH91" i="3"/>
  <c r="BI91" i="3"/>
  <c r="BJ91" i="3"/>
  <c r="BK91" i="3"/>
  <c r="BL91" i="3"/>
  <c r="BM91" i="3"/>
  <c r="BN91" i="3"/>
  <c r="BO91" i="3"/>
  <c r="BP91" i="3"/>
  <c r="BQ91" i="3"/>
  <c r="BR91" i="3"/>
  <c r="BS91" i="3"/>
  <c r="BT91" i="3"/>
  <c r="BU91" i="3"/>
  <c r="BV91" i="3"/>
  <c r="BW91" i="3"/>
  <c r="BX91" i="3"/>
  <c r="BY91" i="3"/>
  <c r="BZ91" i="3"/>
  <c r="CA91" i="3"/>
  <c r="CB91" i="3"/>
  <c r="CC91" i="3"/>
  <c r="CD91" i="3"/>
  <c r="CE91" i="3"/>
  <c r="CF91" i="3"/>
  <c r="CG91" i="3"/>
  <c r="AT92" i="3"/>
  <c r="AU92" i="3"/>
  <c r="AV92" i="3"/>
  <c r="AW92" i="3"/>
  <c r="AX92" i="3"/>
  <c r="AY92" i="3"/>
  <c r="AZ92" i="3"/>
  <c r="BA92" i="3"/>
  <c r="BB92" i="3"/>
  <c r="BC92" i="3"/>
  <c r="BD92" i="3"/>
  <c r="BE92" i="3"/>
  <c r="BF92" i="3"/>
  <c r="BG92" i="3"/>
  <c r="BH92" i="3"/>
  <c r="BI92" i="3"/>
  <c r="BJ92" i="3"/>
  <c r="BK92" i="3"/>
  <c r="BL92" i="3"/>
  <c r="BM92" i="3"/>
  <c r="BN92" i="3"/>
  <c r="BO92" i="3"/>
  <c r="BP92" i="3"/>
  <c r="BQ92" i="3"/>
  <c r="BR92" i="3"/>
  <c r="BS92" i="3"/>
  <c r="BT92" i="3"/>
  <c r="BU92" i="3"/>
  <c r="BV92" i="3"/>
  <c r="BW92" i="3"/>
  <c r="BX92" i="3"/>
  <c r="BY92" i="3"/>
  <c r="BZ92" i="3"/>
  <c r="CA92" i="3"/>
  <c r="CB92" i="3"/>
  <c r="CC92" i="3"/>
  <c r="CD92" i="3"/>
  <c r="CE92" i="3"/>
  <c r="CF92" i="3"/>
  <c r="CG92" i="3"/>
  <c r="AT93" i="3"/>
  <c r="AU93" i="3"/>
  <c r="AV93" i="3"/>
  <c r="AW93" i="3"/>
  <c r="AX93" i="3"/>
  <c r="AY93" i="3"/>
  <c r="AZ93" i="3"/>
  <c r="BA93" i="3"/>
  <c r="BB93" i="3"/>
  <c r="BC93" i="3"/>
  <c r="BD93" i="3"/>
  <c r="BE93" i="3"/>
  <c r="BF93" i="3"/>
  <c r="BG93" i="3"/>
  <c r="BH93" i="3"/>
  <c r="BI93" i="3"/>
  <c r="BJ93" i="3"/>
  <c r="BK93" i="3"/>
  <c r="BL93" i="3"/>
  <c r="BM93" i="3"/>
  <c r="BN93" i="3"/>
  <c r="BO93" i="3"/>
  <c r="BP93" i="3"/>
  <c r="BQ93" i="3"/>
  <c r="BR93" i="3"/>
  <c r="BS93" i="3"/>
  <c r="BT93" i="3"/>
  <c r="BU93" i="3"/>
  <c r="BV93" i="3"/>
  <c r="BW93" i="3"/>
  <c r="BX93" i="3"/>
  <c r="BY93" i="3"/>
  <c r="BZ93" i="3"/>
  <c r="CA93" i="3"/>
  <c r="CB93" i="3"/>
  <c r="CC93" i="3"/>
  <c r="CD93" i="3"/>
  <c r="CE93" i="3"/>
  <c r="CF93" i="3"/>
  <c r="CG93" i="3"/>
  <c r="AT94" i="3"/>
  <c r="AU94" i="3"/>
  <c r="AV94" i="3"/>
  <c r="AW94" i="3"/>
  <c r="AX94" i="3"/>
  <c r="AY94" i="3"/>
  <c r="AZ94" i="3"/>
  <c r="BA94" i="3"/>
  <c r="BB94" i="3"/>
  <c r="BC94" i="3"/>
  <c r="BD94" i="3"/>
  <c r="BE94" i="3"/>
  <c r="BF94" i="3"/>
  <c r="BG94" i="3"/>
  <c r="BH94" i="3"/>
  <c r="BI94" i="3"/>
  <c r="BJ94" i="3"/>
  <c r="BK94" i="3"/>
  <c r="BL94" i="3"/>
  <c r="BM94" i="3"/>
  <c r="BN94" i="3"/>
  <c r="BO94" i="3"/>
  <c r="BP94" i="3"/>
  <c r="BQ94" i="3"/>
  <c r="BR94" i="3"/>
  <c r="BS94" i="3"/>
  <c r="BT94" i="3"/>
  <c r="BU94" i="3"/>
  <c r="BV94" i="3"/>
  <c r="BW94" i="3"/>
  <c r="BX94" i="3"/>
  <c r="BY94" i="3"/>
  <c r="BZ94" i="3"/>
  <c r="CA94" i="3"/>
  <c r="CB94" i="3"/>
  <c r="CC94" i="3"/>
  <c r="CD94" i="3"/>
  <c r="CE94" i="3"/>
  <c r="CF94" i="3"/>
  <c r="CG94" i="3"/>
  <c r="AT95" i="3"/>
  <c r="AU95" i="3"/>
  <c r="AV95" i="3"/>
  <c r="AW95" i="3"/>
  <c r="AX95" i="3"/>
  <c r="AY95" i="3"/>
  <c r="AZ95" i="3"/>
  <c r="BA95" i="3"/>
  <c r="BB95" i="3"/>
  <c r="BC95" i="3"/>
  <c r="BD95" i="3"/>
  <c r="BE95" i="3"/>
  <c r="BF95" i="3"/>
  <c r="BG95" i="3"/>
  <c r="BH95" i="3"/>
  <c r="BI95" i="3"/>
  <c r="BJ95" i="3"/>
  <c r="BK95" i="3"/>
  <c r="BL95" i="3"/>
  <c r="BM95" i="3"/>
  <c r="BN95" i="3"/>
  <c r="BO95" i="3"/>
  <c r="BP95" i="3"/>
  <c r="BQ95" i="3"/>
  <c r="BR95" i="3"/>
  <c r="BS95" i="3"/>
  <c r="BT95" i="3"/>
  <c r="BU95" i="3"/>
  <c r="BV95" i="3"/>
  <c r="BW95" i="3"/>
  <c r="BX95" i="3"/>
  <c r="BY95" i="3"/>
  <c r="BZ95" i="3"/>
  <c r="CA95" i="3"/>
  <c r="CB95" i="3"/>
  <c r="CC95" i="3"/>
  <c r="CD95" i="3"/>
  <c r="CE95" i="3"/>
  <c r="CF95" i="3"/>
  <c r="CG95" i="3"/>
  <c r="AT96" i="3"/>
  <c r="AU96" i="3"/>
  <c r="AV96" i="3"/>
  <c r="AW96" i="3"/>
  <c r="AX96" i="3"/>
  <c r="AY96" i="3"/>
  <c r="AZ96" i="3"/>
  <c r="BA96" i="3"/>
  <c r="BB96" i="3"/>
  <c r="BC96" i="3"/>
  <c r="BD96" i="3"/>
  <c r="BE96" i="3"/>
  <c r="BF96" i="3"/>
  <c r="BG96" i="3"/>
  <c r="BH96" i="3"/>
  <c r="BI96" i="3"/>
  <c r="BJ96" i="3"/>
  <c r="BK96" i="3"/>
  <c r="BL96" i="3"/>
  <c r="BM96" i="3"/>
  <c r="BN96" i="3"/>
  <c r="BO96" i="3"/>
  <c r="BP96" i="3"/>
  <c r="BQ96" i="3"/>
  <c r="BR96" i="3"/>
  <c r="BS96" i="3"/>
  <c r="BT96" i="3"/>
  <c r="BU96" i="3"/>
  <c r="BV96" i="3"/>
  <c r="BW96" i="3"/>
  <c r="BX96" i="3"/>
  <c r="BY96" i="3"/>
  <c r="BZ96" i="3"/>
  <c r="CA96" i="3"/>
  <c r="CB96" i="3"/>
  <c r="CC96" i="3"/>
  <c r="CD96" i="3"/>
  <c r="CE96" i="3"/>
  <c r="CF96" i="3"/>
  <c r="CG96" i="3"/>
  <c r="AT97" i="3"/>
  <c r="AU97" i="3"/>
  <c r="AV97" i="3"/>
  <c r="AW97" i="3"/>
  <c r="AX97" i="3"/>
  <c r="AY97" i="3"/>
  <c r="AZ97" i="3"/>
  <c r="BA97" i="3"/>
  <c r="BB97" i="3"/>
  <c r="BC97" i="3"/>
  <c r="BD97" i="3"/>
  <c r="BE97" i="3"/>
  <c r="BF97" i="3"/>
  <c r="BG97" i="3"/>
  <c r="BH97" i="3"/>
  <c r="BI97" i="3"/>
  <c r="BJ97" i="3"/>
  <c r="BK97" i="3"/>
  <c r="BL97" i="3"/>
  <c r="BM97" i="3"/>
  <c r="BN97" i="3"/>
  <c r="BO97" i="3"/>
  <c r="BP97" i="3"/>
  <c r="BQ97" i="3"/>
  <c r="BR97" i="3"/>
  <c r="BS97" i="3"/>
  <c r="BT97" i="3"/>
  <c r="BU97" i="3"/>
  <c r="BV97" i="3"/>
  <c r="BW97" i="3"/>
  <c r="BX97" i="3"/>
  <c r="BY97" i="3"/>
  <c r="BZ97" i="3"/>
  <c r="CA97" i="3"/>
  <c r="CB97" i="3"/>
  <c r="CC97" i="3"/>
  <c r="CD97" i="3"/>
  <c r="CE97" i="3"/>
  <c r="CF97" i="3"/>
  <c r="CG97" i="3"/>
  <c r="AT98" i="3"/>
  <c r="AU98" i="3"/>
  <c r="AV98" i="3"/>
  <c r="AW98" i="3"/>
  <c r="AX98" i="3"/>
  <c r="AY98" i="3"/>
  <c r="AZ98" i="3"/>
  <c r="BA98" i="3"/>
  <c r="BB98" i="3"/>
  <c r="BC98" i="3"/>
  <c r="BD98" i="3"/>
  <c r="BE98" i="3"/>
  <c r="BF98" i="3"/>
  <c r="BG98" i="3"/>
  <c r="BH98" i="3"/>
  <c r="BI98" i="3"/>
  <c r="BJ98" i="3"/>
  <c r="BK98" i="3"/>
  <c r="BL98" i="3"/>
  <c r="BM98" i="3"/>
  <c r="BN98" i="3"/>
  <c r="BO98" i="3"/>
  <c r="BP98" i="3"/>
  <c r="BQ98" i="3"/>
  <c r="BR98" i="3"/>
  <c r="BS98" i="3"/>
  <c r="BT98" i="3"/>
  <c r="BU98" i="3"/>
  <c r="BV98" i="3"/>
  <c r="BW98" i="3"/>
  <c r="BX98" i="3"/>
  <c r="BY98" i="3"/>
  <c r="BZ98" i="3"/>
  <c r="BZ136" i="3" s="1"/>
  <c r="CA98" i="3"/>
  <c r="CA136" i="3" s="1"/>
  <c r="B44" i="9" s="1"/>
  <c r="B47" i="9" s="1"/>
  <c r="D29" i="17" s="1"/>
  <c r="CB98" i="3"/>
  <c r="CB136" i="3" s="1"/>
  <c r="C44" i="9" s="1"/>
  <c r="C47" i="9" s="1"/>
  <c r="CC98" i="3"/>
  <c r="CC136" i="3" s="1"/>
  <c r="CD98" i="3"/>
  <c r="CD136" i="3" s="1"/>
  <c r="CE98" i="3"/>
  <c r="CE136" i="3" s="1"/>
  <c r="E44" i="9" s="1"/>
  <c r="E47" i="9" s="1"/>
  <c r="F29" i="17" s="1"/>
  <c r="CF98" i="3"/>
  <c r="CF136" i="3" s="1"/>
  <c r="CG98" i="3"/>
  <c r="CG136" i="3" s="1"/>
  <c r="AT99" i="3"/>
  <c r="AU99" i="3"/>
  <c r="AV99" i="3"/>
  <c r="AW99" i="3"/>
  <c r="AX99" i="3"/>
  <c r="AY99" i="3"/>
  <c r="AZ99" i="3"/>
  <c r="BA99" i="3"/>
  <c r="BB99" i="3"/>
  <c r="BC99" i="3"/>
  <c r="BD99" i="3"/>
  <c r="BE99" i="3"/>
  <c r="BF99" i="3"/>
  <c r="BG99" i="3"/>
  <c r="BH99" i="3"/>
  <c r="BI99" i="3"/>
  <c r="BJ99" i="3"/>
  <c r="BK99" i="3"/>
  <c r="BL99" i="3"/>
  <c r="BM99" i="3"/>
  <c r="BN99" i="3"/>
  <c r="BO99" i="3"/>
  <c r="BP99" i="3"/>
  <c r="BQ99" i="3"/>
  <c r="BR99" i="3"/>
  <c r="BS99" i="3"/>
  <c r="BT99" i="3"/>
  <c r="BU99" i="3"/>
  <c r="BV99" i="3"/>
  <c r="BW99" i="3"/>
  <c r="BX99" i="3"/>
  <c r="BY99" i="3"/>
  <c r="BZ99" i="3"/>
  <c r="CA99" i="3"/>
  <c r="CB99" i="3"/>
  <c r="CC99" i="3"/>
  <c r="CD99" i="3"/>
  <c r="CE99" i="3"/>
  <c r="CF99" i="3"/>
  <c r="CG99" i="3"/>
  <c r="AT100" i="3"/>
  <c r="AU100" i="3"/>
  <c r="AV100" i="3"/>
  <c r="AW100" i="3"/>
  <c r="AX100" i="3"/>
  <c r="AY100" i="3"/>
  <c r="AZ100" i="3"/>
  <c r="BA100" i="3"/>
  <c r="BB100" i="3"/>
  <c r="BC100" i="3"/>
  <c r="BD100" i="3"/>
  <c r="BE100" i="3"/>
  <c r="BF100" i="3"/>
  <c r="BG100" i="3"/>
  <c r="BH100" i="3"/>
  <c r="BI100" i="3"/>
  <c r="BJ100" i="3"/>
  <c r="BK100" i="3"/>
  <c r="BL100" i="3"/>
  <c r="BM100" i="3"/>
  <c r="BN100" i="3"/>
  <c r="BO100" i="3"/>
  <c r="BP100" i="3"/>
  <c r="BQ100" i="3"/>
  <c r="BR100" i="3"/>
  <c r="BS100" i="3"/>
  <c r="BT100" i="3"/>
  <c r="BU100" i="3"/>
  <c r="BV100" i="3"/>
  <c r="BW100" i="3"/>
  <c r="BX100" i="3"/>
  <c r="BY100" i="3"/>
  <c r="BZ100" i="3"/>
  <c r="CA100" i="3"/>
  <c r="CB100" i="3"/>
  <c r="CC100" i="3"/>
  <c r="CD100" i="3"/>
  <c r="CE100" i="3"/>
  <c r="CF100" i="3"/>
  <c r="CG100" i="3"/>
  <c r="AT101" i="3"/>
  <c r="AU101" i="3"/>
  <c r="AV101" i="3"/>
  <c r="AW101" i="3"/>
  <c r="AX101" i="3"/>
  <c r="AY101" i="3"/>
  <c r="AZ101" i="3"/>
  <c r="BA101" i="3"/>
  <c r="BB101" i="3"/>
  <c r="BC101" i="3"/>
  <c r="BD101" i="3"/>
  <c r="BE101" i="3"/>
  <c r="BF101" i="3"/>
  <c r="BG101" i="3"/>
  <c r="BH101" i="3"/>
  <c r="BI101" i="3"/>
  <c r="BJ101" i="3"/>
  <c r="BK101" i="3"/>
  <c r="BL101" i="3"/>
  <c r="BM101" i="3"/>
  <c r="BN101" i="3"/>
  <c r="BO101" i="3"/>
  <c r="BP101" i="3"/>
  <c r="BQ101" i="3"/>
  <c r="BR101" i="3"/>
  <c r="BS101" i="3"/>
  <c r="BT101" i="3"/>
  <c r="BU101" i="3"/>
  <c r="BV101" i="3"/>
  <c r="BW101" i="3"/>
  <c r="BX101" i="3"/>
  <c r="BY101" i="3"/>
  <c r="BZ101" i="3"/>
  <c r="CA101" i="3"/>
  <c r="CB101" i="3"/>
  <c r="CC101" i="3"/>
  <c r="CD101" i="3"/>
  <c r="CE101" i="3"/>
  <c r="CF101" i="3"/>
  <c r="CG101" i="3"/>
  <c r="AT102" i="3"/>
  <c r="AU102" i="3"/>
  <c r="AV102" i="3"/>
  <c r="AW102" i="3"/>
  <c r="AX102" i="3"/>
  <c r="AY102" i="3"/>
  <c r="AZ102" i="3"/>
  <c r="BA102" i="3"/>
  <c r="BB102" i="3"/>
  <c r="BC102" i="3"/>
  <c r="BD102" i="3"/>
  <c r="BE102" i="3"/>
  <c r="BF102" i="3"/>
  <c r="BG102" i="3"/>
  <c r="BH102" i="3"/>
  <c r="BI102" i="3"/>
  <c r="BJ102" i="3"/>
  <c r="BK102" i="3"/>
  <c r="BL102" i="3"/>
  <c r="BM102" i="3"/>
  <c r="BN102" i="3"/>
  <c r="BO102" i="3"/>
  <c r="BP102" i="3"/>
  <c r="BQ102" i="3"/>
  <c r="BR102" i="3"/>
  <c r="BS102" i="3"/>
  <c r="BT102" i="3"/>
  <c r="BU102" i="3"/>
  <c r="BV102" i="3"/>
  <c r="BW102" i="3"/>
  <c r="BX102" i="3"/>
  <c r="BY102" i="3"/>
  <c r="BZ102" i="3"/>
  <c r="CA102" i="3"/>
  <c r="CB102" i="3"/>
  <c r="CC102" i="3"/>
  <c r="CD102" i="3"/>
  <c r="CE102" i="3"/>
  <c r="CF102" i="3"/>
  <c r="CG102" i="3"/>
  <c r="AT103" i="3"/>
  <c r="AU103" i="3"/>
  <c r="AV103" i="3"/>
  <c r="AW103" i="3"/>
  <c r="AX103" i="3"/>
  <c r="AY103" i="3"/>
  <c r="AZ103" i="3"/>
  <c r="BA103" i="3"/>
  <c r="BB103" i="3"/>
  <c r="BC103" i="3"/>
  <c r="BD103" i="3"/>
  <c r="BE103" i="3"/>
  <c r="BF103" i="3"/>
  <c r="BG103" i="3"/>
  <c r="BH103" i="3"/>
  <c r="BI103" i="3"/>
  <c r="BJ103" i="3"/>
  <c r="BK103" i="3"/>
  <c r="BL103" i="3"/>
  <c r="BM103" i="3"/>
  <c r="BN103" i="3"/>
  <c r="BO103" i="3"/>
  <c r="BP103" i="3"/>
  <c r="BQ103" i="3"/>
  <c r="BR103" i="3"/>
  <c r="BS103" i="3"/>
  <c r="BT103" i="3"/>
  <c r="BU103" i="3"/>
  <c r="BV103" i="3"/>
  <c r="BW103" i="3"/>
  <c r="BX103" i="3"/>
  <c r="BY103" i="3"/>
  <c r="BZ103" i="3"/>
  <c r="CA103" i="3"/>
  <c r="CB103" i="3"/>
  <c r="CC103" i="3"/>
  <c r="CD103" i="3"/>
  <c r="CE103" i="3"/>
  <c r="CF103" i="3"/>
  <c r="CG103" i="3"/>
  <c r="AT104" i="3"/>
  <c r="AU104" i="3"/>
  <c r="AV104" i="3"/>
  <c r="AW104" i="3"/>
  <c r="AX104" i="3"/>
  <c r="AY104" i="3"/>
  <c r="AZ104" i="3"/>
  <c r="BA104" i="3"/>
  <c r="BB104" i="3"/>
  <c r="BC104" i="3"/>
  <c r="BD104" i="3"/>
  <c r="BE104" i="3"/>
  <c r="BF104" i="3"/>
  <c r="BG104" i="3"/>
  <c r="BH104" i="3"/>
  <c r="BI104" i="3"/>
  <c r="BJ104" i="3"/>
  <c r="BK104" i="3"/>
  <c r="BL104" i="3"/>
  <c r="BM104" i="3"/>
  <c r="BN104" i="3"/>
  <c r="BO104" i="3"/>
  <c r="BP104" i="3"/>
  <c r="BQ104" i="3"/>
  <c r="BR104" i="3"/>
  <c r="BS104" i="3"/>
  <c r="BT104" i="3"/>
  <c r="BU104" i="3"/>
  <c r="BV104" i="3"/>
  <c r="BW104" i="3"/>
  <c r="BX104" i="3"/>
  <c r="BY104" i="3"/>
  <c r="BZ104" i="3"/>
  <c r="CA104" i="3"/>
  <c r="CB104" i="3"/>
  <c r="CC104" i="3"/>
  <c r="CD104" i="3"/>
  <c r="CE104" i="3"/>
  <c r="CF104" i="3"/>
  <c r="CG104" i="3"/>
  <c r="AT105" i="3"/>
  <c r="AU105" i="3"/>
  <c r="AV105" i="3"/>
  <c r="AW105" i="3"/>
  <c r="AX105" i="3"/>
  <c r="AY105" i="3"/>
  <c r="AZ105" i="3"/>
  <c r="BA105" i="3"/>
  <c r="BB105" i="3"/>
  <c r="BC105" i="3"/>
  <c r="BD105" i="3"/>
  <c r="BE105" i="3"/>
  <c r="BF105" i="3"/>
  <c r="BG105" i="3"/>
  <c r="BH105" i="3"/>
  <c r="BI105" i="3"/>
  <c r="BJ105" i="3"/>
  <c r="BK105" i="3"/>
  <c r="BL105" i="3"/>
  <c r="BM105" i="3"/>
  <c r="BN105" i="3"/>
  <c r="BO105" i="3"/>
  <c r="BP105" i="3"/>
  <c r="BQ105" i="3"/>
  <c r="BR105" i="3"/>
  <c r="BS105" i="3"/>
  <c r="BT105" i="3"/>
  <c r="BU105" i="3"/>
  <c r="BV105" i="3"/>
  <c r="BW105" i="3"/>
  <c r="BX105" i="3"/>
  <c r="BY105" i="3"/>
  <c r="BZ105" i="3"/>
  <c r="CA105" i="3"/>
  <c r="CB105" i="3"/>
  <c r="CC105" i="3"/>
  <c r="CD105" i="3"/>
  <c r="CE105" i="3"/>
  <c r="CF105" i="3"/>
  <c r="CG105" i="3"/>
  <c r="AT106" i="3"/>
  <c r="AU106" i="3"/>
  <c r="AV106" i="3"/>
  <c r="AW106" i="3"/>
  <c r="AX106" i="3"/>
  <c r="AY106" i="3"/>
  <c r="AZ106" i="3"/>
  <c r="BA106" i="3"/>
  <c r="BB106" i="3"/>
  <c r="BC106" i="3"/>
  <c r="BD106" i="3"/>
  <c r="BE106" i="3"/>
  <c r="BF106" i="3"/>
  <c r="BG106" i="3"/>
  <c r="BH106" i="3"/>
  <c r="BI106" i="3"/>
  <c r="BJ106" i="3"/>
  <c r="BK106" i="3"/>
  <c r="BL106" i="3"/>
  <c r="BM106" i="3"/>
  <c r="BN106" i="3"/>
  <c r="BO106" i="3"/>
  <c r="BP106" i="3"/>
  <c r="BQ106" i="3"/>
  <c r="BR106" i="3"/>
  <c r="BS106" i="3"/>
  <c r="BT106" i="3"/>
  <c r="BU106" i="3"/>
  <c r="BV106" i="3"/>
  <c r="BW106" i="3"/>
  <c r="BX106" i="3"/>
  <c r="BY106" i="3"/>
  <c r="BZ106" i="3"/>
  <c r="CA106" i="3"/>
  <c r="CB106" i="3"/>
  <c r="CC106" i="3"/>
  <c r="CD106" i="3"/>
  <c r="CE106" i="3"/>
  <c r="CF106" i="3"/>
  <c r="CG106" i="3"/>
  <c r="AT107" i="3"/>
  <c r="AU107" i="3"/>
  <c r="AV107" i="3"/>
  <c r="AW107" i="3"/>
  <c r="AX107" i="3"/>
  <c r="AY107" i="3"/>
  <c r="AZ107" i="3"/>
  <c r="BA107" i="3"/>
  <c r="BB107" i="3"/>
  <c r="BC107" i="3"/>
  <c r="BD107" i="3"/>
  <c r="BE107" i="3"/>
  <c r="BF107" i="3"/>
  <c r="BG107" i="3"/>
  <c r="BH107" i="3"/>
  <c r="BI107" i="3"/>
  <c r="BJ107" i="3"/>
  <c r="BK107" i="3"/>
  <c r="BL107" i="3"/>
  <c r="BM107" i="3"/>
  <c r="BN107" i="3"/>
  <c r="BO107" i="3"/>
  <c r="BP107" i="3"/>
  <c r="BQ107" i="3"/>
  <c r="BR107" i="3"/>
  <c r="BS107" i="3"/>
  <c r="BT107" i="3"/>
  <c r="BU107" i="3"/>
  <c r="BV107" i="3"/>
  <c r="BW107" i="3"/>
  <c r="BX107" i="3"/>
  <c r="BY107" i="3"/>
  <c r="BZ107" i="3"/>
  <c r="CA107" i="3"/>
  <c r="CB107" i="3"/>
  <c r="CC107" i="3"/>
  <c r="CD107" i="3"/>
  <c r="CE107" i="3"/>
  <c r="CF107" i="3"/>
  <c r="CG107" i="3"/>
  <c r="AT108" i="3"/>
  <c r="AU108" i="3"/>
  <c r="AV108" i="3"/>
  <c r="AW108" i="3"/>
  <c r="AX108" i="3"/>
  <c r="AY108" i="3"/>
  <c r="AZ108" i="3"/>
  <c r="BA108" i="3"/>
  <c r="BB108" i="3"/>
  <c r="BC108" i="3"/>
  <c r="BD108" i="3"/>
  <c r="BE108" i="3"/>
  <c r="BF108" i="3"/>
  <c r="BG108" i="3"/>
  <c r="BH108" i="3"/>
  <c r="BI108" i="3"/>
  <c r="BJ108" i="3"/>
  <c r="BK108" i="3"/>
  <c r="BL108" i="3"/>
  <c r="BM108" i="3"/>
  <c r="BN108" i="3"/>
  <c r="BO108" i="3"/>
  <c r="BP108" i="3"/>
  <c r="BQ108" i="3"/>
  <c r="BR108" i="3"/>
  <c r="BS108" i="3"/>
  <c r="BT108" i="3"/>
  <c r="BU108" i="3"/>
  <c r="BV108" i="3"/>
  <c r="BW108" i="3"/>
  <c r="BX108" i="3"/>
  <c r="BY108" i="3"/>
  <c r="BZ108" i="3"/>
  <c r="CA108" i="3"/>
  <c r="CB108" i="3"/>
  <c r="CC108" i="3"/>
  <c r="CD108" i="3"/>
  <c r="CE108" i="3"/>
  <c r="CF108" i="3"/>
  <c r="CG108" i="3"/>
  <c r="AT109" i="3"/>
  <c r="AU109" i="3"/>
  <c r="AV109" i="3"/>
  <c r="AW109" i="3"/>
  <c r="AX109" i="3"/>
  <c r="AY109" i="3"/>
  <c r="AZ109" i="3"/>
  <c r="BA109" i="3"/>
  <c r="BB109" i="3"/>
  <c r="BC109" i="3"/>
  <c r="BD109" i="3"/>
  <c r="BE109" i="3"/>
  <c r="BF109" i="3"/>
  <c r="BG109" i="3"/>
  <c r="BH109" i="3"/>
  <c r="BI109" i="3"/>
  <c r="BJ109" i="3"/>
  <c r="BK109" i="3"/>
  <c r="BL109" i="3"/>
  <c r="BM109" i="3"/>
  <c r="BN109" i="3"/>
  <c r="BO109" i="3"/>
  <c r="BP109" i="3"/>
  <c r="BQ109" i="3"/>
  <c r="BR109" i="3"/>
  <c r="BS109" i="3"/>
  <c r="BT109" i="3"/>
  <c r="BU109" i="3"/>
  <c r="BV109" i="3"/>
  <c r="BW109" i="3"/>
  <c r="BX109" i="3"/>
  <c r="BY109" i="3"/>
  <c r="BZ109" i="3"/>
  <c r="CA109" i="3"/>
  <c r="CB109" i="3"/>
  <c r="CC109" i="3"/>
  <c r="CD109" i="3"/>
  <c r="CE109" i="3"/>
  <c r="CF109" i="3"/>
  <c r="CG109" i="3"/>
  <c r="AT110" i="3"/>
  <c r="AU110" i="3"/>
  <c r="AV110" i="3"/>
  <c r="AW110" i="3"/>
  <c r="AX110" i="3"/>
  <c r="AY110" i="3"/>
  <c r="AZ110" i="3"/>
  <c r="BA110" i="3"/>
  <c r="BB110" i="3"/>
  <c r="BC110" i="3"/>
  <c r="BD110" i="3"/>
  <c r="BE110" i="3"/>
  <c r="BF110" i="3"/>
  <c r="BG110" i="3"/>
  <c r="BH110" i="3"/>
  <c r="BI110" i="3"/>
  <c r="BJ110" i="3"/>
  <c r="BK110" i="3"/>
  <c r="BL110" i="3"/>
  <c r="BM110" i="3"/>
  <c r="BN110" i="3"/>
  <c r="BO110" i="3"/>
  <c r="BP110" i="3"/>
  <c r="BQ110" i="3"/>
  <c r="BR110" i="3"/>
  <c r="BS110" i="3"/>
  <c r="BT110" i="3"/>
  <c r="BU110" i="3"/>
  <c r="BV110" i="3"/>
  <c r="BW110" i="3"/>
  <c r="BX110" i="3"/>
  <c r="BY110" i="3"/>
  <c r="BZ110" i="3"/>
  <c r="CA110" i="3"/>
  <c r="CB110" i="3"/>
  <c r="CC110" i="3"/>
  <c r="CD110" i="3"/>
  <c r="CE110" i="3"/>
  <c r="CF110" i="3"/>
  <c r="CG110" i="3"/>
  <c r="AT111" i="3"/>
  <c r="AU111" i="3"/>
  <c r="AV111" i="3"/>
  <c r="AW111" i="3"/>
  <c r="AX111" i="3"/>
  <c r="AY111" i="3"/>
  <c r="AZ111" i="3"/>
  <c r="BA111" i="3"/>
  <c r="BB111" i="3"/>
  <c r="BC111" i="3"/>
  <c r="BD111" i="3"/>
  <c r="BE111" i="3"/>
  <c r="BF111" i="3"/>
  <c r="BG111" i="3"/>
  <c r="BH111" i="3"/>
  <c r="BI111" i="3"/>
  <c r="BJ111" i="3"/>
  <c r="BK111" i="3"/>
  <c r="BL111" i="3"/>
  <c r="BM111" i="3"/>
  <c r="BN111" i="3"/>
  <c r="BO111" i="3"/>
  <c r="BP111" i="3"/>
  <c r="BQ111" i="3"/>
  <c r="BR111" i="3"/>
  <c r="BS111" i="3"/>
  <c r="BT111" i="3"/>
  <c r="BU111" i="3"/>
  <c r="BV111" i="3"/>
  <c r="BW111" i="3"/>
  <c r="BX111" i="3"/>
  <c r="BY111" i="3"/>
  <c r="BZ111" i="3"/>
  <c r="CA111" i="3"/>
  <c r="CB111" i="3"/>
  <c r="CC111" i="3"/>
  <c r="CD111" i="3"/>
  <c r="CE111" i="3"/>
  <c r="CF111" i="3"/>
  <c r="CG111" i="3"/>
  <c r="AT112" i="3"/>
  <c r="AU112" i="3"/>
  <c r="AV112" i="3"/>
  <c r="AW112" i="3"/>
  <c r="AX112" i="3"/>
  <c r="AY112" i="3"/>
  <c r="AZ112" i="3"/>
  <c r="BA112" i="3"/>
  <c r="BB112" i="3"/>
  <c r="BC112" i="3"/>
  <c r="BD112" i="3"/>
  <c r="BE112" i="3"/>
  <c r="BF112" i="3"/>
  <c r="BG112" i="3"/>
  <c r="BH112" i="3"/>
  <c r="BI112" i="3"/>
  <c r="BJ112" i="3"/>
  <c r="BK112" i="3"/>
  <c r="BL112" i="3"/>
  <c r="BM112" i="3"/>
  <c r="BN112" i="3"/>
  <c r="BO112" i="3"/>
  <c r="BP112" i="3"/>
  <c r="BQ112" i="3"/>
  <c r="BR112" i="3"/>
  <c r="BS112" i="3"/>
  <c r="BT112" i="3"/>
  <c r="BU112" i="3"/>
  <c r="BV112" i="3"/>
  <c r="BW112" i="3"/>
  <c r="BX112" i="3"/>
  <c r="BY112" i="3"/>
  <c r="BZ112" i="3"/>
  <c r="CA112" i="3"/>
  <c r="CB112" i="3"/>
  <c r="CC112" i="3"/>
  <c r="CD112" i="3"/>
  <c r="CE112" i="3"/>
  <c r="CF112" i="3"/>
  <c r="CG112" i="3"/>
  <c r="AT113" i="3"/>
  <c r="AU113" i="3"/>
  <c r="AV113" i="3"/>
  <c r="AW113" i="3"/>
  <c r="AX113" i="3"/>
  <c r="AY113" i="3"/>
  <c r="AZ113" i="3"/>
  <c r="BA113" i="3"/>
  <c r="BB113" i="3"/>
  <c r="BC113" i="3"/>
  <c r="BD113" i="3"/>
  <c r="BE113" i="3"/>
  <c r="BF113" i="3"/>
  <c r="BG113" i="3"/>
  <c r="BH113" i="3"/>
  <c r="BI113" i="3"/>
  <c r="BJ113" i="3"/>
  <c r="BK113" i="3"/>
  <c r="BL113" i="3"/>
  <c r="BM113" i="3"/>
  <c r="BN113" i="3"/>
  <c r="BO113" i="3"/>
  <c r="BP113" i="3"/>
  <c r="BQ113" i="3"/>
  <c r="BR113" i="3"/>
  <c r="BS113" i="3"/>
  <c r="BT113" i="3"/>
  <c r="BU113" i="3"/>
  <c r="BV113" i="3"/>
  <c r="BW113" i="3"/>
  <c r="BX113" i="3"/>
  <c r="BY113" i="3"/>
  <c r="BZ113" i="3"/>
  <c r="CA113" i="3"/>
  <c r="CB113" i="3"/>
  <c r="CC113" i="3"/>
  <c r="CD113" i="3"/>
  <c r="CE113" i="3"/>
  <c r="CF113" i="3"/>
  <c r="CG113" i="3"/>
  <c r="AT114" i="3"/>
  <c r="AU114" i="3"/>
  <c r="AV114" i="3"/>
  <c r="AW114" i="3"/>
  <c r="AX114" i="3"/>
  <c r="AY114" i="3"/>
  <c r="AZ114" i="3"/>
  <c r="BA114" i="3"/>
  <c r="BB114" i="3"/>
  <c r="BC114" i="3"/>
  <c r="BD114" i="3"/>
  <c r="BE114" i="3"/>
  <c r="BF114" i="3"/>
  <c r="BG114" i="3"/>
  <c r="BH114" i="3"/>
  <c r="BI114" i="3"/>
  <c r="BJ114" i="3"/>
  <c r="BK114" i="3"/>
  <c r="BL114" i="3"/>
  <c r="BM114" i="3"/>
  <c r="BN114" i="3"/>
  <c r="BO114" i="3"/>
  <c r="BP114" i="3"/>
  <c r="BQ114" i="3"/>
  <c r="BR114" i="3"/>
  <c r="BS114" i="3"/>
  <c r="BT114" i="3"/>
  <c r="BU114" i="3"/>
  <c r="BV114" i="3"/>
  <c r="BW114" i="3"/>
  <c r="BX114" i="3"/>
  <c r="BY114" i="3"/>
  <c r="BZ114" i="3"/>
  <c r="CA114" i="3"/>
  <c r="CB114" i="3"/>
  <c r="CC114" i="3"/>
  <c r="CD114" i="3"/>
  <c r="CE114" i="3"/>
  <c r="CF114" i="3"/>
  <c r="CG114" i="3"/>
  <c r="AT115" i="3"/>
  <c r="AU115" i="3"/>
  <c r="AV115" i="3"/>
  <c r="AW115" i="3"/>
  <c r="AX115" i="3"/>
  <c r="AY115" i="3"/>
  <c r="AZ115" i="3"/>
  <c r="BA115" i="3"/>
  <c r="BB115" i="3"/>
  <c r="BC115" i="3"/>
  <c r="BD115" i="3"/>
  <c r="BE115" i="3"/>
  <c r="BF115" i="3"/>
  <c r="BG115" i="3"/>
  <c r="BH115" i="3"/>
  <c r="BI115" i="3"/>
  <c r="BJ115" i="3"/>
  <c r="BK115" i="3"/>
  <c r="BL115" i="3"/>
  <c r="BM115" i="3"/>
  <c r="BN115" i="3"/>
  <c r="BO115" i="3"/>
  <c r="BP115" i="3"/>
  <c r="BQ115" i="3"/>
  <c r="BR115" i="3"/>
  <c r="BS115" i="3"/>
  <c r="BT115" i="3"/>
  <c r="BU115" i="3"/>
  <c r="BV115" i="3"/>
  <c r="BW115" i="3"/>
  <c r="BX115" i="3"/>
  <c r="BY115" i="3"/>
  <c r="BZ115" i="3"/>
  <c r="CA115" i="3"/>
  <c r="CB115" i="3"/>
  <c r="CC115" i="3"/>
  <c r="CD115" i="3"/>
  <c r="CE115" i="3"/>
  <c r="CF115" i="3"/>
  <c r="CG115" i="3"/>
  <c r="AT116" i="3"/>
  <c r="AU116" i="3"/>
  <c r="AV116" i="3"/>
  <c r="AW116" i="3"/>
  <c r="AX116" i="3"/>
  <c r="AY116" i="3"/>
  <c r="AZ116" i="3"/>
  <c r="BA116" i="3"/>
  <c r="BB116" i="3"/>
  <c r="BC116" i="3"/>
  <c r="BD116" i="3"/>
  <c r="BE116" i="3"/>
  <c r="BF116" i="3"/>
  <c r="BG116" i="3"/>
  <c r="BH116" i="3"/>
  <c r="BI116" i="3"/>
  <c r="BJ116" i="3"/>
  <c r="BK116" i="3"/>
  <c r="BL116" i="3"/>
  <c r="BM116" i="3"/>
  <c r="BN116" i="3"/>
  <c r="BO116" i="3"/>
  <c r="BP116" i="3"/>
  <c r="BQ116" i="3"/>
  <c r="BR116" i="3"/>
  <c r="BS116" i="3"/>
  <c r="BT116" i="3"/>
  <c r="BU116" i="3"/>
  <c r="BV116" i="3"/>
  <c r="BW116" i="3"/>
  <c r="BX116" i="3"/>
  <c r="BY116" i="3"/>
  <c r="BZ116" i="3"/>
  <c r="CA116" i="3"/>
  <c r="CB116" i="3"/>
  <c r="CC116" i="3"/>
  <c r="CD116" i="3"/>
  <c r="CE116" i="3"/>
  <c r="CF116" i="3"/>
  <c r="CG116" i="3"/>
  <c r="AT117" i="3"/>
  <c r="AU117" i="3"/>
  <c r="AV117" i="3"/>
  <c r="AW117" i="3"/>
  <c r="AX117" i="3"/>
  <c r="AY117" i="3"/>
  <c r="AZ117" i="3"/>
  <c r="BA117" i="3"/>
  <c r="BB117" i="3"/>
  <c r="BC117" i="3"/>
  <c r="BD117" i="3"/>
  <c r="BE117" i="3"/>
  <c r="BF117" i="3"/>
  <c r="BG117" i="3"/>
  <c r="BH117" i="3"/>
  <c r="BI117" i="3"/>
  <c r="BJ117" i="3"/>
  <c r="BK117" i="3"/>
  <c r="BL117" i="3"/>
  <c r="BM117" i="3"/>
  <c r="BN117" i="3"/>
  <c r="BO117" i="3"/>
  <c r="BP117" i="3"/>
  <c r="BQ117" i="3"/>
  <c r="BR117" i="3"/>
  <c r="BS117" i="3"/>
  <c r="BT117" i="3"/>
  <c r="BU117" i="3"/>
  <c r="BV117" i="3"/>
  <c r="BW117" i="3"/>
  <c r="BX117" i="3"/>
  <c r="BY117" i="3"/>
  <c r="BZ117" i="3"/>
  <c r="CA117" i="3"/>
  <c r="CB117" i="3"/>
  <c r="CC117" i="3"/>
  <c r="CD117" i="3"/>
  <c r="CE117" i="3"/>
  <c r="CF117" i="3"/>
  <c r="CG117" i="3"/>
  <c r="AT118" i="3"/>
  <c r="AU118" i="3"/>
  <c r="AV118" i="3"/>
  <c r="AW118" i="3"/>
  <c r="AX118" i="3"/>
  <c r="AY118" i="3"/>
  <c r="AZ118" i="3"/>
  <c r="BA118" i="3"/>
  <c r="BB118" i="3"/>
  <c r="BC118" i="3"/>
  <c r="BD118" i="3"/>
  <c r="BE118" i="3"/>
  <c r="BF118" i="3"/>
  <c r="BG118" i="3"/>
  <c r="BH118" i="3"/>
  <c r="BI118" i="3"/>
  <c r="BJ118" i="3"/>
  <c r="BK118" i="3"/>
  <c r="BL118" i="3"/>
  <c r="BM118" i="3"/>
  <c r="BN118" i="3"/>
  <c r="BO118" i="3"/>
  <c r="BP118" i="3"/>
  <c r="BQ118" i="3"/>
  <c r="BR118" i="3"/>
  <c r="BS118" i="3"/>
  <c r="BT118" i="3"/>
  <c r="BU118" i="3"/>
  <c r="BV118" i="3"/>
  <c r="BW118" i="3"/>
  <c r="BX118" i="3"/>
  <c r="BY118" i="3"/>
  <c r="BZ118" i="3"/>
  <c r="CA118" i="3"/>
  <c r="CB118" i="3"/>
  <c r="CC118" i="3"/>
  <c r="CD118" i="3"/>
  <c r="CE118" i="3"/>
  <c r="CF118" i="3"/>
  <c r="CG118" i="3"/>
  <c r="AT119" i="3"/>
  <c r="AU119" i="3"/>
  <c r="AV119" i="3"/>
  <c r="AW119" i="3"/>
  <c r="AX119" i="3"/>
  <c r="AY119" i="3"/>
  <c r="AZ119" i="3"/>
  <c r="BA119" i="3"/>
  <c r="BB119" i="3"/>
  <c r="BC119" i="3"/>
  <c r="BD119" i="3"/>
  <c r="BE119" i="3"/>
  <c r="BF119" i="3"/>
  <c r="BG119" i="3"/>
  <c r="BH119" i="3"/>
  <c r="BI119" i="3"/>
  <c r="BJ119" i="3"/>
  <c r="BK119" i="3"/>
  <c r="BL119" i="3"/>
  <c r="BM119" i="3"/>
  <c r="BN119" i="3"/>
  <c r="BO119" i="3"/>
  <c r="BP119" i="3"/>
  <c r="BQ119" i="3"/>
  <c r="BR119" i="3"/>
  <c r="BS119" i="3"/>
  <c r="BT119" i="3"/>
  <c r="BU119" i="3"/>
  <c r="BV119" i="3"/>
  <c r="BW119" i="3"/>
  <c r="BX119" i="3"/>
  <c r="BY119" i="3"/>
  <c r="BZ119" i="3"/>
  <c r="CA119" i="3"/>
  <c r="CB119" i="3"/>
  <c r="CC119" i="3"/>
  <c r="CD119" i="3"/>
  <c r="CE119" i="3"/>
  <c r="CF119" i="3"/>
  <c r="CG119" i="3"/>
  <c r="AT120" i="3"/>
  <c r="AU120" i="3"/>
  <c r="AV120" i="3"/>
  <c r="AW120" i="3"/>
  <c r="AX120" i="3"/>
  <c r="AY120" i="3"/>
  <c r="AZ120" i="3"/>
  <c r="BA120" i="3"/>
  <c r="BB120" i="3"/>
  <c r="BC120" i="3"/>
  <c r="BD120" i="3"/>
  <c r="BE120" i="3"/>
  <c r="BF120" i="3"/>
  <c r="BG120" i="3"/>
  <c r="BH120" i="3"/>
  <c r="BI120" i="3"/>
  <c r="BJ120" i="3"/>
  <c r="BK120" i="3"/>
  <c r="BL120" i="3"/>
  <c r="BM120" i="3"/>
  <c r="BN120" i="3"/>
  <c r="BO120" i="3"/>
  <c r="BP120" i="3"/>
  <c r="BQ120" i="3"/>
  <c r="BR120" i="3"/>
  <c r="BS120" i="3"/>
  <c r="BT120" i="3"/>
  <c r="BU120" i="3"/>
  <c r="BV120" i="3"/>
  <c r="BW120" i="3"/>
  <c r="BX120" i="3"/>
  <c r="BY120" i="3"/>
  <c r="BZ120" i="3"/>
  <c r="CA120" i="3"/>
  <c r="CB120" i="3"/>
  <c r="CC120" i="3"/>
  <c r="CD120" i="3"/>
  <c r="CE120" i="3"/>
  <c r="CF120" i="3"/>
  <c r="CG120" i="3"/>
  <c r="AT121" i="3"/>
  <c r="AU121" i="3"/>
  <c r="AV121" i="3"/>
  <c r="AW121" i="3"/>
  <c r="AX121" i="3"/>
  <c r="AY121" i="3"/>
  <c r="AZ121" i="3"/>
  <c r="BA121" i="3"/>
  <c r="BB121" i="3"/>
  <c r="BC121" i="3"/>
  <c r="BD121" i="3"/>
  <c r="BE121" i="3"/>
  <c r="BF121" i="3"/>
  <c r="BG121" i="3"/>
  <c r="BH121" i="3"/>
  <c r="BI121" i="3"/>
  <c r="BJ121" i="3"/>
  <c r="BK121" i="3"/>
  <c r="BL121" i="3"/>
  <c r="BM121" i="3"/>
  <c r="BN121" i="3"/>
  <c r="BO121" i="3"/>
  <c r="BP121" i="3"/>
  <c r="BQ121" i="3"/>
  <c r="BR121" i="3"/>
  <c r="BS121" i="3"/>
  <c r="BT121" i="3"/>
  <c r="BU121" i="3"/>
  <c r="BV121" i="3"/>
  <c r="BW121" i="3"/>
  <c r="BX121" i="3"/>
  <c r="BY121" i="3"/>
  <c r="BZ121" i="3"/>
  <c r="CA121" i="3"/>
  <c r="CB121" i="3"/>
  <c r="CC121" i="3"/>
  <c r="CD121" i="3"/>
  <c r="CE121" i="3"/>
  <c r="CF121" i="3"/>
  <c r="CG121" i="3"/>
  <c r="AT122" i="3"/>
  <c r="AU122" i="3"/>
  <c r="AV122" i="3"/>
  <c r="AW122" i="3"/>
  <c r="AX122" i="3"/>
  <c r="AY122" i="3"/>
  <c r="AZ122" i="3"/>
  <c r="BA122" i="3"/>
  <c r="BB122" i="3"/>
  <c r="BC122" i="3"/>
  <c r="BD122" i="3"/>
  <c r="BE122" i="3"/>
  <c r="BF122" i="3"/>
  <c r="BG122" i="3"/>
  <c r="BH122" i="3"/>
  <c r="BI122" i="3"/>
  <c r="BJ122" i="3"/>
  <c r="BK122" i="3"/>
  <c r="BL122" i="3"/>
  <c r="BM122" i="3"/>
  <c r="BN122" i="3"/>
  <c r="BO122" i="3"/>
  <c r="BP122" i="3"/>
  <c r="BQ122" i="3"/>
  <c r="BR122" i="3"/>
  <c r="BS122" i="3"/>
  <c r="BT122" i="3"/>
  <c r="BU122" i="3"/>
  <c r="BV122" i="3"/>
  <c r="BW122" i="3"/>
  <c r="BX122" i="3"/>
  <c r="BY122" i="3"/>
  <c r="BZ122" i="3"/>
  <c r="CA122" i="3"/>
  <c r="CB122" i="3"/>
  <c r="CC122" i="3"/>
  <c r="CD122" i="3"/>
  <c r="CE122" i="3"/>
  <c r="CF122" i="3"/>
  <c r="CG122" i="3"/>
  <c r="AT123" i="3"/>
  <c r="AU123" i="3"/>
  <c r="AV123" i="3"/>
  <c r="AW123" i="3"/>
  <c r="AX123" i="3"/>
  <c r="AY123" i="3"/>
  <c r="AZ123" i="3"/>
  <c r="BA123" i="3"/>
  <c r="BB123" i="3"/>
  <c r="BC123" i="3"/>
  <c r="BD123" i="3"/>
  <c r="BE123" i="3"/>
  <c r="BF123" i="3"/>
  <c r="BG123" i="3"/>
  <c r="BH123" i="3"/>
  <c r="BI123" i="3"/>
  <c r="BJ123" i="3"/>
  <c r="BK123" i="3"/>
  <c r="BL123" i="3"/>
  <c r="BM123" i="3"/>
  <c r="BN123" i="3"/>
  <c r="BO123" i="3"/>
  <c r="BP123" i="3"/>
  <c r="BQ123" i="3"/>
  <c r="BR123" i="3"/>
  <c r="BS123" i="3"/>
  <c r="BT123" i="3"/>
  <c r="BU123" i="3"/>
  <c r="BV123" i="3"/>
  <c r="BW123" i="3"/>
  <c r="BX123" i="3"/>
  <c r="BY123" i="3"/>
  <c r="BZ123" i="3"/>
  <c r="CA123" i="3"/>
  <c r="CB123" i="3"/>
  <c r="CC123" i="3"/>
  <c r="CD123" i="3"/>
  <c r="CE123" i="3"/>
  <c r="CF123" i="3"/>
  <c r="CG123" i="3"/>
  <c r="AT124" i="3"/>
  <c r="AU124" i="3"/>
  <c r="AV124" i="3"/>
  <c r="AW124" i="3"/>
  <c r="AX124" i="3"/>
  <c r="AY124" i="3"/>
  <c r="AZ124" i="3"/>
  <c r="BA124" i="3"/>
  <c r="BB124" i="3"/>
  <c r="BC124" i="3"/>
  <c r="BD124" i="3"/>
  <c r="BE124" i="3"/>
  <c r="BF124" i="3"/>
  <c r="BG124" i="3"/>
  <c r="BH124" i="3"/>
  <c r="BI124" i="3"/>
  <c r="BJ124" i="3"/>
  <c r="BK124" i="3"/>
  <c r="BL124" i="3"/>
  <c r="BM124" i="3"/>
  <c r="BN124" i="3"/>
  <c r="BO124" i="3"/>
  <c r="BP124" i="3"/>
  <c r="BQ124" i="3"/>
  <c r="BR124" i="3"/>
  <c r="BS124" i="3"/>
  <c r="BT124" i="3"/>
  <c r="BU124" i="3"/>
  <c r="BV124" i="3"/>
  <c r="BW124" i="3"/>
  <c r="BX124" i="3"/>
  <c r="BY124" i="3"/>
  <c r="BZ124" i="3"/>
  <c r="CA124" i="3"/>
  <c r="CB124" i="3"/>
  <c r="CC124" i="3"/>
  <c r="CD124" i="3"/>
  <c r="CE124" i="3"/>
  <c r="CF124" i="3"/>
  <c r="CG124" i="3"/>
  <c r="AT125" i="3"/>
  <c r="AU125" i="3"/>
  <c r="AV125" i="3"/>
  <c r="AW125" i="3"/>
  <c r="AX125" i="3"/>
  <c r="AY125" i="3"/>
  <c r="AZ125" i="3"/>
  <c r="BA125" i="3"/>
  <c r="BB125" i="3"/>
  <c r="BC125" i="3"/>
  <c r="BD125" i="3"/>
  <c r="BE125" i="3"/>
  <c r="BF125" i="3"/>
  <c r="BG125" i="3"/>
  <c r="BH125" i="3"/>
  <c r="BI125" i="3"/>
  <c r="BJ125" i="3"/>
  <c r="BK125" i="3"/>
  <c r="BL125" i="3"/>
  <c r="BM125" i="3"/>
  <c r="BN125" i="3"/>
  <c r="BO125" i="3"/>
  <c r="BP125" i="3"/>
  <c r="BQ125" i="3"/>
  <c r="BR125" i="3"/>
  <c r="BS125" i="3"/>
  <c r="BT125" i="3"/>
  <c r="BU125" i="3"/>
  <c r="BV125" i="3"/>
  <c r="BW125" i="3"/>
  <c r="BX125" i="3"/>
  <c r="BY125" i="3"/>
  <c r="BZ125" i="3"/>
  <c r="CA125" i="3"/>
  <c r="CB125" i="3"/>
  <c r="CC125" i="3"/>
  <c r="CD125" i="3"/>
  <c r="CE125" i="3"/>
  <c r="CF125" i="3"/>
  <c r="CG125" i="3"/>
  <c r="AT126" i="3"/>
  <c r="AU126" i="3"/>
  <c r="AV126" i="3"/>
  <c r="AW126" i="3"/>
  <c r="AX126" i="3"/>
  <c r="AY126" i="3"/>
  <c r="AZ126" i="3"/>
  <c r="BA126" i="3"/>
  <c r="BB126" i="3"/>
  <c r="BC126" i="3"/>
  <c r="BD126" i="3"/>
  <c r="BE126" i="3"/>
  <c r="BF126" i="3"/>
  <c r="BG126" i="3"/>
  <c r="BH126" i="3"/>
  <c r="BI126" i="3"/>
  <c r="BJ126" i="3"/>
  <c r="BK126" i="3"/>
  <c r="BL126" i="3"/>
  <c r="BM126" i="3"/>
  <c r="BN126" i="3"/>
  <c r="BO126" i="3"/>
  <c r="BP126" i="3"/>
  <c r="BQ126" i="3"/>
  <c r="BR126" i="3"/>
  <c r="BS126" i="3"/>
  <c r="BT126" i="3"/>
  <c r="BU126" i="3"/>
  <c r="BV126" i="3"/>
  <c r="BW126" i="3"/>
  <c r="BX126" i="3"/>
  <c r="BY126" i="3"/>
  <c r="BZ126" i="3"/>
  <c r="CA126" i="3"/>
  <c r="CB126" i="3"/>
  <c r="CC126" i="3"/>
  <c r="CD126" i="3"/>
  <c r="CE126" i="3"/>
  <c r="CF126" i="3"/>
  <c r="CG126" i="3"/>
  <c r="AT127" i="3"/>
  <c r="AU127" i="3"/>
  <c r="AV127" i="3"/>
  <c r="AW127" i="3"/>
  <c r="AX127" i="3"/>
  <c r="AY127" i="3"/>
  <c r="AZ127" i="3"/>
  <c r="BA127" i="3"/>
  <c r="BB127" i="3"/>
  <c r="BC127" i="3"/>
  <c r="BD127" i="3"/>
  <c r="BE127" i="3"/>
  <c r="BF127" i="3"/>
  <c r="BG127" i="3"/>
  <c r="BH127" i="3"/>
  <c r="BI127" i="3"/>
  <c r="BJ127" i="3"/>
  <c r="BK127" i="3"/>
  <c r="BL127" i="3"/>
  <c r="BM127" i="3"/>
  <c r="BN127" i="3"/>
  <c r="BO127" i="3"/>
  <c r="BP127" i="3"/>
  <c r="BQ127" i="3"/>
  <c r="BR127" i="3"/>
  <c r="BS127" i="3"/>
  <c r="BT127" i="3"/>
  <c r="BU127" i="3"/>
  <c r="BV127" i="3"/>
  <c r="BW127" i="3"/>
  <c r="BX127" i="3"/>
  <c r="BY127" i="3"/>
  <c r="BZ127" i="3"/>
  <c r="CA127" i="3"/>
  <c r="CB127" i="3"/>
  <c r="CC127" i="3"/>
  <c r="CD127" i="3"/>
  <c r="CE127" i="3"/>
  <c r="CF127" i="3"/>
  <c r="CG127" i="3"/>
  <c r="AT128" i="3"/>
  <c r="AU128" i="3"/>
  <c r="AV128" i="3"/>
  <c r="AW128" i="3"/>
  <c r="AX128" i="3"/>
  <c r="AY128" i="3"/>
  <c r="AZ128" i="3"/>
  <c r="BA128" i="3"/>
  <c r="BB128" i="3"/>
  <c r="BC128" i="3"/>
  <c r="BD128" i="3"/>
  <c r="BE128" i="3"/>
  <c r="BF128" i="3"/>
  <c r="BG128" i="3"/>
  <c r="BH128" i="3"/>
  <c r="BI128" i="3"/>
  <c r="BJ128" i="3"/>
  <c r="BK128" i="3"/>
  <c r="BL128" i="3"/>
  <c r="BM128" i="3"/>
  <c r="BN128" i="3"/>
  <c r="BO128" i="3"/>
  <c r="BP128" i="3"/>
  <c r="BQ128" i="3"/>
  <c r="BR128" i="3"/>
  <c r="BS128" i="3"/>
  <c r="BT128" i="3"/>
  <c r="BU128" i="3"/>
  <c r="BV128" i="3"/>
  <c r="BW128" i="3"/>
  <c r="BX128" i="3"/>
  <c r="BY128" i="3"/>
  <c r="BZ128" i="3"/>
  <c r="CA128" i="3"/>
  <c r="CB128" i="3"/>
  <c r="CC128" i="3"/>
  <c r="CD128" i="3"/>
  <c r="CE128" i="3"/>
  <c r="CF128" i="3"/>
  <c r="CG128" i="3"/>
  <c r="AT129" i="3"/>
  <c r="AU129" i="3"/>
  <c r="AV129" i="3"/>
  <c r="AW129" i="3"/>
  <c r="AX129" i="3"/>
  <c r="AY129" i="3"/>
  <c r="AZ129" i="3"/>
  <c r="BA129" i="3"/>
  <c r="BB129" i="3"/>
  <c r="BC129" i="3"/>
  <c r="BD129" i="3"/>
  <c r="BE129" i="3"/>
  <c r="BF129" i="3"/>
  <c r="BG129" i="3"/>
  <c r="BH129" i="3"/>
  <c r="BI129" i="3"/>
  <c r="BJ129" i="3"/>
  <c r="BK129" i="3"/>
  <c r="BL129" i="3"/>
  <c r="BM129" i="3"/>
  <c r="BN129" i="3"/>
  <c r="BO129" i="3"/>
  <c r="BP129" i="3"/>
  <c r="BQ129" i="3"/>
  <c r="BR129" i="3"/>
  <c r="BS129" i="3"/>
  <c r="BT129" i="3"/>
  <c r="BU129" i="3"/>
  <c r="BV129" i="3"/>
  <c r="BW129" i="3"/>
  <c r="BX129" i="3"/>
  <c r="BY129" i="3"/>
  <c r="BZ129" i="3"/>
  <c r="CA129" i="3"/>
  <c r="CB129" i="3"/>
  <c r="CC129" i="3"/>
  <c r="CD129" i="3"/>
  <c r="CE129" i="3"/>
  <c r="CF129" i="3"/>
  <c r="CG129" i="3"/>
  <c r="AT130" i="3"/>
  <c r="AU130" i="3"/>
  <c r="AV130" i="3"/>
  <c r="AW130" i="3"/>
  <c r="AX130" i="3"/>
  <c r="AY130" i="3"/>
  <c r="AZ130" i="3"/>
  <c r="BA130" i="3"/>
  <c r="BB130" i="3"/>
  <c r="BC130" i="3"/>
  <c r="BD130" i="3"/>
  <c r="BE130" i="3"/>
  <c r="BF130" i="3"/>
  <c r="BG130" i="3"/>
  <c r="BH130" i="3"/>
  <c r="BI130" i="3"/>
  <c r="BJ130" i="3"/>
  <c r="BK130" i="3"/>
  <c r="BL130" i="3"/>
  <c r="BM130" i="3"/>
  <c r="BN130" i="3"/>
  <c r="BO130" i="3"/>
  <c r="BP130" i="3"/>
  <c r="BQ130" i="3"/>
  <c r="BR130" i="3"/>
  <c r="BS130" i="3"/>
  <c r="BT130" i="3"/>
  <c r="BU130" i="3"/>
  <c r="BV130" i="3"/>
  <c r="BW130" i="3"/>
  <c r="BX130" i="3"/>
  <c r="BY130" i="3"/>
  <c r="BZ130" i="3"/>
  <c r="CA130" i="3"/>
  <c r="CB130" i="3"/>
  <c r="CC130" i="3"/>
  <c r="CD130" i="3"/>
  <c r="CE130" i="3"/>
  <c r="CF130" i="3"/>
  <c r="CG130" i="3"/>
  <c r="AT131" i="3"/>
  <c r="AU131" i="3"/>
  <c r="AV131" i="3"/>
  <c r="AW131" i="3"/>
  <c r="AX131" i="3"/>
  <c r="AY131" i="3"/>
  <c r="AZ131" i="3"/>
  <c r="BA131" i="3"/>
  <c r="BB131" i="3"/>
  <c r="BC131" i="3"/>
  <c r="BD131" i="3"/>
  <c r="BE131" i="3"/>
  <c r="BF131" i="3"/>
  <c r="BG131" i="3"/>
  <c r="BH131" i="3"/>
  <c r="BI131" i="3"/>
  <c r="BJ131" i="3"/>
  <c r="BK131" i="3"/>
  <c r="BL131" i="3"/>
  <c r="BM131" i="3"/>
  <c r="BN131" i="3"/>
  <c r="BO131" i="3"/>
  <c r="BP131" i="3"/>
  <c r="BQ131" i="3"/>
  <c r="BR131" i="3"/>
  <c r="BS131" i="3"/>
  <c r="BT131" i="3"/>
  <c r="BU131" i="3"/>
  <c r="BV131" i="3"/>
  <c r="BW131" i="3"/>
  <c r="BX131" i="3"/>
  <c r="BY131" i="3"/>
  <c r="BZ131" i="3"/>
  <c r="CA131" i="3"/>
  <c r="CB131" i="3"/>
  <c r="CC131" i="3"/>
  <c r="CD131" i="3"/>
  <c r="CE131" i="3"/>
  <c r="CF131" i="3"/>
  <c r="CG131" i="3"/>
  <c r="AT132" i="3"/>
  <c r="AU132" i="3"/>
  <c r="AV132" i="3"/>
  <c r="AW132" i="3"/>
  <c r="AX132" i="3"/>
  <c r="AY132" i="3"/>
  <c r="AZ132" i="3"/>
  <c r="BA132" i="3"/>
  <c r="BB132" i="3"/>
  <c r="BC132" i="3"/>
  <c r="BD132" i="3"/>
  <c r="BE132" i="3"/>
  <c r="BF132" i="3"/>
  <c r="BG132" i="3"/>
  <c r="BH132" i="3"/>
  <c r="BI132" i="3"/>
  <c r="BJ132" i="3"/>
  <c r="BK132" i="3"/>
  <c r="BL132" i="3"/>
  <c r="BM132" i="3"/>
  <c r="BN132" i="3"/>
  <c r="BO132" i="3"/>
  <c r="BP132" i="3"/>
  <c r="BQ132" i="3"/>
  <c r="BR132" i="3"/>
  <c r="BS132" i="3"/>
  <c r="BT132" i="3"/>
  <c r="BU132" i="3"/>
  <c r="BV132" i="3"/>
  <c r="BW132" i="3"/>
  <c r="BX132" i="3"/>
  <c r="BY132" i="3"/>
  <c r="BZ132" i="3"/>
  <c r="CA132" i="3"/>
  <c r="CB132" i="3"/>
  <c r="CC132" i="3"/>
  <c r="CD132" i="3"/>
  <c r="CE132" i="3"/>
  <c r="CF132" i="3"/>
  <c r="CG132" i="3"/>
  <c r="AT133" i="3"/>
  <c r="AU133" i="3"/>
  <c r="AV133" i="3"/>
  <c r="AW133" i="3"/>
  <c r="AX133" i="3"/>
  <c r="AY133" i="3"/>
  <c r="AZ133" i="3"/>
  <c r="BA133" i="3"/>
  <c r="BB133" i="3"/>
  <c r="BC133" i="3"/>
  <c r="BD133" i="3"/>
  <c r="BE133" i="3"/>
  <c r="BF133" i="3"/>
  <c r="BG133" i="3"/>
  <c r="BH133" i="3"/>
  <c r="BI133" i="3"/>
  <c r="BJ133" i="3"/>
  <c r="BK133" i="3"/>
  <c r="BL133" i="3"/>
  <c r="BM133" i="3"/>
  <c r="BN133" i="3"/>
  <c r="BO133" i="3"/>
  <c r="BP133" i="3"/>
  <c r="BQ133" i="3"/>
  <c r="BR133" i="3"/>
  <c r="BS133" i="3"/>
  <c r="BT133" i="3"/>
  <c r="BU133" i="3"/>
  <c r="BV133" i="3"/>
  <c r="BW133" i="3"/>
  <c r="BX133" i="3"/>
  <c r="BY133" i="3"/>
  <c r="BZ133" i="3"/>
  <c r="CA133" i="3"/>
  <c r="CB133" i="3"/>
  <c r="CC133" i="3"/>
  <c r="CD133" i="3"/>
  <c r="CE133" i="3"/>
  <c r="CF133" i="3"/>
  <c r="CG133" i="3"/>
  <c r="AT134" i="3"/>
  <c r="AU134" i="3"/>
  <c r="AV134" i="3"/>
  <c r="AW134" i="3"/>
  <c r="AX134" i="3"/>
  <c r="AY134" i="3"/>
  <c r="AZ134" i="3"/>
  <c r="BA134" i="3"/>
  <c r="BB134" i="3"/>
  <c r="BC134" i="3"/>
  <c r="BD134" i="3"/>
  <c r="BE134" i="3"/>
  <c r="BF134" i="3"/>
  <c r="BG134" i="3"/>
  <c r="BH134" i="3"/>
  <c r="BI134" i="3"/>
  <c r="BJ134" i="3"/>
  <c r="BK134" i="3"/>
  <c r="BL134" i="3"/>
  <c r="BM134" i="3"/>
  <c r="BN134" i="3"/>
  <c r="BO134" i="3"/>
  <c r="BP134" i="3"/>
  <c r="BQ134" i="3"/>
  <c r="BR134" i="3"/>
  <c r="BS134" i="3"/>
  <c r="BT134" i="3"/>
  <c r="BU134" i="3"/>
  <c r="BV134" i="3"/>
  <c r="BW134" i="3"/>
  <c r="BX134" i="3"/>
  <c r="BY134" i="3"/>
  <c r="BZ134" i="3"/>
  <c r="CA134" i="3"/>
  <c r="CB134" i="3"/>
  <c r="CC134" i="3"/>
  <c r="CD134" i="3"/>
  <c r="CE134" i="3"/>
  <c r="CF134" i="3"/>
  <c r="CG134" i="3"/>
  <c r="AT135" i="3"/>
  <c r="AU135" i="3"/>
  <c r="AV135" i="3"/>
  <c r="AW135" i="3"/>
  <c r="AX135" i="3"/>
  <c r="AY135" i="3"/>
  <c r="AZ135" i="3"/>
  <c r="BA135" i="3"/>
  <c r="BB135" i="3"/>
  <c r="BC135" i="3"/>
  <c r="BD135" i="3"/>
  <c r="BE135" i="3"/>
  <c r="BF135" i="3"/>
  <c r="BG135" i="3"/>
  <c r="BH135" i="3"/>
  <c r="BI135" i="3"/>
  <c r="BJ135" i="3"/>
  <c r="BK135" i="3"/>
  <c r="BL135" i="3"/>
  <c r="BM135" i="3"/>
  <c r="BN135" i="3"/>
  <c r="BO135" i="3"/>
  <c r="BP135" i="3"/>
  <c r="BQ135" i="3"/>
  <c r="BR135" i="3"/>
  <c r="BS135" i="3"/>
  <c r="BT135" i="3"/>
  <c r="BU135" i="3"/>
  <c r="BV135" i="3"/>
  <c r="BW135" i="3"/>
  <c r="BX135" i="3"/>
  <c r="BY135" i="3"/>
  <c r="BZ135" i="3"/>
  <c r="CA135" i="3"/>
  <c r="CB135" i="3"/>
  <c r="CC135" i="3"/>
  <c r="CD135" i="3"/>
  <c r="CE135" i="3"/>
  <c r="CF135" i="3"/>
  <c r="CG135" i="3"/>
  <c r="CC3" i="3"/>
  <c r="CD3" i="3"/>
  <c r="CE3" i="3"/>
  <c r="CF3" i="3"/>
  <c r="CG3" i="3"/>
  <c r="BS3" i="3"/>
  <c r="BT3" i="3"/>
  <c r="BU3" i="3"/>
  <c r="D13" i="9" s="1"/>
  <c r="BV3" i="3"/>
  <c r="BW3" i="3"/>
  <c r="BX3" i="3"/>
  <c r="BY3" i="3"/>
  <c r="BZ3" i="3"/>
  <c r="CA3" i="3"/>
  <c r="CB3" i="3"/>
  <c r="BR3" i="3"/>
  <c r="AU3" i="3"/>
  <c r="AV3" i="3"/>
  <c r="AW3" i="3"/>
  <c r="AX3" i="3"/>
  <c r="AY3" i="3"/>
  <c r="AZ3" i="3"/>
  <c r="BA3" i="3"/>
  <c r="BB3" i="3"/>
  <c r="BC3" i="3"/>
  <c r="BD3" i="3"/>
  <c r="BE3" i="3"/>
  <c r="BF3" i="3"/>
  <c r="BG3" i="3"/>
  <c r="BH3" i="3"/>
  <c r="BI3" i="3"/>
  <c r="BJ3" i="3"/>
  <c r="BK3" i="3"/>
  <c r="BL3" i="3"/>
  <c r="BM3" i="3"/>
  <c r="BN3" i="3"/>
  <c r="BO3" i="3"/>
  <c r="BP3" i="3"/>
  <c r="BQ3" i="3"/>
  <c r="AT3" i="3"/>
  <c r="D44" i="9" l="1"/>
  <c r="D47" i="9" s="1"/>
  <c r="E29" i="17" s="1"/>
  <c r="G25" i="9"/>
  <c r="GO4" i="3"/>
  <c r="GO5" i="3"/>
  <c r="GO6" i="3"/>
  <c r="GO7" i="3"/>
  <c r="GO8" i="3"/>
  <c r="GO9" i="3"/>
  <c r="GO10" i="3"/>
  <c r="GO11" i="3"/>
  <c r="GO12" i="3"/>
  <c r="GO13" i="3"/>
  <c r="GO14" i="3"/>
  <c r="GO15" i="3"/>
  <c r="GO16" i="3"/>
  <c r="GO17" i="3"/>
  <c r="GO18" i="3"/>
  <c r="GO19" i="3"/>
  <c r="GO20" i="3"/>
  <c r="GO21" i="3"/>
  <c r="GO22" i="3"/>
  <c r="GO23" i="3"/>
  <c r="GO24" i="3"/>
  <c r="GO25" i="3"/>
  <c r="GO26" i="3"/>
  <c r="GO27" i="3"/>
  <c r="GO28" i="3"/>
  <c r="GO29" i="3"/>
  <c r="GO30" i="3"/>
  <c r="GO31" i="3"/>
  <c r="GO32" i="3"/>
  <c r="GO33" i="3"/>
  <c r="GO34" i="3"/>
  <c r="GO35" i="3"/>
  <c r="GO36" i="3"/>
  <c r="GO37" i="3"/>
  <c r="GO38" i="3"/>
  <c r="GO39" i="3"/>
  <c r="GO40" i="3"/>
  <c r="GO41" i="3"/>
  <c r="GO42" i="3"/>
  <c r="GO43" i="3"/>
  <c r="GO44" i="3"/>
  <c r="GO45" i="3"/>
  <c r="GO46" i="3"/>
  <c r="GO47" i="3"/>
  <c r="GO48" i="3"/>
  <c r="GO49" i="3"/>
  <c r="GO50" i="3"/>
  <c r="GO51" i="3"/>
  <c r="GO52" i="3"/>
  <c r="GO53" i="3"/>
  <c r="GO54" i="3"/>
  <c r="GO55" i="3"/>
  <c r="GO56" i="3"/>
  <c r="GO57" i="3"/>
  <c r="GO58" i="3"/>
  <c r="GO59" i="3"/>
  <c r="GO60" i="3"/>
  <c r="GO61" i="3"/>
  <c r="GO62" i="3"/>
  <c r="GO63" i="3"/>
  <c r="GO64" i="3"/>
  <c r="GO65" i="3"/>
  <c r="GO66" i="3"/>
  <c r="GO67" i="3"/>
  <c r="GO68" i="3"/>
  <c r="GO69" i="3"/>
  <c r="GO70" i="3"/>
  <c r="GO71" i="3"/>
  <c r="GO72" i="3"/>
  <c r="GO73" i="3"/>
  <c r="GO74" i="3"/>
  <c r="GO75" i="3"/>
  <c r="GO76" i="3"/>
  <c r="GO77" i="3"/>
  <c r="GO78" i="3"/>
  <c r="GO79" i="3"/>
  <c r="GO80" i="3"/>
  <c r="GO81" i="3"/>
  <c r="GO82" i="3"/>
  <c r="GO83" i="3"/>
  <c r="GO84" i="3"/>
  <c r="GO85" i="3"/>
  <c r="GO86" i="3"/>
  <c r="GO87" i="3"/>
  <c r="GO88" i="3"/>
  <c r="GO89" i="3"/>
  <c r="GO90" i="3"/>
  <c r="GO91" i="3"/>
  <c r="GO92" i="3"/>
  <c r="GO93" i="3"/>
  <c r="GO94" i="3"/>
  <c r="GO95" i="3"/>
  <c r="GO96" i="3"/>
  <c r="GO97" i="3"/>
  <c r="GO98" i="3"/>
  <c r="GO99" i="3"/>
  <c r="GO100" i="3"/>
  <c r="GO101" i="3"/>
  <c r="GO102" i="3"/>
  <c r="GO103" i="3"/>
  <c r="GO104" i="3"/>
  <c r="GO105" i="3"/>
  <c r="GO106" i="3"/>
  <c r="GO107" i="3"/>
  <c r="GO108" i="3"/>
  <c r="GO109" i="3"/>
  <c r="GO110" i="3"/>
  <c r="GO111" i="3"/>
  <c r="GO112" i="3"/>
  <c r="GO113" i="3"/>
  <c r="GO114" i="3"/>
  <c r="GO115" i="3"/>
  <c r="GO116" i="3"/>
  <c r="GO117" i="3"/>
  <c r="GO118" i="3"/>
  <c r="GO119" i="3"/>
  <c r="GO120" i="3"/>
  <c r="GO121" i="3"/>
  <c r="GO122" i="3"/>
  <c r="GO123" i="3"/>
  <c r="GO124" i="3"/>
  <c r="GO125" i="3"/>
  <c r="GO126" i="3"/>
  <c r="GO127" i="3"/>
  <c r="GO128" i="3"/>
  <c r="GO129" i="3"/>
  <c r="GO130" i="3"/>
  <c r="GO131" i="3"/>
  <c r="GO132" i="3"/>
  <c r="GO133" i="3"/>
  <c r="GO134" i="3"/>
  <c r="GO135" i="3"/>
  <c r="GO3" i="3"/>
  <c r="GN5" i="3"/>
  <c r="GN6" i="3"/>
  <c r="GN7" i="3"/>
  <c r="GN8" i="3"/>
  <c r="GN9" i="3"/>
  <c r="GN10" i="3"/>
  <c r="GN11" i="3"/>
  <c r="GN12" i="3"/>
  <c r="GN13" i="3"/>
  <c r="GN14" i="3"/>
  <c r="GN15" i="3"/>
  <c r="GN16" i="3"/>
  <c r="GN17" i="3"/>
  <c r="GN18" i="3"/>
  <c r="GN19" i="3"/>
  <c r="GN20" i="3"/>
  <c r="GN21" i="3"/>
  <c r="GN22" i="3"/>
  <c r="GN23" i="3"/>
  <c r="GN24" i="3"/>
  <c r="GN25" i="3"/>
  <c r="GN26" i="3"/>
  <c r="GN27" i="3"/>
  <c r="GN28" i="3"/>
  <c r="GN29" i="3"/>
  <c r="GN30" i="3"/>
  <c r="GN31" i="3"/>
  <c r="GN32" i="3"/>
  <c r="GN33" i="3"/>
  <c r="GN34" i="3"/>
  <c r="GN35" i="3"/>
  <c r="GN36" i="3"/>
  <c r="GN37" i="3"/>
  <c r="GN38" i="3"/>
  <c r="GN39" i="3"/>
  <c r="GN40" i="3"/>
  <c r="GN41" i="3"/>
  <c r="GN42" i="3"/>
  <c r="GN43" i="3"/>
  <c r="GN44" i="3"/>
  <c r="GN45" i="3"/>
  <c r="GN46" i="3"/>
  <c r="GN47" i="3"/>
  <c r="GN48" i="3"/>
  <c r="GN49" i="3"/>
  <c r="GN50" i="3"/>
  <c r="GN51" i="3"/>
  <c r="GN52" i="3"/>
  <c r="GN53" i="3"/>
  <c r="GN54" i="3"/>
  <c r="GN55" i="3"/>
  <c r="GN56" i="3"/>
  <c r="GN57" i="3"/>
  <c r="GN58" i="3"/>
  <c r="GN59" i="3"/>
  <c r="GN60" i="3"/>
  <c r="GN61" i="3"/>
  <c r="GN62" i="3"/>
  <c r="GN63" i="3"/>
  <c r="GN64" i="3"/>
  <c r="GN65" i="3"/>
  <c r="GN66" i="3"/>
  <c r="GN67" i="3"/>
  <c r="GN68" i="3"/>
  <c r="GN69" i="3"/>
  <c r="GN70" i="3"/>
  <c r="GN71" i="3"/>
  <c r="GN72" i="3"/>
  <c r="GN73" i="3"/>
  <c r="GN74" i="3"/>
  <c r="GN75" i="3"/>
  <c r="GN76" i="3"/>
  <c r="GN77" i="3"/>
  <c r="GN78" i="3"/>
  <c r="GN79" i="3"/>
  <c r="GN80" i="3"/>
  <c r="GN81" i="3"/>
  <c r="GN82" i="3"/>
  <c r="GN83" i="3"/>
  <c r="GN84" i="3"/>
  <c r="GN85" i="3"/>
  <c r="GN86" i="3"/>
  <c r="GN87" i="3"/>
  <c r="GN88" i="3"/>
  <c r="GN89" i="3"/>
  <c r="GN90" i="3"/>
  <c r="GN91" i="3"/>
  <c r="GN92" i="3"/>
  <c r="GN93" i="3"/>
  <c r="GN94" i="3"/>
  <c r="GN95" i="3"/>
  <c r="GN96" i="3"/>
  <c r="GN97" i="3"/>
  <c r="GN98" i="3"/>
  <c r="GN99" i="3"/>
  <c r="GN100" i="3"/>
  <c r="GN101" i="3"/>
  <c r="GN102" i="3"/>
  <c r="GN103" i="3"/>
  <c r="GN104" i="3"/>
  <c r="GN105" i="3"/>
  <c r="GN106" i="3"/>
  <c r="GN107" i="3"/>
  <c r="GN108" i="3"/>
  <c r="GN109" i="3"/>
  <c r="GN110" i="3"/>
  <c r="GN111" i="3"/>
  <c r="GN112" i="3"/>
  <c r="GN113" i="3"/>
  <c r="GN114" i="3"/>
  <c r="GN115" i="3"/>
  <c r="GN116" i="3"/>
  <c r="GN117" i="3"/>
  <c r="GN118" i="3"/>
  <c r="GN119" i="3"/>
  <c r="GN120" i="3"/>
  <c r="GN121" i="3"/>
  <c r="GN122" i="3"/>
  <c r="GN123" i="3"/>
  <c r="GN124" i="3"/>
  <c r="GN125" i="3"/>
  <c r="GN126" i="3"/>
  <c r="GN127" i="3"/>
  <c r="GN128" i="3"/>
  <c r="GN129" i="3"/>
  <c r="GN130" i="3"/>
  <c r="GN131" i="3"/>
  <c r="GN132" i="3"/>
  <c r="GN133" i="3"/>
  <c r="GN134" i="3"/>
  <c r="GN135" i="3"/>
  <c r="GN4" i="3"/>
  <c r="GN3" i="3"/>
  <c r="B4" i="14"/>
  <c r="F4" i="14" s="1"/>
  <c r="B5" i="14"/>
  <c r="F5" i="14" s="1"/>
  <c r="B6" i="14"/>
  <c r="F6" i="14" s="1"/>
  <c r="B7" i="14"/>
  <c r="F7" i="14" s="1"/>
  <c r="B8" i="14"/>
  <c r="B9" i="14"/>
  <c r="F9" i="14" s="1"/>
  <c r="B10" i="14"/>
  <c r="B11" i="14"/>
  <c r="F11" i="14" s="1"/>
  <c r="B12" i="14"/>
  <c r="B13" i="14"/>
  <c r="B14" i="14"/>
  <c r="B15" i="14"/>
  <c r="F15" i="14" s="1"/>
  <c r="B16" i="14"/>
  <c r="B17" i="14"/>
  <c r="B18" i="14"/>
  <c r="B19" i="14"/>
  <c r="F19" i="14" s="1"/>
  <c r="B20" i="14"/>
  <c r="F20" i="14" s="1"/>
  <c r="B21" i="14"/>
  <c r="B22" i="14"/>
  <c r="B23" i="14"/>
  <c r="B24" i="14"/>
  <c r="B25" i="14"/>
  <c r="B26" i="14"/>
  <c r="B27" i="14"/>
  <c r="F27" i="14" s="1"/>
  <c r="B28" i="14"/>
  <c r="B29" i="14"/>
  <c r="B30" i="14"/>
  <c r="B31" i="14"/>
  <c r="B32" i="14"/>
  <c r="F32" i="14" s="1"/>
  <c r="B33" i="14"/>
  <c r="B34" i="14"/>
  <c r="B35" i="14"/>
  <c r="B36" i="14"/>
  <c r="B37" i="14"/>
  <c r="B38" i="14"/>
  <c r="B39" i="14"/>
  <c r="F39" i="14" s="1"/>
  <c r="B40" i="14"/>
  <c r="F40" i="14" s="1"/>
  <c r="B41" i="14"/>
  <c r="F41" i="14" s="1"/>
  <c r="B42" i="14"/>
  <c r="B43" i="14"/>
  <c r="F43" i="14" s="1"/>
  <c r="B44" i="14"/>
  <c r="B45" i="14"/>
  <c r="B46" i="14"/>
  <c r="B47" i="14"/>
  <c r="F47" i="14" s="1"/>
  <c r="B48" i="14"/>
  <c r="F48" i="14" s="1"/>
  <c r="B49" i="14"/>
  <c r="B50" i="14"/>
  <c r="F50" i="14" s="1"/>
  <c r="B51" i="14"/>
  <c r="B52" i="14"/>
  <c r="F52" i="14" s="1"/>
  <c r="B53" i="14"/>
  <c r="B54" i="14"/>
  <c r="B55" i="14"/>
  <c r="B56" i="14"/>
  <c r="F56" i="14" s="1"/>
  <c r="B57" i="14"/>
  <c r="F57" i="14" s="1"/>
  <c r="B58" i="14"/>
  <c r="B59" i="14"/>
  <c r="B60" i="14"/>
  <c r="B61" i="14"/>
  <c r="B62" i="14"/>
  <c r="B63" i="14"/>
  <c r="F63" i="14" s="1"/>
  <c r="B64" i="14"/>
  <c r="F64" i="14" s="1"/>
  <c r="B65" i="14"/>
  <c r="B66" i="14"/>
  <c r="B67" i="14"/>
  <c r="F67" i="14" s="1"/>
  <c r="B68" i="14"/>
  <c r="F68" i="14" s="1"/>
  <c r="B69" i="14"/>
  <c r="B70" i="14"/>
  <c r="B71" i="14"/>
  <c r="F71" i="14" s="1"/>
  <c r="B72" i="14"/>
  <c r="B73" i="14"/>
  <c r="B74" i="14"/>
  <c r="B75" i="14"/>
  <c r="B76" i="14"/>
  <c r="B77" i="14"/>
  <c r="B78" i="14"/>
  <c r="B79" i="14"/>
  <c r="F79" i="14" s="1"/>
  <c r="B80" i="14"/>
  <c r="F80" i="14" s="1"/>
  <c r="B81" i="14"/>
  <c r="B82" i="14"/>
  <c r="B83" i="14"/>
  <c r="F83" i="14" s="1"/>
  <c r="B84" i="14"/>
  <c r="F84" i="14" s="1"/>
  <c r="B85" i="14"/>
  <c r="B86" i="14"/>
  <c r="B87" i="14"/>
  <c r="F87" i="14" s="1"/>
  <c r="B88" i="14"/>
  <c r="F88" i="14" s="1"/>
  <c r="B89" i="14"/>
  <c r="B90" i="14"/>
  <c r="B91" i="14"/>
  <c r="F91" i="14" s="1"/>
  <c r="B92" i="14"/>
  <c r="B93" i="14"/>
  <c r="B94" i="14"/>
  <c r="B95" i="14"/>
  <c r="F95" i="14" s="1"/>
  <c r="B96" i="14"/>
  <c r="F96" i="14" s="1"/>
  <c r="B97" i="14"/>
  <c r="F97" i="14" s="1"/>
  <c r="B98" i="14"/>
  <c r="B99" i="14"/>
  <c r="B100" i="14"/>
  <c r="B101" i="14"/>
  <c r="B102" i="14"/>
  <c r="B103" i="14"/>
  <c r="F103" i="14" s="1"/>
  <c r="B104" i="14"/>
  <c r="F104" i="14" s="1"/>
  <c r="B105" i="14"/>
  <c r="F105" i="14" s="1"/>
  <c r="B106" i="14"/>
  <c r="B107" i="14"/>
  <c r="F107" i="14" s="1"/>
  <c r="B108" i="14"/>
  <c r="B109" i="14"/>
  <c r="B110" i="14"/>
  <c r="B111" i="14"/>
  <c r="F111" i="14" s="1"/>
  <c r="B112" i="14"/>
  <c r="F112" i="14" s="1"/>
  <c r="B113" i="14"/>
  <c r="B114" i="14"/>
  <c r="F114" i="14" s="1"/>
  <c r="B115" i="14"/>
  <c r="B116" i="14"/>
  <c r="F116" i="14" s="1"/>
  <c r="B117" i="14"/>
  <c r="B118" i="14"/>
  <c r="B119" i="14"/>
  <c r="F119" i="14" s="1"/>
  <c r="B120" i="14"/>
  <c r="F120" i="14" s="1"/>
  <c r="B121" i="14"/>
  <c r="B122" i="14"/>
  <c r="B123" i="14"/>
  <c r="B124" i="14"/>
  <c r="B125" i="14"/>
  <c r="B126" i="14"/>
  <c r="B127" i="14"/>
  <c r="B128" i="14"/>
  <c r="F128" i="14" s="1"/>
  <c r="B129" i="14"/>
  <c r="B130" i="14"/>
  <c r="B131" i="14"/>
  <c r="F131" i="14" s="1"/>
  <c r="B132" i="14"/>
  <c r="F132" i="14" s="1"/>
  <c r="B133" i="14"/>
  <c r="B134" i="14"/>
  <c r="B135" i="14"/>
  <c r="F135" i="14" s="1"/>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B3" i="14"/>
  <c r="F3" i="14" s="1"/>
  <c r="A3" i="14"/>
  <c r="Y50" i="5"/>
  <c r="C133" i="14" l="1"/>
  <c r="G133" i="14" s="1"/>
  <c r="F133" i="14"/>
  <c r="D121" i="14"/>
  <c r="F121" i="14"/>
  <c r="C109" i="14"/>
  <c r="G109" i="14" s="1"/>
  <c r="F109" i="14"/>
  <c r="C73" i="14"/>
  <c r="G73" i="14" s="1"/>
  <c r="F73" i="14"/>
  <c r="C25" i="14"/>
  <c r="G25" i="14" s="1"/>
  <c r="F25" i="14"/>
  <c r="C108" i="14"/>
  <c r="G108" i="14" s="1"/>
  <c r="F108" i="14"/>
  <c r="C72" i="14"/>
  <c r="G72" i="14" s="1"/>
  <c r="F72" i="14"/>
  <c r="E60" i="14"/>
  <c r="F60" i="14"/>
  <c r="E36" i="14"/>
  <c r="F36" i="14"/>
  <c r="E24" i="14"/>
  <c r="F24" i="14"/>
  <c r="C12" i="14"/>
  <c r="G12" i="14" s="1"/>
  <c r="F12" i="14"/>
  <c r="E13" i="14"/>
  <c r="F13" i="14"/>
  <c r="C59" i="14"/>
  <c r="G59" i="14" s="1"/>
  <c r="F59" i="14"/>
  <c r="C130" i="14"/>
  <c r="G130" i="14" s="1"/>
  <c r="F130" i="14"/>
  <c r="D118" i="14"/>
  <c r="F118" i="14"/>
  <c r="D106" i="14"/>
  <c r="F106" i="14"/>
  <c r="C94" i="14"/>
  <c r="G94" i="14" s="1"/>
  <c r="F94" i="14"/>
  <c r="D82" i="14"/>
  <c r="F82" i="14"/>
  <c r="C70" i="14"/>
  <c r="G70" i="14" s="1"/>
  <c r="F70" i="14"/>
  <c r="C58" i="14"/>
  <c r="G58" i="14" s="1"/>
  <c r="F58" i="14"/>
  <c r="D46" i="14"/>
  <c r="F46" i="14"/>
  <c r="C34" i="14"/>
  <c r="G34" i="14" s="1"/>
  <c r="F34" i="14"/>
  <c r="C22" i="14"/>
  <c r="G22" i="14" s="1"/>
  <c r="F22" i="14"/>
  <c r="D10" i="14"/>
  <c r="F10" i="14"/>
  <c r="E37" i="14"/>
  <c r="F37" i="14"/>
  <c r="C35" i="14"/>
  <c r="G35" i="14" s="1"/>
  <c r="F35" i="14"/>
  <c r="D23" i="14"/>
  <c r="F23" i="14"/>
  <c r="C129" i="14"/>
  <c r="G129" i="14" s="1"/>
  <c r="F129" i="14"/>
  <c r="E117" i="14"/>
  <c r="F117" i="14"/>
  <c r="E93" i="14"/>
  <c r="F93" i="14"/>
  <c r="E81" i="14"/>
  <c r="F81" i="14"/>
  <c r="C69" i="14"/>
  <c r="G69" i="14" s="1"/>
  <c r="F69" i="14"/>
  <c r="D45" i="14"/>
  <c r="F45" i="14"/>
  <c r="C33" i="14"/>
  <c r="G33" i="14" s="1"/>
  <c r="F33" i="14"/>
  <c r="C21" i="14"/>
  <c r="G21" i="14" s="1"/>
  <c r="F21" i="14"/>
  <c r="C8" i="14"/>
  <c r="G8" i="14" s="1"/>
  <c r="F8" i="14"/>
  <c r="C44" i="14"/>
  <c r="G44" i="14" s="1"/>
  <c r="F44" i="14"/>
  <c r="D127" i="14"/>
  <c r="F127" i="14"/>
  <c r="C115" i="14"/>
  <c r="G115" i="14" s="1"/>
  <c r="F115" i="14"/>
  <c r="D55" i="14"/>
  <c r="F55" i="14"/>
  <c r="E31" i="14"/>
  <c r="F31" i="14"/>
  <c r="D126" i="14"/>
  <c r="F126" i="14"/>
  <c r="C102" i="14"/>
  <c r="G102" i="14" s="1"/>
  <c r="F102" i="14"/>
  <c r="D90" i="14"/>
  <c r="F90" i="14"/>
  <c r="C78" i="14"/>
  <c r="G78" i="14" s="1"/>
  <c r="F78" i="14"/>
  <c r="D66" i="14"/>
  <c r="F66" i="14"/>
  <c r="D54" i="14"/>
  <c r="F54" i="14"/>
  <c r="D42" i="14"/>
  <c r="F42" i="14"/>
  <c r="C30" i="14"/>
  <c r="G30" i="14" s="1"/>
  <c r="F30" i="14"/>
  <c r="D18" i="14"/>
  <c r="F18" i="14"/>
  <c r="C49" i="14"/>
  <c r="G49" i="14" s="1"/>
  <c r="F49" i="14"/>
  <c r="C125" i="14"/>
  <c r="G125" i="14" s="1"/>
  <c r="F125" i="14"/>
  <c r="C113" i="14"/>
  <c r="G113" i="14" s="1"/>
  <c r="F113" i="14"/>
  <c r="C101" i="14"/>
  <c r="G101" i="14" s="1"/>
  <c r="F101" i="14"/>
  <c r="C89" i="14"/>
  <c r="G89" i="14" s="1"/>
  <c r="F89" i="14"/>
  <c r="E77" i="14"/>
  <c r="F77" i="14"/>
  <c r="C65" i="14"/>
  <c r="G65" i="14" s="1"/>
  <c r="F65" i="14"/>
  <c r="E53" i="14"/>
  <c r="F53" i="14"/>
  <c r="C29" i="14"/>
  <c r="G29" i="14" s="1"/>
  <c r="F29" i="14"/>
  <c r="D17" i="14"/>
  <c r="F17" i="14"/>
  <c r="E124" i="14"/>
  <c r="F124" i="14"/>
  <c r="E100" i="14"/>
  <c r="F100" i="14"/>
  <c r="E76" i="14"/>
  <c r="F76" i="14"/>
  <c r="E28" i="14"/>
  <c r="F28" i="14"/>
  <c r="E16" i="14"/>
  <c r="F16" i="14"/>
  <c r="C85" i="14"/>
  <c r="G85" i="14" s="1"/>
  <c r="F85" i="14"/>
  <c r="C123" i="14"/>
  <c r="G123" i="14" s="1"/>
  <c r="F123" i="14"/>
  <c r="C99" i="14"/>
  <c r="G99" i="14" s="1"/>
  <c r="F99" i="14"/>
  <c r="C75" i="14"/>
  <c r="G75" i="14" s="1"/>
  <c r="F75" i="14"/>
  <c r="C51" i="14"/>
  <c r="G51" i="14" s="1"/>
  <c r="F51" i="14"/>
  <c r="D61" i="14"/>
  <c r="F61" i="14"/>
  <c r="C92" i="14"/>
  <c r="G92" i="14" s="1"/>
  <c r="F92" i="14"/>
  <c r="C134" i="14"/>
  <c r="G134" i="14" s="1"/>
  <c r="F134" i="14"/>
  <c r="C122" i="14"/>
  <c r="G122" i="14" s="1"/>
  <c r="F122" i="14"/>
  <c r="D110" i="14"/>
  <c r="F110" i="14"/>
  <c r="C98" i="14"/>
  <c r="G98" i="14" s="1"/>
  <c r="F98" i="14"/>
  <c r="E23" i="17" s="1"/>
  <c r="D86" i="14"/>
  <c r="F86" i="14"/>
  <c r="C74" i="14"/>
  <c r="G74" i="14" s="1"/>
  <c r="F74" i="14"/>
  <c r="D62" i="14"/>
  <c r="F62" i="14"/>
  <c r="C38" i="14"/>
  <c r="G38" i="14" s="1"/>
  <c r="F38" i="14"/>
  <c r="D26" i="14"/>
  <c r="F26" i="14"/>
  <c r="D14" i="14"/>
  <c r="F14" i="14"/>
  <c r="C84" i="14"/>
  <c r="G84" i="14" s="1"/>
  <c r="C20" i="14"/>
  <c r="G20" i="14" s="1"/>
  <c r="E23" i="14"/>
  <c r="C10" i="14"/>
  <c r="G10" i="14" s="1"/>
  <c r="E92" i="14"/>
  <c r="C77" i="14"/>
  <c r="G77" i="14" s="1"/>
  <c r="E116" i="14"/>
  <c r="C132" i="14"/>
  <c r="G132" i="14" s="1"/>
  <c r="C61" i="14"/>
  <c r="G61" i="14" s="1"/>
  <c r="D109" i="14"/>
  <c r="C68" i="14"/>
  <c r="G68" i="14" s="1"/>
  <c r="D123" i="14"/>
  <c r="C116" i="14"/>
  <c r="G116" i="14" s="1"/>
  <c r="C52" i="14"/>
  <c r="G52" i="14" s="1"/>
  <c r="D85" i="14"/>
  <c r="C45" i="14"/>
  <c r="G45" i="14" s="1"/>
  <c r="D37" i="14"/>
  <c r="C100" i="14"/>
  <c r="G100" i="14" s="1"/>
  <c r="C36" i="14"/>
  <c r="G36" i="14" s="1"/>
  <c r="E12" i="14"/>
  <c r="C93" i="14"/>
  <c r="G93" i="14" s="1"/>
  <c r="C131" i="14"/>
  <c r="G131" i="14" s="1"/>
  <c r="C83" i="14"/>
  <c r="G83" i="14" s="1"/>
  <c r="C67" i="14"/>
  <c r="G67" i="14" s="1"/>
  <c r="C18" i="14"/>
  <c r="G18" i="14" s="1"/>
  <c r="D122" i="14"/>
  <c r="D34" i="14"/>
  <c r="C126" i="14"/>
  <c r="G126" i="14" s="1"/>
  <c r="C110" i="14"/>
  <c r="G110" i="14" s="1"/>
  <c r="C62" i="14"/>
  <c r="G62" i="14" s="1"/>
  <c r="C46" i="14"/>
  <c r="G46" i="14" s="1"/>
  <c r="D111" i="14"/>
  <c r="D74" i="14"/>
  <c r="E21" i="14"/>
  <c r="C124" i="14"/>
  <c r="G124" i="14" s="1"/>
  <c r="C76" i="14"/>
  <c r="G76" i="14" s="1"/>
  <c r="C60" i="14"/>
  <c r="G60" i="14" s="1"/>
  <c r="C28" i="14"/>
  <c r="G28" i="14" s="1"/>
  <c r="D134" i="14"/>
  <c r="D101" i="14"/>
  <c r="D21" i="14"/>
  <c r="E133" i="14"/>
  <c r="C107" i="14"/>
  <c r="G107" i="14" s="1"/>
  <c r="C91" i="14"/>
  <c r="G91" i="14" s="1"/>
  <c r="C43" i="14"/>
  <c r="G43" i="14" s="1"/>
  <c r="C27" i="14"/>
  <c r="G27" i="14" s="1"/>
  <c r="D133" i="14"/>
  <c r="D98" i="14"/>
  <c r="D58" i="14"/>
  <c r="E52" i="14"/>
  <c r="D22" i="14"/>
  <c r="C118" i="14"/>
  <c r="G118" i="14" s="1"/>
  <c r="C86" i="14"/>
  <c r="G86" i="14" s="1"/>
  <c r="C54" i="14"/>
  <c r="G54" i="14" s="1"/>
  <c r="D131" i="14"/>
  <c r="D87" i="14"/>
  <c r="D47" i="14"/>
  <c r="E69" i="14"/>
  <c r="C117" i="14"/>
  <c r="G117" i="14" s="1"/>
  <c r="C53" i="14"/>
  <c r="G53" i="14" s="1"/>
  <c r="C37" i="14"/>
  <c r="G37" i="14" s="1"/>
  <c r="D130" i="14"/>
  <c r="E8" i="14"/>
  <c r="C9" i="14"/>
  <c r="G9" i="14" s="1"/>
  <c r="D97" i="14"/>
  <c r="D71" i="14"/>
  <c r="D33" i="14"/>
  <c r="D7" i="14"/>
  <c r="E97" i="14"/>
  <c r="E120" i="14"/>
  <c r="D120" i="14"/>
  <c r="E96" i="14"/>
  <c r="D96" i="14"/>
  <c r="E48" i="14"/>
  <c r="D48" i="14"/>
  <c r="D40" i="14"/>
  <c r="D73" i="14"/>
  <c r="D9" i="14"/>
  <c r="E9" i="14"/>
  <c r="E119" i="14"/>
  <c r="E95" i="14"/>
  <c r="E63" i="14"/>
  <c r="D119" i="14"/>
  <c r="C114" i="14"/>
  <c r="G114" i="14" s="1"/>
  <c r="C106" i="14"/>
  <c r="G106" i="14" s="1"/>
  <c r="C90" i="14"/>
  <c r="G90" i="14" s="1"/>
  <c r="C82" i="14"/>
  <c r="G82" i="14" s="1"/>
  <c r="C66" i="14"/>
  <c r="G66" i="14" s="1"/>
  <c r="C50" i="14"/>
  <c r="G50" i="14" s="1"/>
  <c r="C42" i="14"/>
  <c r="G42" i="14" s="1"/>
  <c r="C26" i="14"/>
  <c r="G26" i="14" s="1"/>
  <c r="C17" i="14"/>
  <c r="G17" i="14" s="1"/>
  <c r="C6" i="14"/>
  <c r="G6" i="14" s="1"/>
  <c r="D129" i="14"/>
  <c r="D94" i="14"/>
  <c r="D81" i="14"/>
  <c r="D69" i="14"/>
  <c r="D30" i="14"/>
  <c r="D5" i="14"/>
  <c r="E15" i="14"/>
  <c r="E40" i="14"/>
  <c r="E101" i="14"/>
  <c r="D49" i="14"/>
  <c r="E128" i="14"/>
  <c r="D128" i="14"/>
  <c r="E104" i="14"/>
  <c r="D104" i="14"/>
  <c r="E80" i="14"/>
  <c r="D80" i="14"/>
  <c r="E56" i="14"/>
  <c r="D56" i="14"/>
  <c r="E73" i="14"/>
  <c r="E111" i="14"/>
  <c r="E79" i="14"/>
  <c r="E134" i="14"/>
  <c r="E110" i="14"/>
  <c r="E70" i="14"/>
  <c r="D6" i="14"/>
  <c r="D3" i="14"/>
  <c r="E3" i="14"/>
  <c r="D132" i="14"/>
  <c r="D124" i="14"/>
  <c r="D116" i="14"/>
  <c r="D108" i="14"/>
  <c r="D100" i="14"/>
  <c r="D92" i="14"/>
  <c r="D84" i="14"/>
  <c r="D76" i="14"/>
  <c r="D68" i="14"/>
  <c r="D60" i="14"/>
  <c r="D52" i="14"/>
  <c r="D44" i="14"/>
  <c r="D36" i="14"/>
  <c r="D28" i="14"/>
  <c r="D20" i="14"/>
  <c r="D12" i="14"/>
  <c r="D4" i="14"/>
  <c r="C121" i="14"/>
  <c r="G121" i="14" s="1"/>
  <c r="C105" i="14"/>
  <c r="G105" i="14" s="1"/>
  <c r="C97" i="14"/>
  <c r="G97" i="14" s="1"/>
  <c r="C81" i="14"/>
  <c r="G81" i="14" s="1"/>
  <c r="C57" i="14"/>
  <c r="G57" i="14" s="1"/>
  <c r="C41" i="14"/>
  <c r="G41" i="14" s="1"/>
  <c r="C16" i="14"/>
  <c r="G16" i="14" s="1"/>
  <c r="C5" i="14"/>
  <c r="G5" i="14" s="1"/>
  <c r="D117" i="14"/>
  <c r="D105" i="14"/>
  <c r="D93" i="14"/>
  <c r="D79" i="14"/>
  <c r="D41" i="14"/>
  <c r="D29" i="14"/>
  <c r="D15" i="14"/>
  <c r="E4" i="14"/>
  <c r="E29" i="14"/>
  <c r="E41" i="14"/>
  <c r="E61" i="14"/>
  <c r="E84" i="14"/>
  <c r="E105" i="14"/>
  <c r="E125" i="14"/>
  <c r="D113" i="14"/>
  <c r="E33" i="14"/>
  <c r="E49" i="14"/>
  <c r="E112" i="14"/>
  <c r="D112" i="14"/>
  <c r="E88" i="14"/>
  <c r="D88" i="14"/>
  <c r="E64" i="14"/>
  <c r="D64" i="14"/>
  <c r="D32" i="14"/>
  <c r="D24" i="14"/>
  <c r="D16" i="14"/>
  <c r="D8" i="14"/>
  <c r="E135" i="14"/>
  <c r="E103" i="14"/>
  <c r="E71" i="14"/>
  <c r="E55" i="14"/>
  <c r="E118" i="14"/>
  <c r="E94" i="14"/>
  <c r="E78" i="14"/>
  <c r="E54" i="14"/>
  <c r="E30" i="14"/>
  <c r="D70" i="14"/>
  <c r="D31" i="14"/>
  <c r="E25" i="14"/>
  <c r="E39" i="14"/>
  <c r="E57" i="14"/>
  <c r="E131" i="14"/>
  <c r="E123" i="14"/>
  <c r="E115" i="14"/>
  <c r="E107" i="14"/>
  <c r="D107" i="14"/>
  <c r="E99" i="14"/>
  <c r="D99" i="14"/>
  <c r="E91" i="14"/>
  <c r="D91" i="14"/>
  <c r="E83" i="14"/>
  <c r="D83" i="14"/>
  <c r="E75" i="14"/>
  <c r="D75" i="14"/>
  <c r="E67" i="14"/>
  <c r="D67" i="14"/>
  <c r="E59" i="14"/>
  <c r="D59" i="14"/>
  <c r="E51" i="14"/>
  <c r="D51" i="14"/>
  <c r="E43" i="14"/>
  <c r="D43" i="14"/>
  <c r="E35" i="14"/>
  <c r="D35" i="14"/>
  <c r="E27" i="14"/>
  <c r="D27" i="14"/>
  <c r="C19" i="14"/>
  <c r="G19" i="14" s="1"/>
  <c r="E19" i="14"/>
  <c r="D19" i="14"/>
  <c r="C11" i="14"/>
  <c r="G11" i="14" s="1"/>
  <c r="E11" i="14"/>
  <c r="D11" i="14"/>
  <c r="C3" i="14"/>
  <c r="G3" i="14" s="1"/>
  <c r="C128" i="14"/>
  <c r="G128" i="14" s="1"/>
  <c r="C120" i="14"/>
  <c r="G120" i="14" s="1"/>
  <c r="C112" i="14"/>
  <c r="G112" i="14" s="1"/>
  <c r="C104" i="14"/>
  <c r="G104" i="14" s="1"/>
  <c r="C96" i="14"/>
  <c r="G96" i="14" s="1"/>
  <c r="C88" i="14"/>
  <c r="G88" i="14" s="1"/>
  <c r="C80" i="14"/>
  <c r="G80" i="14" s="1"/>
  <c r="C64" i="14"/>
  <c r="G64" i="14" s="1"/>
  <c r="C56" i="14"/>
  <c r="G56" i="14" s="1"/>
  <c r="C48" i="14"/>
  <c r="G48" i="14" s="1"/>
  <c r="C40" i="14"/>
  <c r="G40" i="14" s="1"/>
  <c r="C32" i="14"/>
  <c r="G32" i="14" s="1"/>
  <c r="C24" i="14"/>
  <c r="G24" i="14" s="1"/>
  <c r="C14" i="14"/>
  <c r="G14" i="14" s="1"/>
  <c r="C4" i="14"/>
  <c r="G4" i="14" s="1"/>
  <c r="D115" i="14"/>
  <c r="D103" i="14"/>
  <c r="D78" i="14"/>
  <c r="D65" i="14"/>
  <c r="D53" i="14"/>
  <c r="D39" i="14"/>
  <c r="E5" i="14"/>
  <c r="E17" i="14"/>
  <c r="E44" i="14"/>
  <c r="E65" i="14"/>
  <c r="E85" i="14"/>
  <c r="E108" i="14"/>
  <c r="E129" i="14"/>
  <c r="E113" i="14"/>
  <c r="E72" i="14"/>
  <c r="D72" i="14"/>
  <c r="E127" i="14"/>
  <c r="E87" i="14"/>
  <c r="E47" i="14"/>
  <c r="C15" i="14"/>
  <c r="G15" i="14" s="1"/>
  <c r="C7" i="14"/>
  <c r="G7" i="14" s="1"/>
  <c r="E126" i="14"/>
  <c r="E102" i="14"/>
  <c r="E86" i="14"/>
  <c r="E62" i="14"/>
  <c r="E46" i="14"/>
  <c r="E38" i="14"/>
  <c r="E22" i="14"/>
  <c r="E14" i="14"/>
  <c r="E6" i="14"/>
  <c r="D95" i="14"/>
  <c r="D57" i="14"/>
  <c r="E121" i="14"/>
  <c r="E130" i="14"/>
  <c r="E122" i="14"/>
  <c r="E114" i="14"/>
  <c r="E106" i="14"/>
  <c r="E98" i="14"/>
  <c r="D23" i="17" s="1"/>
  <c r="E90" i="14"/>
  <c r="E82" i="14"/>
  <c r="E74" i="14"/>
  <c r="E66" i="14"/>
  <c r="E58" i="14"/>
  <c r="E50" i="14"/>
  <c r="E42" i="14"/>
  <c r="E34" i="14"/>
  <c r="E26" i="14"/>
  <c r="E18" i="14"/>
  <c r="E10" i="14"/>
  <c r="C135" i="14"/>
  <c r="G135" i="14" s="1"/>
  <c r="C127" i="14"/>
  <c r="G127" i="14" s="1"/>
  <c r="C119" i="14"/>
  <c r="G119" i="14" s="1"/>
  <c r="C111" i="14"/>
  <c r="G111" i="14" s="1"/>
  <c r="C103" i="14"/>
  <c r="G103" i="14" s="1"/>
  <c r="C95" i="14"/>
  <c r="G95" i="14" s="1"/>
  <c r="C87" i="14"/>
  <c r="G87" i="14" s="1"/>
  <c r="C79" i="14"/>
  <c r="G79" i="14" s="1"/>
  <c r="C71" i="14"/>
  <c r="G71" i="14" s="1"/>
  <c r="C63" i="14"/>
  <c r="G63" i="14" s="1"/>
  <c r="C55" i="14"/>
  <c r="G55" i="14" s="1"/>
  <c r="C47" i="14"/>
  <c r="G47" i="14" s="1"/>
  <c r="C39" i="14"/>
  <c r="G39" i="14" s="1"/>
  <c r="C31" i="14"/>
  <c r="G31" i="14" s="1"/>
  <c r="C23" i="14"/>
  <c r="G23" i="14" s="1"/>
  <c r="C13" i="14"/>
  <c r="G13" i="14" s="1"/>
  <c r="D135" i="14"/>
  <c r="D125" i="14"/>
  <c r="D114" i="14"/>
  <c r="D102" i="14"/>
  <c r="D89" i="14"/>
  <c r="D77" i="14"/>
  <c r="D63" i="14"/>
  <c r="D50" i="14"/>
  <c r="D38" i="14"/>
  <c r="D25" i="14"/>
  <c r="D13" i="14"/>
  <c r="E7" i="14"/>
  <c r="E20" i="14"/>
  <c r="E32" i="14"/>
  <c r="E45" i="14"/>
  <c r="E68" i="14"/>
  <c r="E89" i="14"/>
  <c r="E109" i="14"/>
  <c r="E132" i="14"/>
  <c r="C11" i="12" l="1"/>
  <c r="D11" i="12"/>
  <c r="E11" i="12"/>
  <c r="F11" i="12"/>
  <c r="G11" i="12"/>
  <c r="H11" i="12"/>
  <c r="I11" i="12"/>
  <c r="B11" i="12"/>
  <c r="C1527" i="11" l="1"/>
  <c r="B1527" i="11"/>
  <c r="A1527" i="11"/>
  <c r="C1516" i="11"/>
  <c r="B1516" i="11"/>
  <c r="A1516" i="11"/>
  <c r="C1494" i="11"/>
  <c r="B1494" i="11"/>
  <c r="A1494" i="11"/>
  <c r="C1453" i="11"/>
  <c r="B1453" i="11"/>
  <c r="A1453" i="11"/>
  <c r="C1409" i="11"/>
  <c r="B1409" i="11"/>
  <c r="A1409" i="11"/>
  <c r="C1398" i="11"/>
  <c r="B1398" i="11"/>
  <c r="A1398" i="11"/>
  <c r="C1305" i="11"/>
  <c r="B1305" i="11"/>
  <c r="A1305" i="11"/>
  <c r="C1226" i="11"/>
  <c r="B1226" i="11"/>
  <c r="A1226" i="11"/>
  <c r="C1204" i="11"/>
  <c r="B1204" i="11"/>
  <c r="A1204" i="11"/>
  <c r="C1174" i="11"/>
  <c r="B1174" i="11"/>
  <c r="A1174" i="11"/>
  <c r="C1108" i="11"/>
  <c r="B1108" i="11"/>
  <c r="A1108" i="11"/>
  <c r="C1097" i="11"/>
  <c r="B1097" i="11"/>
  <c r="A1097" i="11"/>
  <c r="C1075" i="11"/>
  <c r="B1075" i="11"/>
  <c r="A1075" i="11"/>
  <c r="C1020" i="11"/>
  <c r="B1020" i="11"/>
  <c r="A1020" i="11"/>
  <c r="C987" i="11"/>
  <c r="B987" i="11"/>
  <c r="A987" i="11"/>
  <c r="C976" i="11"/>
  <c r="B976" i="11"/>
  <c r="A976" i="11"/>
  <c r="C891" i="11"/>
  <c r="B891" i="11"/>
  <c r="A891" i="11"/>
  <c r="C880" i="11"/>
  <c r="B880" i="11"/>
  <c r="A880" i="11"/>
  <c r="C869" i="11"/>
  <c r="B869" i="11"/>
  <c r="A869" i="11"/>
  <c r="C847" i="11"/>
  <c r="B847" i="11"/>
  <c r="A847" i="11"/>
  <c r="C803" i="11"/>
  <c r="B803" i="11"/>
  <c r="A803" i="11"/>
  <c r="C663" i="11"/>
  <c r="B663" i="11"/>
  <c r="A663" i="11"/>
  <c r="C715" i="11"/>
  <c r="B715" i="11"/>
  <c r="A715" i="11"/>
  <c r="C641" i="11"/>
  <c r="B641" i="11"/>
  <c r="A641" i="11"/>
  <c r="C553" i="11"/>
  <c r="B553" i="11"/>
  <c r="A553" i="11"/>
  <c r="C542" i="11"/>
  <c r="B542" i="11"/>
  <c r="A542" i="11"/>
  <c r="C501" i="11"/>
  <c r="B501" i="11"/>
  <c r="A501" i="11"/>
  <c r="C457" i="11"/>
  <c r="B457" i="11"/>
  <c r="A457" i="11"/>
  <c r="C435" i="11"/>
  <c r="B435" i="11"/>
  <c r="A435" i="11"/>
  <c r="C413" i="11"/>
  <c r="B413" i="11"/>
  <c r="A413" i="11"/>
  <c r="C380" i="11"/>
  <c r="B380" i="11"/>
  <c r="A380" i="11"/>
  <c r="C328" i="11"/>
  <c r="B328" i="11"/>
  <c r="A328" i="11"/>
  <c r="C317" i="11"/>
  <c r="B317" i="11"/>
  <c r="A317" i="11"/>
  <c r="C284" i="11"/>
  <c r="B284" i="11"/>
  <c r="A284" i="11"/>
  <c r="C273" i="11"/>
  <c r="B273" i="11"/>
  <c r="A273" i="11"/>
  <c r="C207" i="11"/>
  <c r="B207" i="11"/>
  <c r="A207" i="11"/>
  <c r="C155" i="11"/>
  <c r="B155" i="11"/>
  <c r="A155" i="11"/>
  <c r="C26" i="11"/>
  <c r="B26" i="11"/>
  <c r="A26" i="11"/>
  <c r="C1568" i="11"/>
  <c r="B1568" i="11"/>
  <c r="A1568" i="11"/>
  <c r="C1557" i="11"/>
  <c r="B1557" i="11"/>
  <c r="A1557" i="11"/>
  <c r="C1546" i="11"/>
  <c r="B1546" i="11"/>
  <c r="A1546" i="11"/>
  <c r="C1505" i="11"/>
  <c r="B1505" i="11"/>
  <c r="A1505" i="11"/>
  <c r="C1475" i="11"/>
  <c r="B1475" i="11"/>
  <c r="A1475" i="11"/>
  <c r="C1464" i="11"/>
  <c r="B1464" i="11"/>
  <c r="A1464" i="11"/>
  <c r="C1442" i="11"/>
  <c r="B1442" i="11"/>
  <c r="A1442" i="11"/>
  <c r="C1431" i="11"/>
  <c r="B1431" i="11"/>
  <c r="A1431" i="11"/>
  <c r="C1420" i="11"/>
  <c r="B1420" i="11"/>
  <c r="A1420" i="11"/>
  <c r="C1387" i="11"/>
  <c r="B1387" i="11"/>
  <c r="A1387" i="11"/>
  <c r="C1376" i="11"/>
  <c r="B1376" i="11"/>
  <c r="A1376" i="11"/>
  <c r="C1354" i="11"/>
  <c r="B1354" i="11"/>
  <c r="A1354" i="11"/>
  <c r="C1365" i="11"/>
  <c r="B1365" i="11"/>
  <c r="A1365" i="11"/>
  <c r="C1343" i="11"/>
  <c r="B1343" i="11"/>
  <c r="A1343" i="11"/>
  <c r="C1324" i="11"/>
  <c r="B1324" i="11"/>
  <c r="A1324" i="11"/>
  <c r="C1294" i="11"/>
  <c r="B1294" i="11"/>
  <c r="A1294" i="11"/>
  <c r="C1275" i="11"/>
  <c r="B1275" i="11"/>
  <c r="A1275" i="11"/>
  <c r="C1264" i="11"/>
  <c r="B1264" i="11"/>
  <c r="A1264" i="11"/>
  <c r="C1245" i="11"/>
  <c r="B1245" i="11"/>
  <c r="A1245" i="11"/>
  <c r="C1215" i="11"/>
  <c r="B1215" i="11"/>
  <c r="A1215" i="11"/>
  <c r="C1193" i="11"/>
  <c r="B1193" i="11"/>
  <c r="A1193" i="11"/>
  <c r="C1163" i="11"/>
  <c r="B1163" i="11"/>
  <c r="A1163" i="11"/>
  <c r="C1152" i="11"/>
  <c r="B1152" i="11"/>
  <c r="A1152" i="11"/>
  <c r="C1141" i="11"/>
  <c r="B1141" i="11"/>
  <c r="A1141" i="11"/>
  <c r="C1130" i="11"/>
  <c r="B1130" i="11"/>
  <c r="A1130" i="11"/>
  <c r="C1119" i="11"/>
  <c r="B1119" i="11"/>
  <c r="A1119" i="11"/>
  <c r="C1086" i="11"/>
  <c r="B1086" i="11"/>
  <c r="A1086" i="11"/>
  <c r="C1064" i="11"/>
  <c r="B1064" i="11"/>
  <c r="A1064" i="11"/>
  <c r="C1053" i="11"/>
  <c r="B1053" i="11"/>
  <c r="A1053" i="11"/>
  <c r="C1042" i="11"/>
  <c r="B1042" i="11"/>
  <c r="A1042" i="11"/>
  <c r="C1031" i="11"/>
  <c r="B1031" i="11"/>
  <c r="A1031" i="11"/>
  <c r="C1009" i="11"/>
  <c r="B1009" i="11"/>
  <c r="A1009" i="11"/>
  <c r="C998" i="11"/>
  <c r="B998" i="11"/>
  <c r="A998" i="11"/>
  <c r="C965" i="11"/>
  <c r="B965" i="11"/>
  <c r="A965" i="11"/>
  <c r="C954" i="11"/>
  <c r="B954" i="11"/>
  <c r="A954" i="11"/>
  <c r="C935" i="11"/>
  <c r="B935" i="11"/>
  <c r="A935" i="11"/>
  <c r="C913" i="11"/>
  <c r="B913" i="11"/>
  <c r="A913" i="11"/>
  <c r="C924" i="11"/>
  <c r="B924" i="11"/>
  <c r="A924" i="11"/>
  <c r="C902" i="11"/>
  <c r="B902" i="11"/>
  <c r="A902" i="11"/>
  <c r="C858" i="11"/>
  <c r="B858" i="11"/>
  <c r="A858" i="11"/>
  <c r="C836" i="11"/>
  <c r="B836" i="11"/>
  <c r="A836" i="11"/>
  <c r="C825" i="11"/>
  <c r="B825" i="11"/>
  <c r="A825" i="11"/>
  <c r="C814" i="11"/>
  <c r="B814" i="11"/>
  <c r="A814" i="11"/>
  <c r="C792" i="11"/>
  <c r="B792" i="11"/>
  <c r="A792" i="11"/>
  <c r="C781" i="11"/>
  <c r="B781" i="11"/>
  <c r="A781" i="11"/>
  <c r="C770" i="11"/>
  <c r="B770" i="11"/>
  <c r="A770" i="11"/>
  <c r="C759" i="11"/>
  <c r="B759" i="11"/>
  <c r="A759" i="11"/>
  <c r="C748" i="11"/>
  <c r="B748" i="11"/>
  <c r="A748" i="11"/>
  <c r="C737" i="11"/>
  <c r="B737" i="11"/>
  <c r="A737" i="11"/>
  <c r="C726" i="11"/>
  <c r="B726" i="11"/>
  <c r="A726" i="11"/>
  <c r="C704" i="11"/>
  <c r="B704" i="11"/>
  <c r="A704" i="11"/>
  <c r="C693" i="11"/>
  <c r="B693" i="11"/>
  <c r="A693" i="11"/>
  <c r="C682" i="11"/>
  <c r="B682" i="11"/>
  <c r="A682" i="11"/>
  <c r="C652" i="11"/>
  <c r="B652" i="11"/>
  <c r="A652" i="11"/>
  <c r="C630" i="11"/>
  <c r="B630" i="11"/>
  <c r="A630" i="11"/>
  <c r="C619" i="11"/>
  <c r="B619" i="11"/>
  <c r="A619" i="11"/>
  <c r="C608" i="11"/>
  <c r="B608" i="11"/>
  <c r="A608" i="11"/>
  <c r="C597" i="11"/>
  <c r="B597" i="11"/>
  <c r="A597" i="11"/>
  <c r="C586" i="11"/>
  <c r="B586" i="11"/>
  <c r="A586" i="11"/>
  <c r="C575" i="11"/>
  <c r="B575" i="11"/>
  <c r="A575" i="11"/>
  <c r="C564" i="11"/>
  <c r="B564" i="11"/>
  <c r="A564" i="11"/>
  <c r="C523" i="11"/>
  <c r="B523" i="11"/>
  <c r="A523" i="11"/>
  <c r="C512" i="11"/>
  <c r="B512" i="11"/>
  <c r="A512" i="11"/>
  <c r="C490" i="11"/>
  <c r="B490" i="11"/>
  <c r="A490" i="11"/>
  <c r="C479" i="11"/>
  <c r="B479" i="11"/>
  <c r="A479" i="11"/>
  <c r="C468" i="11"/>
  <c r="B468" i="11"/>
  <c r="A468" i="11"/>
  <c r="C446" i="11"/>
  <c r="B446" i="11"/>
  <c r="A446" i="11"/>
  <c r="C424" i="11"/>
  <c r="B424" i="11"/>
  <c r="A424" i="11"/>
  <c r="C402" i="11"/>
  <c r="B402" i="11"/>
  <c r="A402" i="11"/>
  <c r="C391" i="11"/>
  <c r="B391" i="11"/>
  <c r="A391" i="11"/>
  <c r="C369" i="11"/>
  <c r="B369" i="11"/>
  <c r="A369" i="11"/>
  <c r="C358" i="11"/>
  <c r="B358" i="11"/>
  <c r="A358" i="11"/>
  <c r="C339" i="11"/>
  <c r="B339" i="11"/>
  <c r="A339" i="11"/>
  <c r="C306" i="11"/>
  <c r="B306" i="11"/>
  <c r="A306" i="11"/>
  <c r="C295" i="11"/>
  <c r="B295" i="11"/>
  <c r="A295" i="11"/>
  <c r="C262" i="11"/>
  <c r="B262" i="11"/>
  <c r="A262" i="11"/>
  <c r="C251" i="11"/>
  <c r="B251" i="11"/>
  <c r="A251" i="11"/>
  <c r="C240" i="11"/>
  <c r="B240" i="11"/>
  <c r="A240" i="11"/>
  <c r="C229" i="11"/>
  <c r="B229" i="11"/>
  <c r="A229" i="11"/>
  <c r="C218" i="11"/>
  <c r="B218" i="11"/>
  <c r="A218" i="11"/>
  <c r="C196" i="11"/>
  <c r="B196" i="11"/>
  <c r="A196" i="11"/>
  <c r="C185" i="11"/>
  <c r="B185" i="11"/>
  <c r="A185" i="11"/>
  <c r="C174" i="11"/>
  <c r="B174" i="11"/>
  <c r="A174" i="11"/>
  <c r="C136" i="11"/>
  <c r="B136" i="11"/>
  <c r="A136" i="11"/>
  <c r="C125" i="11"/>
  <c r="B125" i="11"/>
  <c r="A125" i="11"/>
  <c r="C114" i="11"/>
  <c r="B114" i="11"/>
  <c r="A114" i="11"/>
  <c r="C103" i="11"/>
  <c r="B103" i="11"/>
  <c r="A103" i="11"/>
  <c r="C92" i="11"/>
  <c r="B92" i="11"/>
  <c r="A92" i="11"/>
  <c r="C81" i="11"/>
  <c r="B81" i="11"/>
  <c r="A81" i="11"/>
  <c r="C70" i="11"/>
  <c r="B70" i="11"/>
  <c r="A70" i="11"/>
  <c r="C59" i="11"/>
  <c r="B59" i="11"/>
  <c r="A59" i="11"/>
  <c r="C48" i="11"/>
  <c r="B48" i="11"/>
  <c r="A48" i="11"/>
  <c r="C37" i="11"/>
  <c r="B37" i="11"/>
  <c r="A37" i="11"/>
  <c r="C15" i="11"/>
  <c r="B15" i="11"/>
  <c r="A15" i="11"/>
  <c r="C4" i="11"/>
  <c r="B4" i="11"/>
  <c r="A4" i="11"/>
  <c r="A28" i="9" l="1"/>
  <c r="B15" i="9"/>
  <c r="F18" i="9"/>
  <c r="K4" i="9"/>
  <c r="F25" i="9"/>
  <c r="E25" i="9"/>
  <c r="F24" i="9"/>
  <c r="E24" i="9"/>
  <c r="F23" i="9"/>
  <c r="E23" i="9"/>
  <c r="F22" i="9"/>
  <c r="E22" i="9"/>
  <c r="F21" i="9"/>
  <c r="E21" i="9"/>
  <c r="F20" i="9"/>
  <c r="E20" i="9"/>
  <c r="F19" i="9"/>
  <c r="E19" i="9"/>
  <c r="E18"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51" i="9"/>
  <c r="E51" i="9"/>
  <c r="E52" i="9" s="1"/>
  <c r="I58" i="9" l="1"/>
  <c r="I172" i="9"/>
  <c r="I164" i="9"/>
  <c r="I156" i="9"/>
  <c r="I148" i="9"/>
  <c r="I141" i="9"/>
  <c r="I133" i="9"/>
  <c r="I125" i="9"/>
  <c r="I117" i="9"/>
  <c r="I109" i="9"/>
  <c r="I85" i="9"/>
  <c r="I77" i="9"/>
  <c r="I61" i="9"/>
  <c r="I53" i="9"/>
  <c r="I66" i="9"/>
  <c r="I171" i="9"/>
  <c r="I147" i="9"/>
  <c r="I132" i="9"/>
  <c r="I124" i="9"/>
  <c r="I100" i="9"/>
  <c r="I76" i="9"/>
  <c r="I52" i="9"/>
  <c r="I178" i="9"/>
  <c r="I162" i="9"/>
  <c r="I139" i="9"/>
  <c r="I131" i="9"/>
  <c r="I115" i="9"/>
  <c r="I107" i="9"/>
  <c r="I91" i="9"/>
  <c r="I59" i="9"/>
  <c r="I138" i="9"/>
  <c r="I82" i="9"/>
  <c r="I161" i="9"/>
  <c r="I98" i="9"/>
  <c r="I176" i="9"/>
  <c r="I81" i="9"/>
  <c r="I159" i="9"/>
  <c r="I143" i="9"/>
  <c r="I112" i="9"/>
  <c r="I96" i="9"/>
  <c r="I158" i="9"/>
  <c r="I150" i="9"/>
  <c r="I135" i="9"/>
  <c r="I111" i="9"/>
  <c r="I103" i="9"/>
  <c r="I95" i="9"/>
  <c r="I87" i="9"/>
  <c r="I177" i="9"/>
  <c r="I106" i="9"/>
  <c r="I152" i="9"/>
  <c r="I97" i="9"/>
  <c r="I65" i="9"/>
  <c r="I151" i="9"/>
  <c r="I120" i="9"/>
  <c r="I104" i="9"/>
  <c r="I64" i="9"/>
  <c r="I149" i="9"/>
  <c r="I134" i="9"/>
  <c r="I102" i="9"/>
  <c r="I78" i="9"/>
  <c r="I54" i="9"/>
  <c r="I180" i="9"/>
  <c r="I93" i="9"/>
  <c r="I68" i="9"/>
  <c r="I154" i="9"/>
  <c r="I146" i="9"/>
  <c r="I123" i="9"/>
  <c r="I99" i="9"/>
  <c r="I83" i="9"/>
  <c r="I67" i="9"/>
  <c r="I155" i="9"/>
  <c r="I140" i="9"/>
  <c r="I108" i="9"/>
  <c r="I60" i="9"/>
  <c r="I169" i="9"/>
  <c r="I153" i="9"/>
  <c r="I145" i="9"/>
  <c r="I130" i="9"/>
  <c r="I122" i="9"/>
  <c r="I90" i="9"/>
  <c r="I69" i="9"/>
  <c r="I116" i="9"/>
  <c r="I119" i="9"/>
  <c r="I168" i="9"/>
  <c r="I160" i="9"/>
  <c r="I144" i="9"/>
  <c r="I137" i="9"/>
  <c r="I129" i="9"/>
  <c r="I121" i="9"/>
  <c r="I113" i="9"/>
  <c r="I105" i="9"/>
  <c r="I89" i="9"/>
  <c r="I73" i="9"/>
  <c r="I57" i="9"/>
  <c r="I179" i="9"/>
  <c r="I183" i="9"/>
  <c r="I175" i="9"/>
  <c r="I167" i="9"/>
  <c r="I136" i="9"/>
  <c r="I128" i="9"/>
  <c r="I88" i="9"/>
  <c r="I72" i="9"/>
  <c r="I166" i="9"/>
  <c r="I79" i="9"/>
  <c r="I63" i="9"/>
  <c r="I174" i="9"/>
  <c r="I127" i="9"/>
  <c r="I181" i="9"/>
  <c r="I173" i="9"/>
  <c r="I165" i="9"/>
  <c r="I142" i="9"/>
  <c r="I126" i="9"/>
  <c r="I118" i="9"/>
  <c r="I94" i="9"/>
  <c r="I70" i="9"/>
  <c r="I62" i="9"/>
  <c r="I163" i="9"/>
  <c r="I71" i="9"/>
  <c r="I92" i="9"/>
  <c r="I84" i="9"/>
  <c r="I114" i="9"/>
  <c r="I74" i="9"/>
  <c r="I182" i="9"/>
  <c r="I157" i="9"/>
  <c r="I110" i="9"/>
  <c r="I86" i="9"/>
  <c r="I101" i="9"/>
  <c r="I80" i="9"/>
  <c r="I55" i="9"/>
  <c r="I170" i="9"/>
  <c r="I75" i="9"/>
  <c r="I51" i="9"/>
  <c r="I56" i="9"/>
  <c r="E53" i="9"/>
  <c r="J64" i="9" l="1"/>
  <c r="J72" i="9"/>
  <c r="J80" i="9"/>
  <c r="J88" i="9"/>
  <c r="J96" i="9"/>
  <c r="J104" i="9"/>
  <c r="J112" i="9"/>
  <c r="J120" i="9"/>
  <c r="J128" i="9"/>
  <c r="J136" i="9"/>
  <c r="J143" i="9"/>
  <c r="J151" i="9"/>
  <c r="J159" i="9"/>
  <c r="J167" i="9"/>
  <c r="J175" i="9"/>
  <c r="J183" i="9"/>
  <c r="J94" i="9"/>
  <c r="J142" i="9"/>
  <c r="J157" i="9"/>
  <c r="J181" i="9"/>
  <c r="J87" i="9"/>
  <c r="J119" i="9"/>
  <c r="J127" i="9"/>
  <c r="J158" i="9"/>
  <c r="J65" i="9"/>
  <c r="J73" i="9"/>
  <c r="J81" i="9"/>
  <c r="J89" i="9"/>
  <c r="J97" i="9"/>
  <c r="J105" i="9"/>
  <c r="J113" i="9"/>
  <c r="J121" i="9"/>
  <c r="J129" i="9"/>
  <c r="J137" i="9"/>
  <c r="J144" i="9"/>
  <c r="J152" i="9"/>
  <c r="J160" i="9"/>
  <c r="J168" i="9"/>
  <c r="J176" i="9"/>
  <c r="J118" i="9"/>
  <c r="J103" i="9"/>
  <c r="J58" i="9"/>
  <c r="J66" i="9"/>
  <c r="J74" i="9"/>
  <c r="J82" i="9"/>
  <c r="J90" i="9"/>
  <c r="J98" i="9"/>
  <c r="J106" i="9"/>
  <c r="J114" i="9"/>
  <c r="J122" i="9"/>
  <c r="J130" i="9"/>
  <c r="J138" i="9"/>
  <c r="J145" i="9"/>
  <c r="J153" i="9"/>
  <c r="J161" i="9"/>
  <c r="J169" i="9"/>
  <c r="J177" i="9"/>
  <c r="J110" i="9"/>
  <c r="J149" i="9"/>
  <c r="J173" i="9"/>
  <c r="J71" i="9"/>
  <c r="J150" i="9"/>
  <c r="J182" i="9"/>
  <c r="J59" i="9"/>
  <c r="J67" i="9"/>
  <c r="J75" i="9"/>
  <c r="J83" i="9"/>
  <c r="J91" i="9"/>
  <c r="J99" i="9"/>
  <c r="J107" i="9"/>
  <c r="J115" i="9"/>
  <c r="J123" i="9"/>
  <c r="J131" i="9"/>
  <c r="J139" i="9"/>
  <c r="J146" i="9"/>
  <c r="J154" i="9"/>
  <c r="J162" i="9"/>
  <c r="J170" i="9"/>
  <c r="J178" i="9"/>
  <c r="J134" i="9"/>
  <c r="J63" i="9"/>
  <c r="J95" i="9"/>
  <c r="J111" i="9"/>
  <c r="J135" i="9"/>
  <c r="J166" i="9"/>
  <c r="J60" i="9"/>
  <c r="J68" i="9"/>
  <c r="J76" i="9"/>
  <c r="J84" i="9"/>
  <c r="J92" i="9"/>
  <c r="J100" i="9"/>
  <c r="J108" i="9"/>
  <c r="J116" i="9"/>
  <c r="J124" i="9"/>
  <c r="J132" i="9"/>
  <c r="J140" i="9"/>
  <c r="J147" i="9"/>
  <c r="J155" i="9"/>
  <c r="J163" i="9"/>
  <c r="J171" i="9"/>
  <c r="J179" i="9"/>
  <c r="J61" i="9"/>
  <c r="J69" i="9"/>
  <c r="J77" i="9"/>
  <c r="J85" i="9"/>
  <c r="J93" i="9"/>
  <c r="J101" i="9"/>
  <c r="J109" i="9"/>
  <c r="J117" i="9"/>
  <c r="J125" i="9"/>
  <c r="J133" i="9"/>
  <c r="J141" i="9"/>
  <c r="J148" i="9"/>
  <c r="J156" i="9"/>
  <c r="J164" i="9"/>
  <c r="J172" i="9"/>
  <c r="J180" i="9"/>
  <c r="J62" i="9"/>
  <c r="J70" i="9"/>
  <c r="J78" i="9"/>
  <c r="J86" i="9"/>
  <c r="J102" i="9"/>
  <c r="J126" i="9"/>
  <c r="J165" i="9"/>
  <c r="J79" i="9"/>
  <c r="J174" i="9"/>
  <c r="J52" i="9"/>
  <c r="J53" i="9"/>
  <c r="J54" i="9"/>
  <c r="J55" i="9"/>
  <c r="J56" i="9"/>
  <c r="J57" i="9"/>
  <c r="J51" i="9"/>
  <c r="E54" i="9"/>
  <c r="E55" i="9" l="1"/>
  <c r="E56" i="9" s="1"/>
  <c r="L51" i="9"/>
  <c r="E57" i="9" l="1"/>
  <c r="E58" i="9" l="1"/>
  <c r="E59" i="9" l="1"/>
  <c r="E60" i="9" l="1"/>
  <c r="E61" i="9" l="1"/>
  <c r="E62" i="9" s="1"/>
  <c r="E63" i="9" l="1"/>
  <c r="E64" i="9" s="1"/>
  <c r="E65" i="9" l="1"/>
  <c r="E66" i="9" s="1"/>
  <c r="E67" i="9" s="1"/>
  <c r="E68" i="9" s="1"/>
  <c r="E69" i="9" l="1"/>
  <c r="E70" i="9" l="1"/>
  <c r="E71" i="9" s="1"/>
  <c r="E72" i="9" l="1"/>
  <c r="E73" i="9" l="1"/>
  <c r="E74" i="9" s="1"/>
  <c r="E75" i="9" s="1"/>
  <c r="E76" i="9" s="1"/>
  <c r="E77" i="9" s="1"/>
  <c r="E78" i="9" s="1"/>
  <c r="E79" i="9" l="1"/>
  <c r="E80" i="9" s="1"/>
  <c r="E81" i="9" s="1"/>
  <c r="E82" i="9" s="1"/>
  <c r="E83" i="9" l="1"/>
  <c r="E84" i="9" s="1"/>
  <c r="E85" i="9" l="1"/>
  <c r="E86" i="9" l="1"/>
  <c r="E87" i="9" l="1"/>
  <c r="E88" i="9" l="1"/>
  <c r="E89" i="9" l="1"/>
  <c r="E90" i="9" l="1"/>
  <c r="GO136" i="3" l="1"/>
  <c r="GN136" i="3"/>
  <c r="B5" i="9"/>
  <c r="L8" i="9"/>
  <c r="C8" i="9"/>
  <c r="E91" i="9"/>
  <c r="E92" i="9" l="1"/>
  <c r="E93" i="9" l="1"/>
  <c r="E94" i="9" s="1"/>
  <c r="E95" i="9" s="1"/>
  <c r="E96" i="9" s="1"/>
  <c r="E97" i="9" s="1"/>
  <c r="E98" i="9" s="1"/>
  <c r="E99" i="9" s="1"/>
  <c r="E100" i="9" s="1"/>
  <c r="E101" i="9" s="1"/>
  <c r="E102" i="9" s="1"/>
  <c r="E103" i="9" s="1"/>
  <c r="E104" i="9" s="1"/>
  <c r="E105" i="9" s="1"/>
  <c r="L2" i="9"/>
  <c r="K28" i="9"/>
  <c r="K29" i="9"/>
  <c r="K30" i="9"/>
  <c r="K31" i="9"/>
  <c r="K32" i="9"/>
  <c r="E106" i="9" l="1"/>
  <c r="E107" i="9" s="1"/>
  <c r="P4" i="9"/>
  <c r="K5" i="9"/>
  <c r="E108" i="9" l="1"/>
  <c r="E109" i="9" s="1"/>
  <c r="E110" i="9" s="1"/>
  <c r="E111" i="9" s="1"/>
  <c r="E112" i="9" s="1"/>
  <c r="E113" i="9" s="1"/>
  <c r="E114" i="9" s="1"/>
  <c r="E115" i="9" l="1"/>
  <c r="E116" i="9" s="1"/>
  <c r="E117" i="9" s="1"/>
  <c r="E118" i="9" s="1"/>
  <c r="E119" i="9" s="1"/>
  <c r="E120" i="9" s="1"/>
  <c r="E121" i="9" s="1"/>
  <c r="H8" i="9"/>
  <c r="Q8" i="9" l="1"/>
  <c r="A9" i="9"/>
  <c r="S8" i="9"/>
  <c r="E122" i="9"/>
  <c r="DR4" i="3"/>
  <c r="DS4" i="3"/>
  <c r="FG4" i="3" s="1"/>
  <c r="DT4" i="3"/>
  <c r="DU4" i="3"/>
  <c r="DV4" i="3"/>
  <c r="FI4" i="3" s="1"/>
  <c r="DW4" i="3"/>
  <c r="DX4" i="3"/>
  <c r="DY4" i="3"/>
  <c r="DZ4" i="3"/>
  <c r="EA4" i="3"/>
  <c r="FL4" i="3" s="1"/>
  <c r="EB4" i="3"/>
  <c r="EC4" i="3"/>
  <c r="ED4" i="3"/>
  <c r="FN4" i="3" s="1"/>
  <c r="EE4" i="3"/>
  <c r="EF4" i="3"/>
  <c r="EG4" i="3"/>
  <c r="EH4" i="3"/>
  <c r="EI4" i="3"/>
  <c r="FQ4" i="3" s="1"/>
  <c r="EJ4" i="3"/>
  <c r="EK4" i="3"/>
  <c r="EL4" i="3"/>
  <c r="FS4" i="3" s="1"/>
  <c r="EM4" i="3"/>
  <c r="EN4" i="3"/>
  <c r="EO4" i="3"/>
  <c r="EP4" i="3"/>
  <c r="EQ4" i="3"/>
  <c r="GF4" i="3" s="1"/>
  <c r="ER4" i="3"/>
  <c r="ES4" i="3"/>
  <c r="ET4" i="3"/>
  <c r="GH4" i="3" s="1"/>
  <c r="EU4" i="3"/>
  <c r="EV4" i="3"/>
  <c r="EW4" i="3"/>
  <c r="EX4" i="3"/>
  <c r="EY4" i="3"/>
  <c r="GK4" i="3" s="1"/>
  <c r="EZ4" i="3"/>
  <c r="FA4" i="3"/>
  <c r="FB4" i="3"/>
  <c r="GM4" i="3" s="1"/>
  <c r="FC4" i="3"/>
  <c r="FD4" i="3"/>
  <c r="DR5" i="3"/>
  <c r="DS5" i="3"/>
  <c r="FG5" i="3" s="1"/>
  <c r="DT5" i="3"/>
  <c r="DU5" i="3"/>
  <c r="DV5" i="3"/>
  <c r="FI5" i="3" s="1"/>
  <c r="DW5" i="3"/>
  <c r="DX5" i="3"/>
  <c r="DY5" i="3"/>
  <c r="DZ5" i="3"/>
  <c r="EA5" i="3"/>
  <c r="FL5" i="3" s="1"/>
  <c r="EB5" i="3"/>
  <c r="EC5" i="3"/>
  <c r="ED5" i="3"/>
  <c r="FN5" i="3" s="1"/>
  <c r="EE5" i="3"/>
  <c r="EF5" i="3"/>
  <c r="EG5" i="3"/>
  <c r="EH5" i="3"/>
  <c r="EI5" i="3"/>
  <c r="FQ5" i="3" s="1"/>
  <c r="EJ5" i="3"/>
  <c r="EK5" i="3"/>
  <c r="EL5" i="3"/>
  <c r="FS5" i="3" s="1"/>
  <c r="EM5" i="3"/>
  <c r="EN5" i="3"/>
  <c r="EO5" i="3"/>
  <c r="EP5" i="3"/>
  <c r="EQ5" i="3"/>
  <c r="GF5" i="3" s="1"/>
  <c r="ER5" i="3"/>
  <c r="ES5" i="3"/>
  <c r="ET5" i="3"/>
  <c r="GH5" i="3" s="1"/>
  <c r="EU5" i="3"/>
  <c r="EV5" i="3"/>
  <c r="EW5" i="3"/>
  <c r="GI5" i="3" s="1"/>
  <c r="EX5" i="3"/>
  <c r="EY5" i="3"/>
  <c r="GK5" i="3" s="1"/>
  <c r="EZ5" i="3"/>
  <c r="FA5" i="3"/>
  <c r="FB5" i="3"/>
  <c r="GM5" i="3" s="1"/>
  <c r="FC5" i="3"/>
  <c r="FD5" i="3"/>
  <c r="DR6" i="3"/>
  <c r="DS6" i="3"/>
  <c r="FG6" i="3" s="1"/>
  <c r="DT6" i="3"/>
  <c r="DU6" i="3"/>
  <c r="DV6" i="3"/>
  <c r="FI6" i="3" s="1"/>
  <c r="DW6" i="3"/>
  <c r="DX6" i="3"/>
  <c r="DY6" i="3"/>
  <c r="DZ6" i="3"/>
  <c r="EA6" i="3"/>
  <c r="FL6" i="3" s="1"/>
  <c r="EB6" i="3"/>
  <c r="EC6" i="3"/>
  <c r="ED6" i="3"/>
  <c r="FN6" i="3" s="1"/>
  <c r="EE6" i="3"/>
  <c r="EF6" i="3"/>
  <c r="EG6" i="3"/>
  <c r="EH6" i="3"/>
  <c r="EI6" i="3"/>
  <c r="FQ6" i="3" s="1"/>
  <c r="EJ6" i="3"/>
  <c r="EK6" i="3"/>
  <c r="EL6" i="3"/>
  <c r="FS6" i="3" s="1"/>
  <c r="EM6" i="3"/>
  <c r="EN6" i="3"/>
  <c r="EO6" i="3"/>
  <c r="GD6" i="3" s="1"/>
  <c r="EP6" i="3"/>
  <c r="EQ6" i="3"/>
  <c r="GF6" i="3" s="1"/>
  <c r="ER6" i="3"/>
  <c r="ES6" i="3"/>
  <c r="ET6" i="3"/>
  <c r="GH6" i="3" s="1"/>
  <c r="EU6" i="3"/>
  <c r="EV6" i="3"/>
  <c r="EW6" i="3"/>
  <c r="EX6" i="3"/>
  <c r="EY6" i="3"/>
  <c r="GK6" i="3" s="1"/>
  <c r="EZ6" i="3"/>
  <c r="FA6" i="3"/>
  <c r="FB6" i="3"/>
  <c r="GM6" i="3" s="1"/>
  <c r="FC6" i="3"/>
  <c r="FD6" i="3"/>
  <c r="DR7" i="3"/>
  <c r="DS7" i="3"/>
  <c r="FG7" i="3" s="1"/>
  <c r="DT7" i="3"/>
  <c r="DU7" i="3"/>
  <c r="DV7" i="3"/>
  <c r="FI7" i="3" s="1"/>
  <c r="DW7" i="3"/>
  <c r="DX7" i="3"/>
  <c r="DY7" i="3"/>
  <c r="DZ7" i="3"/>
  <c r="EA7" i="3"/>
  <c r="FL7" i="3" s="1"/>
  <c r="EB7" i="3"/>
  <c r="EC7" i="3"/>
  <c r="ED7" i="3"/>
  <c r="FN7" i="3" s="1"/>
  <c r="EE7" i="3"/>
  <c r="EF7" i="3"/>
  <c r="EG7" i="3"/>
  <c r="EH7" i="3"/>
  <c r="EI7" i="3"/>
  <c r="FQ7" i="3" s="1"/>
  <c r="EJ7" i="3"/>
  <c r="EK7" i="3"/>
  <c r="EL7" i="3"/>
  <c r="FS7" i="3" s="1"/>
  <c r="EM7" i="3"/>
  <c r="EN7" i="3"/>
  <c r="EO7" i="3"/>
  <c r="EP7" i="3"/>
  <c r="EQ7" i="3"/>
  <c r="GF7" i="3" s="1"/>
  <c r="ER7" i="3"/>
  <c r="ES7" i="3"/>
  <c r="ET7" i="3"/>
  <c r="GH7" i="3" s="1"/>
  <c r="EU7" i="3"/>
  <c r="EV7" i="3"/>
  <c r="EW7" i="3"/>
  <c r="EX7" i="3"/>
  <c r="EY7" i="3"/>
  <c r="GK7" i="3" s="1"/>
  <c r="EZ7" i="3"/>
  <c r="FA7" i="3"/>
  <c r="FB7" i="3"/>
  <c r="GM7" i="3" s="1"/>
  <c r="FC7" i="3"/>
  <c r="FD7" i="3"/>
  <c r="DR8" i="3"/>
  <c r="DS8" i="3"/>
  <c r="FG8" i="3" s="1"/>
  <c r="DT8" i="3"/>
  <c r="DU8" i="3"/>
  <c r="DV8" i="3"/>
  <c r="FI8" i="3" s="1"/>
  <c r="DW8" i="3"/>
  <c r="DX8" i="3"/>
  <c r="DY8" i="3"/>
  <c r="DZ8" i="3"/>
  <c r="EA8" i="3"/>
  <c r="FL8" i="3" s="1"/>
  <c r="EB8" i="3"/>
  <c r="EC8" i="3"/>
  <c r="ED8" i="3"/>
  <c r="FN8" i="3" s="1"/>
  <c r="EE8" i="3"/>
  <c r="EF8" i="3"/>
  <c r="EG8" i="3"/>
  <c r="EH8" i="3"/>
  <c r="EI8" i="3"/>
  <c r="FQ8" i="3" s="1"/>
  <c r="EJ8" i="3"/>
  <c r="EK8" i="3"/>
  <c r="EL8" i="3"/>
  <c r="FS8" i="3" s="1"/>
  <c r="EM8" i="3"/>
  <c r="EN8" i="3"/>
  <c r="EO8" i="3"/>
  <c r="EP8" i="3"/>
  <c r="EQ8" i="3"/>
  <c r="GF8" i="3" s="1"/>
  <c r="ER8" i="3"/>
  <c r="ES8" i="3"/>
  <c r="ET8" i="3"/>
  <c r="GH8" i="3" s="1"/>
  <c r="EU8" i="3"/>
  <c r="EV8" i="3"/>
  <c r="EW8" i="3"/>
  <c r="EX8" i="3"/>
  <c r="EY8" i="3"/>
  <c r="GK8" i="3" s="1"/>
  <c r="EZ8" i="3"/>
  <c r="FA8" i="3"/>
  <c r="FB8" i="3"/>
  <c r="GM8" i="3" s="1"/>
  <c r="FC8" i="3"/>
  <c r="FD8" i="3"/>
  <c r="DR9" i="3"/>
  <c r="DS9" i="3"/>
  <c r="FG9" i="3" s="1"/>
  <c r="DT9" i="3"/>
  <c r="DU9" i="3"/>
  <c r="DV9" i="3"/>
  <c r="FI9" i="3" s="1"/>
  <c r="DW9" i="3"/>
  <c r="DX9" i="3"/>
  <c r="DY9" i="3"/>
  <c r="DZ9" i="3"/>
  <c r="EA9" i="3"/>
  <c r="FL9" i="3" s="1"/>
  <c r="EB9" i="3"/>
  <c r="EC9" i="3"/>
  <c r="ED9" i="3"/>
  <c r="FN9" i="3" s="1"/>
  <c r="EE9" i="3"/>
  <c r="EF9" i="3"/>
  <c r="EG9" i="3"/>
  <c r="EH9" i="3"/>
  <c r="EI9" i="3"/>
  <c r="FQ9" i="3" s="1"/>
  <c r="EJ9" i="3"/>
  <c r="EK9" i="3"/>
  <c r="EL9" i="3"/>
  <c r="FS9" i="3" s="1"/>
  <c r="EM9" i="3"/>
  <c r="EN9" i="3"/>
  <c r="EO9" i="3"/>
  <c r="EP9" i="3"/>
  <c r="EQ9" i="3"/>
  <c r="GF9" i="3" s="1"/>
  <c r="ER9" i="3"/>
  <c r="ES9" i="3"/>
  <c r="ET9" i="3"/>
  <c r="GH9" i="3" s="1"/>
  <c r="EU9" i="3"/>
  <c r="EV9" i="3"/>
  <c r="EW9" i="3"/>
  <c r="GI9" i="3" s="1"/>
  <c r="EX9" i="3"/>
  <c r="EY9" i="3"/>
  <c r="GK9" i="3" s="1"/>
  <c r="EZ9" i="3"/>
  <c r="FA9" i="3"/>
  <c r="FB9" i="3"/>
  <c r="GM9" i="3" s="1"/>
  <c r="FC9" i="3"/>
  <c r="FD9" i="3"/>
  <c r="DR10" i="3"/>
  <c r="DS10" i="3"/>
  <c r="FG10" i="3" s="1"/>
  <c r="DT10" i="3"/>
  <c r="DU10" i="3"/>
  <c r="DV10" i="3"/>
  <c r="FI10" i="3" s="1"/>
  <c r="DW10" i="3"/>
  <c r="DX10" i="3"/>
  <c r="DY10" i="3"/>
  <c r="DZ10" i="3"/>
  <c r="EA10" i="3"/>
  <c r="FL10" i="3" s="1"/>
  <c r="EB10" i="3"/>
  <c r="EC10" i="3"/>
  <c r="ED10" i="3"/>
  <c r="FN10" i="3" s="1"/>
  <c r="EE10" i="3"/>
  <c r="EF10" i="3"/>
  <c r="EG10" i="3"/>
  <c r="EH10" i="3"/>
  <c r="EI10" i="3"/>
  <c r="FQ10" i="3" s="1"/>
  <c r="EJ10" i="3"/>
  <c r="EK10" i="3"/>
  <c r="EL10" i="3"/>
  <c r="FS10" i="3" s="1"/>
  <c r="EM10" i="3"/>
  <c r="EN10" i="3"/>
  <c r="EO10" i="3"/>
  <c r="GD10" i="3" s="1"/>
  <c r="EP10" i="3"/>
  <c r="EQ10" i="3"/>
  <c r="GF10" i="3" s="1"/>
  <c r="ER10" i="3"/>
  <c r="ES10" i="3"/>
  <c r="ET10" i="3"/>
  <c r="GH10" i="3" s="1"/>
  <c r="EU10" i="3"/>
  <c r="EV10" i="3"/>
  <c r="EW10" i="3"/>
  <c r="EX10" i="3"/>
  <c r="EY10" i="3"/>
  <c r="GK10" i="3" s="1"/>
  <c r="EZ10" i="3"/>
  <c r="FA10" i="3"/>
  <c r="FB10" i="3"/>
  <c r="GM10" i="3" s="1"/>
  <c r="FC10" i="3"/>
  <c r="FD10" i="3"/>
  <c r="DR11" i="3"/>
  <c r="DS11" i="3"/>
  <c r="FG11" i="3" s="1"/>
  <c r="DT11" i="3"/>
  <c r="DU11" i="3"/>
  <c r="DV11" i="3"/>
  <c r="FI11" i="3" s="1"/>
  <c r="DW11" i="3"/>
  <c r="DX11" i="3"/>
  <c r="DY11" i="3"/>
  <c r="DZ11" i="3"/>
  <c r="EA11" i="3"/>
  <c r="FL11" i="3" s="1"/>
  <c r="EB11" i="3"/>
  <c r="EC11" i="3"/>
  <c r="ED11" i="3"/>
  <c r="FN11" i="3" s="1"/>
  <c r="EE11" i="3"/>
  <c r="EF11" i="3"/>
  <c r="EG11" i="3"/>
  <c r="EH11" i="3"/>
  <c r="EI11" i="3"/>
  <c r="FQ11" i="3" s="1"/>
  <c r="EJ11" i="3"/>
  <c r="EK11" i="3"/>
  <c r="EL11" i="3"/>
  <c r="FS11" i="3" s="1"/>
  <c r="EM11" i="3"/>
  <c r="EN11" i="3"/>
  <c r="EO11" i="3"/>
  <c r="EP11" i="3"/>
  <c r="EQ11" i="3"/>
  <c r="GF11" i="3" s="1"/>
  <c r="ER11" i="3"/>
  <c r="ES11" i="3"/>
  <c r="ET11" i="3"/>
  <c r="GH11" i="3" s="1"/>
  <c r="EU11" i="3"/>
  <c r="EV11" i="3"/>
  <c r="EW11" i="3"/>
  <c r="EX11" i="3"/>
  <c r="EY11" i="3"/>
  <c r="GK11" i="3" s="1"/>
  <c r="EZ11" i="3"/>
  <c r="FA11" i="3"/>
  <c r="FB11" i="3"/>
  <c r="GM11" i="3" s="1"/>
  <c r="FC11" i="3"/>
  <c r="FD11" i="3"/>
  <c r="DR12" i="3"/>
  <c r="DS12" i="3"/>
  <c r="FG12" i="3" s="1"/>
  <c r="DT12" i="3"/>
  <c r="DU12" i="3"/>
  <c r="DV12" i="3"/>
  <c r="FI12" i="3" s="1"/>
  <c r="DW12" i="3"/>
  <c r="DX12" i="3"/>
  <c r="DY12" i="3"/>
  <c r="DZ12" i="3"/>
  <c r="EA12" i="3"/>
  <c r="FL12" i="3" s="1"/>
  <c r="EB12" i="3"/>
  <c r="EC12" i="3"/>
  <c r="ED12" i="3"/>
  <c r="FN12" i="3" s="1"/>
  <c r="EE12" i="3"/>
  <c r="EF12" i="3"/>
  <c r="EG12" i="3"/>
  <c r="EH12" i="3"/>
  <c r="EI12" i="3"/>
  <c r="FQ12" i="3" s="1"/>
  <c r="EJ12" i="3"/>
  <c r="EK12" i="3"/>
  <c r="EL12" i="3"/>
  <c r="FS12" i="3" s="1"/>
  <c r="EM12" i="3"/>
  <c r="EN12" i="3"/>
  <c r="EO12" i="3"/>
  <c r="EP12" i="3"/>
  <c r="EQ12" i="3"/>
  <c r="GF12" i="3" s="1"/>
  <c r="ER12" i="3"/>
  <c r="ES12" i="3"/>
  <c r="ET12" i="3"/>
  <c r="GH12" i="3" s="1"/>
  <c r="EU12" i="3"/>
  <c r="EV12" i="3"/>
  <c r="EW12" i="3"/>
  <c r="EX12" i="3"/>
  <c r="EY12" i="3"/>
  <c r="GK12" i="3" s="1"/>
  <c r="EZ12" i="3"/>
  <c r="FA12" i="3"/>
  <c r="FB12" i="3"/>
  <c r="GM12" i="3" s="1"/>
  <c r="FC12" i="3"/>
  <c r="FD12" i="3"/>
  <c r="DR13" i="3"/>
  <c r="DS13" i="3"/>
  <c r="FG13" i="3" s="1"/>
  <c r="DT13" i="3"/>
  <c r="DU13" i="3"/>
  <c r="DV13" i="3"/>
  <c r="FI13" i="3" s="1"/>
  <c r="DW13" i="3"/>
  <c r="DX13" i="3"/>
  <c r="DY13" i="3"/>
  <c r="DZ13" i="3"/>
  <c r="EA13" i="3"/>
  <c r="FL13" i="3" s="1"/>
  <c r="EB13" i="3"/>
  <c r="EC13" i="3"/>
  <c r="ED13" i="3"/>
  <c r="FN13" i="3" s="1"/>
  <c r="EE13" i="3"/>
  <c r="EF13" i="3"/>
  <c r="EG13" i="3"/>
  <c r="EH13" i="3"/>
  <c r="EI13" i="3"/>
  <c r="FQ13" i="3" s="1"/>
  <c r="EJ13" i="3"/>
  <c r="EK13" i="3"/>
  <c r="EL13" i="3"/>
  <c r="FS13" i="3" s="1"/>
  <c r="EM13" i="3"/>
  <c r="EN13" i="3"/>
  <c r="EO13" i="3"/>
  <c r="EP13" i="3"/>
  <c r="EQ13" i="3"/>
  <c r="GF13" i="3" s="1"/>
  <c r="ER13" i="3"/>
  <c r="ES13" i="3"/>
  <c r="ET13" i="3"/>
  <c r="GH13" i="3" s="1"/>
  <c r="EU13" i="3"/>
  <c r="EV13" i="3"/>
  <c r="EW13" i="3"/>
  <c r="EX13" i="3"/>
  <c r="EY13" i="3"/>
  <c r="GK13" i="3" s="1"/>
  <c r="EZ13" i="3"/>
  <c r="FA13" i="3"/>
  <c r="FB13" i="3"/>
  <c r="GM13" i="3" s="1"/>
  <c r="FC13" i="3"/>
  <c r="FD13" i="3"/>
  <c r="DR14" i="3"/>
  <c r="DS14" i="3"/>
  <c r="FG14" i="3" s="1"/>
  <c r="D147" i="11" s="1"/>
  <c r="DT14" i="3"/>
  <c r="DU14" i="3"/>
  <c r="DV14" i="3"/>
  <c r="FI14" i="3" s="1"/>
  <c r="F147" i="11" s="1"/>
  <c r="DW14" i="3"/>
  <c r="DX14" i="3"/>
  <c r="DY14" i="3"/>
  <c r="DZ14" i="3"/>
  <c r="EA14" i="3"/>
  <c r="FL14" i="3" s="1"/>
  <c r="D148" i="11" s="1"/>
  <c r="EB14" i="3"/>
  <c r="EC14" i="3"/>
  <c r="ED14" i="3"/>
  <c r="FN14" i="3" s="1"/>
  <c r="F148" i="11" s="1"/>
  <c r="EE14" i="3"/>
  <c r="EF14" i="3"/>
  <c r="EG14" i="3"/>
  <c r="EH14" i="3"/>
  <c r="EI14" i="3"/>
  <c r="FQ14" i="3" s="1"/>
  <c r="D149" i="11" s="1"/>
  <c r="EJ14" i="3"/>
  <c r="EK14" i="3"/>
  <c r="EL14" i="3"/>
  <c r="FS14" i="3" s="1"/>
  <c r="F149" i="11" s="1"/>
  <c r="EM14" i="3"/>
  <c r="EN14" i="3"/>
  <c r="EO14" i="3"/>
  <c r="GD14" i="3" s="1"/>
  <c r="B152" i="11" s="1"/>
  <c r="EP14" i="3"/>
  <c r="EQ14" i="3"/>
  <c r="GF14" i="3" s="1"/>
  <c r="D152" i="11" s="1"/>
  <c r="ER14" i="3"/>
  <c r="ES14" i="3"/>
  <c r="ET14" i="3"/>
  <c r="GH14" i="3" s="1"/>
  <c r="F152" i="11" s="1"/>
  <c r="EU14" i="3"/>
  <c r="EV14" i="3"/>
  <c r="EW14" i="3"/>
  <c r="GI14" i="3" s="1"/>
  <c r="B153" i="11" s="1"/>
  <c r="EX14" i="3"/>
  <c r="EY14" i="3"/>
  <c r="GK14" i="3" s="1"/>
  <c r="D153" i="11" s="1"/>
  <c r="EZ14" i="3"/>
  <c r="FA14" i="3"/>
  <c r="FB14" i="3"/>
  <c r="GM14" i="3" s="1"/>
  <c r="F153" i="11" s="1"/>
  <c r="FC14" i="3"/>
  <c r="FD14" i="3"/>
  <c r="DR15" i="3"/>
  <c r="DS15" i="3"/>
  <c r="FG15" i="3" s="1"/>
  <c r="DT15" i="3"/>
  <c r="DU15" i="3"/>
  <c r="DV15" i="3"/>
  <c r="FI15" i="3" s="1"/>
  <c r="DW15" i="3"/>
  <c r="DX15" i="3"/>
  <c r="DY15" i="3"/>
  <c r="DZ15" i="3"/>
  <c r="EA15" i="3"/>
  <c r="FL15" i="3" s="1"/>
  <c r="EB15" i="3"/>
  <c r="EC15" i="3"/>
  <c r="ED15" i="3"/>
  <c r="FN15" i="3" s="1"/>
  <c r="EE15" i="3"/>
  <c r="EF15" i="3"/>
  <c r="EG15" i="3"/>
  <c r="EH15" i="3"/>
  <c r="EI15" i="3"/>
  <c r="FQ15" i="3" s="1"/>
  <c r="EJ15" i="3"/>
  <c r="EK15" i="3"/>
  <c r="EL15" i="3"/>
  <c r="FS15" i="3" s="1"/>
  <c r="EM15" i="3"/>
  <c r="EN15" i="3"/>
  <c r="EO15" i="3"/>
  <c r="EP15" i="3"/>
  <c r="EQ15" i="3"/>
  <c r="GF15" i="3" s="1"/>
  <c r="ER15" i="3"/>
  <c r="ES15" i="3"/>
  <c r="ET15" i="3"/>
  <c r="GH15" i="3" s="1"/>
  <c r="EU15" i="3"/>
  <c r="EV15" i="3"/>
  <c r="EW15" i="3"/>
  <c r="EX15" i="3"/>
  <c r="EY15" i="3"/>
  <c r="GK15" i="3" s="1"/>
  <c r="EZ15" i="3"/>
  <c r="FA15" i="3"/>
  <c r="FB15" i="3"/>
  <c r="GM15" i="3" s="1"/>
  <c r="FC15" i="3"/>
  <c r="FD15" i="3"/>
  <c r="DR16" i="3"/>
  <c r="DS16" i="3"/>
  <c r="FG16" i="3" s="1"/>
  <c r="DT16" i="3"/>
  <c r="DU16" i="3"/>
  <c r="DV16" i="3"/>
  <c r="FI16" i="3" s="1"/>
  <c r="DW16" i="3"/>
  <c r="DX16" i="3"/>
  <c r="DY16" i="3"/>
  <c r="DZ16" i="3"/>
  <c r="EA16" i="3"/>
  <c r="FL16" i="3" s="1"/>
  <c r="EB16" i="3"/>
  <c r="EC16" i="3"/>
  <c r="ED16" i="3"/>
  <c r="FN16" i="3" s="1"/>
  <c r="EE16" i="3"/>
  <c r="EF16" i="3"/>
  <c r="EG16" i="3"/>
  <c r="EH16" i="3"/>
  <c r="EI16" i="3"/>
  <c r="FQ16" i="3" s="1"/>
  <c r="EJ16" i="3"/>
  <c r="EK16" i="3"/>
  <c r="EL16" i="3"/>
  <c r="FS16" i="3" s="1"/>
  <c r="EM16" i="3"/>
  <c r="EN16" i="3"/>
  <c r="EO16" i="3"/>
  <c r="EP16" i="3"/>
  <c r="EQ16" i="3"/>
  <c r="GF16" i="3" s="1"/>
  <c r="ER16" i="3"/>
  <c r="ES16" i="3"/>
  <c r="ET16" i="3"/>
  <c r="GH16" i="3" s="1"/>
  <c r="EU16" i="3"/>
  <c r="EV16" i="3"/>
  <c r="EW16" i="3"/>
  <c r="EX16" i="3"/>
  <c r="EY16" i="3"/>
  <c r="GK16" i="3" s="1"/>
  <c r="EZ16" i="3"/>
  <c r="FA16" i="3"/>
  <c r="FB16" i="3"/>
  <c r="GM16" i="3" s="1"/>
  <c r="FC16" i="3"/>
  <c r="FD16" i="3"/>
  <c r="DR17" i="3"/>
  <c r="DS17" i="3"/>
  <c r="FG17" i="3" s="1"/>
  <c r="DT17" i="3"/>
  <c r="DU17" i="3"/>
  <c r="DV17" i="3"/>
  <c r="FI17" i="3" s="1"/>
  <c r="DW17" i="3"/>
  <c r="DX17" i="3"/>
  <c r="DY17" i="3"/>
  <c r="DZ17" i="3"/>
  <c r="EA17" i="3"/>
  <c r="FL17" i="3" s="1"/>
  <c r="EB17" i="3"/>
  <c r="EC17" i="3"/>
  <c r="ED17" i="3"/>
  <c r="FN17" i="3" s="1"/>
  <c r="EE17" i="3"/>
  <c r="EF17" i="3"/>
  <c r="EG17" i="3"/>
  <c r="EH17" i="3"/>
  <c r="EI17" i="3"/>
  <c r="FQ17" i="3" s="1"/>
  <c r="EJ17" i="3"/>
  <c r="EK17" i="3"/>
  <c r="EL17" i="3"/>
  <c r="FS17" i="3" s="1"/>
  <c r="EM17" i="3"/>
  <c r="EN17" i="3"/>
  <c r="EO17" i="3"/>
  <c r="GD17" i="3" s="1"/>
  <c r="EP17" i="3"/>
  <c r="EQ17" i="3"/>
  <c r="GF17" i="3" s="1"/>
  <c r="ER17" i="3"/>
  <c r="ES17" i="3"/>
  <c r="ET17" i="3"/>
  <c r="GH17" i="3" s="1"/>
  <c r="EU17" i="3"/>
  <c r="EV17" i="3"/>
  <c r="EW17" i="3"/>
  <c r="GI17" i="3" s="1"/>
  <c r="EX17" i="3"/>
  <c r="EY17" i="3"/>
  <c r="GK17" i="3" s="1"/>
  <c r="EZ17" i="3"/>
  <c r="FA17" i="3"/>
  <c r="FB17" i="3"/>
  <c r="GM17" i="3" s="1"/>
  <c r="FC17" i="3"/>
  <c r="FD17" i="3"/>
  <c r="DR18" i="3"/>
  <c r="DS18" i="3"/>
  <c r="FG18" i="3" s="1"/>
  <c r="DT18" i="3"/>
  <c r="DU18" i="3"/>
  <c r="DV18" i="3"/>
  <c r="FI18" i="3" s="1"/>
  <c r="DW18" i="3"/>
  <c r="DX18" i="3"/>
  <c r="DY18" i="3"/>
  <c r="DZ18" i="3"/>
  <c r="EA18" i="3"/>
  <c r="FL18" i="3" s="1"/>
  <c r="EB18" i="3"/>
  <c r="EC18" i="3"/>
  <c r="ED18" i="3"/>
  <c r="FN18" i="3" s="1"/>
  <c r="EE18" i="3"/>
  <c r="EF18" i="3"/>
  <c r="EG18" i="3"/>
  <c r="EH18" i="3"/>
  <c r="EI18" i="3"/>
  <c r="FQ18" i="3" s="1"/>
  <c r="EJ18" i="3"/>
  <c r="EK18" i="3"/>
  <c r="EL18" i="3"/>
  <c r="FS18" i="3" s="1"/>
  <c r="EM18" i="3"/>
  <c r="EN18" i="3"/>
  <c r="EO18" i="3"/>
  <c r="GD18" i="3" s="1"/>
  <c r="EP18" i="3"/>
  <c r="EQ18" i="3"/>
  <c r="GF18" i="3" s="1"/>
  <c r="ER18" i="3"/>
  <c r="ES18" i="3"/>
  <c r="ET18" i="3"/>
  <c r="GH18" i="3" s="1"/>
  <c r="EU18" i="3"/>
  <c r="EV18" i="3"/>
  <c r="EW18" i="3"/>
  <c r="GI18" i="3" s="1"/>
  <c r="EX18" i="3"/>
  <c r="EY18" i="3"/>
  <c r="GK18" i="3" s="1"/>
  <c r="EZ18" i="3"/>
  <c r="FA18" i="3"/>
  <c r="FB18" i="3"/>
  <c r="GM18" i="3" s="1"/>
  <c r="FC18" i="3"/>
  <c r="FD18" i="3"/>
  <c r="DR19" i="3"/>
  <c r="DS19" i="3"/>
  <c r="FG19" i="3" s="1"/>
  <c r="DT19" i="3"/>
  <c r="DU19" i="3"/>
  <c r="DV19" i="3"/>
  <c r="FI19" i="3" s="1"/>
  <c r="DW19" i="3"/>
  <c r="DX19" i="3"/>
  <c r="DY19" i="3"/>
  <c r="DZ19" i="3"/>
  <c r="EA19" i="3"/>
  <c r="FL19" i="3" s="1"/>
  <c r="EB19" i="3"/>
  <c r="EC19" i="3"/>
  <c r="ED19" i="3"/>
  <c r="FN19" i="3" s="1"/>
  <c r="EE19" i="3"/>
  <c r="EF19" i="3"/>
  <c r="EG19" i="3"/>
  <c r="EH19" i="3"/>
  <c r="EI19" i="3"/>
  <c r="FQ19" i="3" s="1"/>
  <c r="EJ19" i="3"/>
  <c r="EK19" i="3"/>
  <c r="EL19" i="3"/>
  <c r="FS19" i="3" s="1"/>
  <c r="EM19" i="3"/>
  <c r="EN19" i="3"/>
  <c r="EO19" i="3"/>
  <c r="EP19" i="3"/>
  <c r="EQ19" i="3"/>
  <c r="GF19" i="3" s="1"/>
  <c r="ER19" i="3"/>
  <c r="ES19" i="3"/>
  <c r="ET19" i="3"/>
  <c r="GH19" i="3" s="1"/>
  <c r="EU19" i="3"/>
  <c r="EV19" i="3"/>
  <c r="EW19" i="3"/>
  <c r="EX19" i="3"/>
  <c r="EY19" i="3"/>
  <c r="GK19" i="3" s="1"/>
  <c r="EZ19" i="3"/>
  <c r="FA19" i="3"/>
  <c r="FB19" i="3"/>
  <c r="GM19" i="3" s="1"/>
  <c r="FC19" i="3"/>
  <c r="FD19" i="3"/>
  <c r="DR20" i="3"/>
  <c r="DS20" i="3"/>
  <c r="DT20" i="3"/>
  <c r="DU20" i="3"/>
  <c r="DV20" i="3"/>
  <c r="DW20" i="3"/>
  <c r="DX20" i="3"/>
  <c r="DY20" i="3"/>
  <c r="DZ20" i="3"/>
  <c r="EA20" i="3"/>
  <c r="EB20" i="3"/>
  <c r="EC20" i="3"/>
  <c r="ED20" i="3"/>
  <c r="EE20" i="3"/>
  <c r="EF20" i="3"/>
  <c r="EG20" i="3"/>
  <c r="EH20" i="3"/>
  <c r="EI20" i="3"/>
  <c r="EJ20" i="3"/>
  <c r="EK20" i="3"/>
  <c r="EL20" i="3"/>
  <c r="EM20" i="3"/>
  <c r="EN20" i="3"/>
  <c r="EO20" i="3"/>
  <c r="EP20" i="3"/>
  <c r="EQ20" i="3"/>
  <c r="ER20" i="3"/>
  <c r="ES20" i="3"/>
  <c r="ET20" i="3"/>
  <c r="EU20" i="3"/>
  <c r="EV20" i="3"/>
  <c r="EW20" i="3"/>
  <c r="EX20" i="3"/>
  <c r="EY20" i="3"/>
  <c r="EZ20" i="3"/>
  <c r="FA20" i="3"/>
  <c r="FB20" i="3"/>
  <c r="FC20" i="3"/>
  <c r="FD20" i="3"/>
  <c r="DR21" i="3"/>
  <c r="DS21" i="3"/>
  <c r="FG21" i="3" s="1"/>
  <c r="DT21" i="3"/>
  <c r="DU21" i="3"/>
  <c r="DV21" i="3"/>
  <c r="FI21" i="3" s="1"/>
  <c r="DW21" i="3"/>
  <c r="DX21" i="3"/>
  <c r="DY21" i="3"/>
  <c r="DZ21" i="3"/>
  <c r="EA21" i="3"/>
  <c r="FL21" i="3" s="1"/>
  <c r="EB21" i="3"/>
  <c r="EC21" i="3"/>
  <c r="ED21" i="3"/>
  <c r="FN21" i="3" s="1"/>
  <c r="EE21" i="3"/>
  <c r="EF21" i="3"/>
  <c r="EG21" i="3"/>
  <c r="EH21" i="3"/>
  <c r="EI21" i="3"/>
  <c r="FQ21" i="3" s="1"/>
  <c r="EJ21" i="3"/>
  <c r="EK21" i="3"/>
  <c r="EL21" i="3"/>
  <c r="FS21" i="3" s="1"/>
  <c r="EM21" i="3"/>
  <c r="EN21" i="3"/>
  <c r="EO21" i="3"/>
  <c r="EP21" i="3"/>
  <c r="EQ21" i="3"/>
  <c r="GF21" i="3" s="1"/>
  <c r="ER21" i="3"/>
  <c r="ES21" i="3"/>
  <c r="ET21" i="3"/>
  <c r="GH21" i="3" s="1"/>
  <c r="EU21" i="3"/>
  <c r="EV21" i="3"/>
  <c r="EW21" i="3"/>
  <c r="EX21" i="3"/>
  <c r="EY21" i="3"/>
  <c r="GK21" i="3" s="1"/>
  <c r="EZ21" i="3"/>
  <c r="FA21" i="3"/>
  <c r="FB21" i="3"/>
  <c r="GM21" i="3" s="1"/>
  <c r="FC21" i="3"/>
  <c r="FD21" i="3"/>
  <c r="DR22" i="3"/>
  <c r="DS22" i="3"/>
  <c r="FG22" i="3" s="1"/>
  <c r="DT22" i="3"/>
  <c r="DU22" i="3"/>
  <c r="DV22" i="3"/>
  <c r="FI22" i="3" s="1"/>
  <c r="DW22" i="3"/>
  <c r="DX22" i="3"/>
  <c r="DY22" i="3"/>
  <c r="DZ22" i="3"/>
  <c r="EA22" i="3"/>
  <c r="FL22" i="3" s="1"/>
  <c r="EB22" i="3"/>
  <c r="EC22" i="3"/>
  <c r="ED22" i="3"/>
  <c r="FN22" i="3" s="1"/>
  <c r="EE22" i="3"/>
  <c r="EF22" i="3"/>
  <c r="EG22" i="3"/>
  <c r="EH22" i="3"/>
  <c r="EI22" i="3"/>
  <c r="FQ22" i="3" s="1"/>
  <c r="EJ22" i="3"/>
  <c r="EK22" i="3"/>
  <c r="EL22" i="3"/>
  <c r="FS22" i="3" s="1"/>
  <c r="EM22" i="3"/>
  <c r="EN22" i="3"/>
  <c r="EO22" i="3"/>
  <c r="GD22" i="3" s="1"/>
  <c r="EP22" i="3"/>
  <c r="EQ22" i="3"/>
  <c r="GF22" i="3" s="1"/>
  <c r="ER22" i="3"/>
  <c r="ES22" i="3"/>
  <c r="ET22" i="3"/>
  <c r="GH22" i="3" s="1"/>
  <c r="EU22" i="3"/>
  <c r="EV22" i="3"/>
  <c r="EW22" i="3"/>
  <c r="EX22" i="3"/>
  <c r="EY22" i="3"/>
  <c r="GK22" i="3" s="1"/>
  <c r="EZ22" i="3"/>
  <c r="FA22" i="3"/>
  <c r="FB22" i="3"/>
  <c r="GM22" i="3" s="1"/>
  <c r="FC22" i="3"/>
  <c r="FD22" i="3"/>
  <c r="DR23" i="3"/>
  <c r="DS23" i="3"/>
  <c r="FG23" i="3" s="1"/>
  <c r="DT23" i="3"/>
  <c r="DU23" i="3"/>
  <c r="DV23" i="3"/>
  <c r="FI23" i="3" s="1"/>
  <c r="DW23" i="3"/>
  <c r="DX23" i="3"/>
  <c r="DY23" i="3"/>
  <c r="DZ23" i="3"/>
  <c r="EA23" i="3"/>
  <c r="FL23" i="3" s="1"/>
  <c r="EB23" i="3"/>
  <c r="EC23" i="3"/>
  <c r="ED23" i="3"/>
  <c r="FN23" i="3" s="1"/>
  <c r="EE23" i="3"/>
  <c r="EF23" i="3"/>
  <c r="EG23" i="3"/>
  <c r="EH23" i="3"/>
  <c r="EI23" i="3"/>
  <c r="FQ23" i="3" s="1"/>
  <c r="EJ23" i="3"/>
  <c r="EK23" i="3"/>
  <c r="EL23" i="3"/>
  <c r="FS23" i="3" s="1"/>
  <c r="EM23" i="3"/>
  <c r="EN23" i="3"/>
  <c r="EO23" i="3"/>
  <c r="EP23" i="3"/>
  <c r="EQ23" i="3"/>
  <c r="GF23" i="3" s="1"/>
  <c r="ER23" i="3"/>
  <c r="ES23" i="3"/>
  <c r="ET23" i="3"/>
  <c r="GH23" i="3" s="1"/>
  <c r="EU23" i="3"/>
  <c r="EV23" i="3"/>
  <c r="EW23" i="3"/>
  <c r="EX23" i="3"/>
  <c r="EY23" i="3"/>
  <c r="GK23" i="3" s="1"/>
  <c r="EZ23" i="3"/>
  <c r="FA23" i="3"/>
  <c r="FB23" i="3"/>
  <c r="GM23" i="3" s="1"/>
  <c r="FC23" i="3"/>
  <c r="FD23" i="3"/>
  <c r="DR24" i="3"/>
  <c r="DS24" i="3"/>
  <c r="FG24" i="3" s="1"/>
  <c r="DT24" i="3"/>
  <c r="DU24" i="3"/>
  <c r="DV24" i="3"/>
  <c r="FI24" i="3" s="1"/>
  <c r="DW24" i="3"/>
  <c r="DX24" i="3"/>
  <c r="DY24" i="3"/>
  <c r="DZ24" i="3"/>
  <c r="EA24" i="3"/>
  <c r="FL24" i="3" s="1"/>
  <c r="EB24" i="3"/>
  <c r="EC24" i="3"/>
  <c r="ED24" i="3"/>
  <c r="FN24" i="3" s="1"/>
  <c r="EE24" i="3"/>
  <c r="EF24" i="3"/>
  <c r="EG24" i="3"/>
  <c r="EH24" i="3"/>
  <c r="EI24" i="3"/>
  <c r="FQ24" i="3" s="1"/>
  <c r="EJ24" i="3"/>
  <c r="EK24" i="3"/>
  <c r="EL24" i="3"/>
  <c r="FS24" i="3" s="1"/>
  <c r="EM24" i="3"/>
  <c r="EN24" i="3"/>
  <c r="EO24" i="3"/>
  <c r="EP24" i="3"/>
  <c r="EQ24" i="3"/>
  <c r="GF24" i="3" s="1"/>
  <c r="ER24" i="3"/>
  <c r="ES24" i="3"/>
  <c r="ET24" i="3"/>
  <c r="GH24" i="3" s="1"/>
  <c r="EU24" i="3"/>
  <c r="EV24" i="3"/>
  <c r="EW24" i="3"/>
  <c r="EX24" i="3"/>
  <c r="EY24" i="3"/>
  <c r="GK24" i="3" s="1"/>
  <c r="EZ24" i="3"/>
  <c r="FA24" i="3"/>
  <c r="FB24" i="3"/>
  <c r="GM24" i="3" s="1"/>
  <c r="FC24" i="3"/>
  <c r="FD24" i="3"/>
  <c r="DR25" i="3"/>
  <c r="DS25" i="3"/>
  <c r="FG25" i="3" s="1"/>
  <c r="D350" i="11" s="1"/>
  <c r="DT25" i="3"/>
  <c r="DU25" i="3"/>
  <c r="DV25" i="3"/>
  <c r="FI25" i="3" s="1"/>
  <c r="F350" i="11" s="1"/>
  <c r="DW25" i="3"/>
  <c r="DX25" i="3"/>
  <c r="DY25" i="3"/>
  <c r="DZ25" i="3"/>
  <c r="EA25" i="3"/>
  <c r="FL25" i="3" s="1"/>
  <c r="D351" i="11" s="1"/>
  <c r="EB25" i="3"/>
  <c r="EC25" i="3"/>
  <c r="ED25" i="3"/>
  <c r="FN25" i="3" s="1"/>
  <c r="F351" i="11" s="1"/>
  <c r="EE25" i="3"/>
  <c r="EF25" i="3"/>
  <c r="EG25" i="3"/>
  <c r="EH25" i="3"/>
  <c r="EI25" i="3"/>
  <c r="FQ25" i="3" s="1"/>
  <c r="D352" i="11" s="1"/>
  <c r="EJ25" i="3"/>
  <c r="EK25" i="3"/>
  <c r="EL25" i="3"/>
  <c r="FS25" i="3" s="1"/>
  <c r="F352" i="11" s="1"/>
  <c r="EM25" i="3"/>
  <c r="EN25" i="3"/>
  <c r="EO25" i="3"/>
  <c r="EP25" i="3"/>
  <c r="EQ25" i="3"/>
  <c r="GF25" i="3" s="1"/>
  <c r="D355" i="11" s="1"/>
  <c r="ER25" i="3"/>
  <c r="ES25" i="3"/>
  <c r="ET25" i="3"/>
  <c r="GH25" i="3" s="1"/>
  <c r="F355" i="11" s="1"/>
  <c r="EU25" i="3"/>
  <c r="EV25" i="3"/>
  <c r="EW25" i="3"/>
  <c r="GI25" i="3" s="1"/>
  <c r="B356" i="11" s="1"/>
  <c r="EX25" i="3"/>
  <c r="EY25" i="3"/>
  <c r="GK25" i="3" s="1"/>
  <c r="D356" i="11" s="1"/>
  <c r="EZ25" i="3"/>
  <c r="FA25" i="3"/>
  <c r="FB25" i="3"/>
  <c r="GM25" i="3" s="1"/>
  <c r="F356" i="11" s="1"/>
  <c r="FC25" i="3"/>
  <c r="FD25" i="3"/>
  <c r="DR26" i="3"/>
  <c r="DS26" i="3"/>
  <c r="FG26" i="3" s="1"/>
  <c r="DT26" i="3"/>
  <c r="DU26" i="3"/>
  <c r="DV26" i="3"/>
  <c r="FI26" i="3" s="1"/>
  <c r="DW26" i="3"/>
  <c r="DX26" i="3"/>
  <c r="DY26" i="3"/>
  <c r="DZ26" i="3"/>
  <c r="EA26" i="3"/>
  <c r="FL26" i="3" s="1"/>
  <c r="EB26" i="3"/>
  <c r="EC26" i="3"/>
  <c r="ED26" i="3"/>
  <c r="FN26" i="3" s="1"/>
  <c r="EE26" i="3"/>
  <c r="EF26" i="3"/>
  <c r="EG26" i="3"/>
  <c r="EH26" i="3"/>
  <c r="EI26" i="3"/>
  <c r="FQ26" i="3" s="1"/>
  <c r="EJ26" i="3"/>
  <c r="EK26" i="3"/>
  <c r="EL26" i="3"/>
  <c r="FS26" i="3" s="1"/>
  <c r="EM26" i="3"/>
  <c r="EN26" i="3"/>
  <c r="EO26" i="3"/>
  <c r="EP26" i="3"/>
  <c r="EQ26" i="3"/>
  <c r="GF26" i="3" s="1"/>
  <c r="ER26" i="3"/>
  <c r="ES26" i="3"/>
  <c r="ET26" i="3"/>
  <c r="GH26" i="3" s="1"/>
  <c r="EU26" i="3"/>
  <c r="EV26" i="3"/>
  <c r="EW26" i="3"/>
  <c r="EX26" i="3"/>
  <c r="EY26" i="3"/>
  <c r="GK26" i="3" s="1"/>
  <c r="EZ26" i="3"/>
  <c r="FA26" i="3"/>
  <c r="FB26" i="3"/>
  <c r="GM26" i="3" s="1"/>
  <c r="FC26" i="3"/>
  <c r="FD26" i="3"/>
  <c r="DR27" i="3"/>
  <c r="DS27" i="3"/>
  <c r="FG27" i="3" s="1"/>
  <c r="DT27" i="3"/>
  <c r="DU27" i="3"/>
  <c r="DV27" i="3"/>
  <c r="FI27" i="3" s="1"/>
  <c r="DW27" i="3"/>
  <c r="DX27" i="3"/>
  <c r="DY27" i="3"/>
  <c r="DZ27" i="3"/>
  <c r="EA27" i="3"/>
  <c r="FL27" i="3" s="1"/>
  <c r="EB27" i="3"/>
  <c r="EC27" i="3"/>
  <c r="ED27" i="3"/>
  <c r="FN27" i="3" s="1"/>
  <c r="EE27" i="3"/>
  <c r="EF27" i="3"/>
  <c r="EG27" i="3"/>
  <c r="EH27" i="3"/>
  <c r="EI27" i="3"/>
  <c r="FQ27" i="3" s="1"/>
  <c r="EJ27" i="3"/>
  <c r="EK27" i="3"/>
  <c r="EL27" i="3"/>
  <c r="FS27" i="3" s="1"/>
  <c r="EM27" i="3"/>
  <c r="EN27" i="3"/>
  <c r="EO27" i="3"/>
  <c r="EP27" i="3"/>
  <c r="EQ27" i="3"/>
  <c r="GF27" i="3" s="1"/>
  <c r="ER27" i="3"/>
  <c r="ES27" i="3"/>
  <c r="ET27" i="3"/>
  <c r="GH27" i="3" s="1"/>
  <c r="EU27" i="3"/>
  <c r="EV27" i="3"/>
  <c r="EW27" i="3"/>
  <c r="EX27" i="3"/>
  <c r="EY27" i="3"/>
  <c r="GK27" i="3" s="1"/>
  <c r="EZ27" i="3"/>
  <c r="FA27" i="3"/>
  <c r="FB27" i="3"/>
  <c r="GM27" i="3" s="1"/>
  <c r="FC27" i="3"/>
  <c r="FD27" i="3"/>
  <c r="DR28" i="3"/>
  <c r="DS28" i="3"/>
  <c r="FG28" i="3" s="1"/>
  <c r="DT28" i="3"/>
  <c r="DU28" i="3"/>
  <c r="DV28" i="3"/>
  <c r="FI28" i="3" s="1"/>
  <c r="DW28" i="3"/>
  <c r="DX28" i="3"/>
  <c r="DY28" i="3"/>
  <c r="DZ28" i="3"/>
  <c r="EA28" i="3"/>
  <c r="FL28" i="3" s="1"/>
  <c r="EB28" i="3"/>
  <c r="EC28" i="3"/>
  <c r="ED28" i="3"/>
  <c r="FN28" i="3" s="1"/>
  <c r="EE28" i="3"/>
  <c r="EF28" i="3"/>
  <c r="EG28" i="3"/>
  <c r="EH28" i="3"/>
  <c r="EI28" i="3"/>
  <c r="FQ28" i="3" s="1"/>
  <c r="EJ28" i="3"/>
  <c r="EK28" i="3"/>
  <c r="EL28" i="3"/>
  <c r="FS28" i="3" s="1"/>
  <c r="EM28" i="3"/>
  <c r="EN28" i="3"/>
  <c r="EO28" i="3"/>
  <c r="EP28" i="3"/>
  <c r="EQ28" i="3"/>
  <c r="GF28" i="3" s="1"/>
  <c r="ER28" i="3"/>
  <c r="ES28" i="3"/>
  <c r="ET28" i="3"/>
  <c r="GH28" i="3" s="1"/>
  <c r="EU28" i="3"/>
  <c r="EV28" i="3"/>
  <c r="EW28" i="3"/>
  <c r="EX28" i="3"/>
  <c r="EY28" i="3"/>
  <c r="GK28" i="3" s="1"/>
  <c r="EZ28" i="3"/>
  <c r="FA28" i="3"/>
  <c r="FB28" i="3"/>
  <c r="GM28" i="3" s="1"/>
  <c r="FC28" i="3"/>
  <c r="FD28" i="3"/>
  <c r="DR29" i="3"/>
  <c r="DS29" i="3"/>
  <c r="FG29" i="3" s="1"/>
  <c r="DT29" i="3"/>
  <c r="DU29" i="3"/>
  <c r="DV29" i="3"/>
  <c r="FI29" i="3" s="1"/>
  <c r="DW29" i="3"/>
  <c r="DX29" i="3"/>
  <c r="DY29" i="3"/>
  <c r="DZ29" i="3"/>
  <c r="EA29" i="3"/>
  <c r="FL29" i="3" s="1"/>
  <c r="EB29" i="3"/>
  <c r="EC29" i="3"/>
  <c r="ED29" i="3"/>
  <c r="FN29" i="3" s="1"/>
  <c r="EE29" i="3"/>
  <c r="EF29" i="3"/>
  <c r="EG29" i="3"/>
  <c r="EH29" i="3"/>
  <c r="EI29" i="3"/>
  <c r="FQ29" i="3" s="1"/>
  <c r="EJ29" i="3"/>
  <c r="EK29" i="3"/>
  <c r="EL29" i="3"/>
  <c r="FS29" i="3" s="1"/>
  <c r="EM29" i="3"/>
  <c r="EN29" i="3"/>
  <c r="EO29" i="3"/>
  <c r="EP29" i="3"/>
  <c r="EQ29" i="3"/>
  <c r="GF29" i="3" s="1"/>
  <c r="ER29" i="3"/>
  <c r="ES29" i="3"/>
  <c r="ET29" i="3"/>
  <c r="GH29" i="3" s="1"/>
  <c r="EU29" i="3"/>
  <c r="EV29" i="3"/>
  <c r="EW29" i="3"/>
  <c r="EX29" i="3"/>
  <c r="EY29" i="3"/>
  <c r="GK29" i="3" s="1"/>
  <c r="EZ29" i="3"/>
  <c r="FA29" i="3"/>
  <c r="FB29" i="3"/>
  <c r="GM29" i="3" s="1"/>
  <c r="FC29" i="3"/>
  <c r="FD29" i="3"/>
  <c r="DR30" i="3"/>
  <c r="DS30" i="3"/>
  <c r="FG30" i="3" s="1"/>
  <c r="DT30" i="3"/>
  <c r="DU30" i="3"/>
  <c r="DV30" i="3"/>
  <c r="FI30" i="3" s="1"/>
  <c r="DW30" i="3"/>
  <c r="DX30" i="3"/>
  <c r="DY30" i="3"/>
  <c r="DZ30" i="3"/>
  <c r="EA30" i="3"/>
  <c r="FL30" i="3" s="1"/>
  <c r="EB30" i="3"/>
  <c r="EC30" i="3"/>
  <c r="ED30" i="3"/>
  <c r="FN30" i="3" s="1"/>
  <c r="EE30" i="3"/>
  <c r="EF30" i="3"/>
  <c r="EG30" i="3"/>
  <c r="EH30" i="3"/>
  <c r="EI30" i="3"/>
  <c r="FQ30" i="3" s="1"/>
  <c r="EJ30" i="3"/>
  <c r="EK30" i="3"/>
  <c r="EL30" i="3"/>
  <c r="FS30" i="3" s="1"/>
  <c r="EM30" i="3"/>
  <c r="EN30" i="3"/>
  <c r="EO30" i="3"/>
  <c r="EP30" i="3"/>
  <c r="EQ30" i="3"/>
  <c r="GF30" i="3" s="1"/>
  <c r="ER30" i="3"/>
  <c r="ES30" i="3"/>
  <c r="ET30" i="3"/>
  <c r="GH30" i="3" s="1"/>
  <c r="EU30" i="3"/>
  <c r="EV30" i="3"/>
  <c r="EW30" i="3"/>
  <c r="EX30" i="3"/>
  <c r="EY30" i="3"/>
  <c r="GK30" i="3" s="1"/>
  <c r="EZ30" i="3"/>
  <c r="FA30" i="3"/>
  <c r="FB30" i="3"/>
  <c r="GM30" i="3" s="1"/>
  <c r="FC30" i="3"/>
  <c r="FD30" i="3"/>
  <c r="DR31" i="3"/>
  <c r="DS31" i="3"/>
  <c r="FG31" i="3" s="1"/>
  <c r="DT31" i="3"/>
  <c r="DU31" i="3"/>
  <c r="DV31" i="3"/>
  <c r="FI31" i="3" s="1"/>
  <c r="DW31" i="3"/>
  <c r="DX31" i="3"/>
  <c r="DY31" i="3"/>
  <c r="DZ31" i="3"/>
  <c r="EA31" i="3"/>
  <c r="FL31" i="3" s="1"/>
  <c r="EB31" i="3"/>
  <c r="EC31" i="3"/>
  <c r="ED31" i="3"/>
  <c r="FN31" i="3" s="1"/>
  <c r="EE31" i="3"/>
  <c r="EF31" i="3"/>
  <c r="EG31" i="3"/>
  <c r="EH31" i="3"/>
  <c r="EI31" i="3"/>
  <c r="FQ31" i="3" s="1"/>
  <c r="EJ31" i="3"/>
  <c r="EK31" i="3"/>
  <c r="EL31" i="3"/>
  <c r="FS31" i="3" s="1"/>
  <c r="EM31" i="3"/>
  <c r="EN31" i="3"/>
  <c r="EO31" i="3"/>
  <c r="GD31" i="3" s="1"/>
  <c r="EP31" i="3"/>
  <c r="EQ31" i="3"/>
  <c r="GF31" i="3" s="1"/>
  <c r="ER31" i="3"/>
  <c r="ES31" i="3"/>
  <c r="ET31" i="3"/>
  <c r="GH31" i="3" s="1"/>
  <c r="EU31" i="3"/>
  <c r="EV31" i="3"/>
  <c r="EW31" i="3"/>
  <c r="EX31" i="3"/>
  <c r="EY31" i="3"/>
  <c r="GK31" i="3" s="1"/>
  <c r="EZ31" i="3"/>
  <c r="FA31" i="3"/>
  <c r="FB31" i="3"/>
  <c r="GM31" i="3" s="1"/>
  <c r="FC31" i="3"/>
  <c r="FD31" i="3"/>
  <c r="DR32" i="3"/>
  <c r="DS32" i="3"/>
  <c r="FG32" i="3" s="1"/>
  <c r="DT32" i="3"/>
  <c r="DU32" i="3"/>
  <c r="DV32" i="3"/>
  <c r="FI32" i="3" s="1"/>
  <c r="DW32" i="3"/>
  <c r="DX32" i="3"/>
  <c r="DY32" i="3"/>
  <c r="DZ32" i="3"/>
  <c r="EA32" i="3"/>
  <c r="FL32" i="3" s="1"/>
  <c r="EB32" i="3"/>
  <c r="EC32" i="3"/>
  <c r="ED32" i="3"/>
  <c r="FN32" i="3" s="1"/>
  <c r="EE32" i="3"/>
  <c r="EF32" i="3"/>
  <c r="EG32" i="3"/>
  <c r="EH32" i="3"/>
  <c r="EI32" i="3"/>
  <c r="FQ32" i="3" s="1"/>
  <c r="EJ32" i="3"/>
  <c r="EK32" i="3"/>
  <c r="EL32" i="3"/>
  <c r="FS32" i="3" s="1"/>
  <c r="EM32" i="3"/>
  <c r="EN32" i="3"/>
  <c r="EO32" i="3"/>
  <c r="EP32" i="3"/>
  <c r="EQ32" i="3"/>
  <c r="GF32" i="3" s="1"/>
  <c r="ER32" i="3"/>
  <c r="ES32" i="3"/>
  <c r="ET32" i="3"/>
  <c r="GH32" i="3" s="1"/>
  <c r="EU32" i="3"/>
  <c r="EV32" i="3"/>
  <c r="EW32" i="3"/>
  <c r="EX32" i="3"/>
  <c r="EY32" i="3"/>
  <c r="GK32" i="3" s="1"/>
  <c r="EZ32" i="3"/>
  <c r="FA32" i="3"/>
  <c r="FB32" i="3"/>
  <c r="GM32" i="3" s="1"/>
  <c r="FC32" i="3"/>
  <c r="FD32" i="3"/>
  <c r="DR33" i="3"/>
  <c r="DS33" i="3"/>
  <c r="FG33" i="3" s="1"/>
  <c r="DT33" i="3"/>
  <c r="DU33" i="3"/>
  <c r="DV33" i="3"/>
  <c r="FI33" i="3" s="1"/>
  <c r="DW33" i="3"/>
  <c r="DX33" i="3"/>
  <c r="DY33" i="3"/>
  <c r="DZ33" i="3"/>
  <c r="EA33" i="3"/>
  <c r="FL33" i="3" s="1"/>
  <c r="EB33" i="3"/>
  <c r="EC33" i="3"/>
  <c r="ED33" i="3"/>
  <c r="FN33" i="3" s="1"/>
  <c r="EE33" i="3"/>
  <c r="EF33" i="3"/>
  <c r="EG33" i="3"/>
  <c r="EH33" i="3"/>
  <c r="EI33" i="3"/>
  <c r="FQ33" i="3" s="1"/>
  <c r="EJ33" i="3"/>
  <c r="EK33" i="3"/>
  <c r="EL33" i="3"/>
  <c r="FS33" i="3" s="1"/>
  <c r="EM33" i="3"/>
  <c r="EN33" i="3"/>
  <c r="EO33" i="3"/>
  <c r="EP33" i="3"/>
  <c r="EQ33" i="3"/>
  <c r="GF33" i="3" s="1"/>
  <c r="ER33" i="3"/>
  <c r="ES33" i="3"/>
  <c r="ET33" i="3"/>
  <c r="GH33" i="3" s="1"/>
  <c r="EU33" i="3"/>
  <c r="EV33" i="3"/>
  <c r="EW33" i="3"/>
  <c r="EX33" i="3"/>
  <c r="EY33" i="3"/>
  <c r="GK33" i="3" s="1"/>
  <c r="EZ33" i="3"/>
  <c r="FA33" i="3"/>
  <c r="FB33" i="3"/>
  <c r="GM33" i="3" s="1"/>
  <c r="FC33" i="3"/>
  <c r="FD33" i="3"/>
  <c r="DR34" i="3"/>
  <c r="DS34" i="3"/>
  <c r="FG34" i="3" s="1"/>
  <c r="DT34" i="3"/>
  <c r="DU34" i="3"/>
  <c r="DV34" i="3"/>
  <c r="FI34" i="3" s="1"/>
  <c r="DW34" i="3"/>
  <c r="DX34" i="3"/>
  <c r="DY34" i="3"/>
  <c r="DZ34" i="3"/>
  <c r="EA34" i="3"/>
  <c r="FL34" i="3" s="1"/>
  <c r="EB34" i="3"/>
  <c r="EC34" i="3"/>
  <c r="ED34" i="3"/>
  <c r="FN34" i="3" s="1"/>
  <c r="EE34" i="3"/>
  <c r="EF34" i="3"/>
  <c r="EG34" i="3"/>
  <c r="EH34" i="3"/>
  <c r="EI34" i="3"/>
  <c r="FQ34" i="3" s="1"/>
  <c r="EJ34" i="3"/>
  <c r="EK34" i="3"/>
  <c r="EL34" i="3"/>
  <c r="FS34" i="3" s="1"/>
  <c r="EM34" i="3"/>
  <c r="EN34" i="3"/>
  <c r="EO34" i="3"/>
  <c r="EP34" i="3"/>
  <c r="EQ34" i="3"/>
  <c r="GF34" i="3" s="1"/>
  <c r="ER34" i="3"/>
  <c r="ES34" i="3"/>
  <c r="ET34" i="3"/>
  <c r="GH34" i="3" s="1"/>
  <c r="EU34" i="3"/>
  <c r="EV34" i="3"/>
  <c r="EW34" i="3"/>
  <c r="EX34" i="3"/>
  <c r="EY34" i="3"/>
  <c r="GK34" i="3" s="1"/>
  <c r="EZ34" i="3"/>
  <c r="FA34" i="3"/>
  <c r="FB34" i="3"/>
  <c r="GM34" i="3" s="1"/>
  <c r="FC34" i="3"/>
  <c r="FD34" i="3"/>
  <c r="DR35" i="3"/>
  <c r="DS35" i="3"/>
  <c r="FG35" i="3" s="1"/>
  <c r="DT35" i="3"/>
  <c r="DU35" i="3"/>
  <c r="DV35" i="3"/>
  <c r="FI35" i="3" s="1"/>
  <c r="DW35" i="3"/>
  <c r="DX35" i="3"/>
  <c r="DY35" i="3"/>
  <c r="DZ35" i="3"/>
  <c r="EA35" i="3"/>
  <c r="FL35" i="3" s="1"/>
  <c r="EB35" i="3"/>
  <c r="EC35" i="3"/>
  <c r="ED35" i="3"/>
  <c r="FN35" i="3" s="1"/>
  <c r="EE35" i="3"/>
  <c r="EF35" i="3"/>
  <c r="EG35" i="3"/>
  <c r="EH35" i="3"/>
  <c r="EI35" i="3"/>
  <c r="FQ35" i="3" s="1"/>
  <c r="EJ35" i="3"/>
  <c r="EK35" i="3"/>
  <c r="EL35" i="3"/>
  <c r="FS35" i="3" s="1"/>
  <c r="EM35" i="3"/>
  <c r="EN35" i="3"/>
  <c r="EO35" i="3"/>
  <c r="EP35" i="3"/>
  <c r="EQ35" i="3"/>
  <c r="GF35" i="3" s="1"/>
  <c r="ER35" i="3"/>
  <c r="ES35" i="3"/>
  <c r="ET35" i="3"/>
  <c r="GH35" i="3" s="1"/>
  <c r="EU35" i="3"/>
  <c r="EV35" i="3"/>
  <c r="EW35" i="3"/>
  <c r="EX35" i="3"/>
  <c r="EY35" i="3"/>
  <c r="GK35" i="3" s="1"/>
  <c r="EZ35" i="3"/>
  <c r="FA35" i="3"/>
  <c r="FB35" i="3"/>
  <c r="GM35" i="3" s="1"/>
  <c r="FC35" i="3"/>
  <c r="FD35" i="3"/>
  <c r="DR36" i="3"/>
  <c r="DS36" i="3"/>
  <c r="FG36" i="3" s="1"/>
  <c r="DT36" i="3"/>
  <c r="DU36" i="3"/>
  <c r="DV36" i="3"/>
  <c r="FI36" i="3" s="1"/>
  <c r="DW36" i="3"/>
  <c r="DX36" i="3"/>
  <c r="DY36" i="3"/>
  <c r="DZ36" i="3"/>
  <c r="EA36" i="3"/>
  <c r="FL36" i="3" s="1"/>
  <c r="EB36" i="3"/>
  <c r="EC36" i="3"/>
  <c r="ED36" i="3"/>
  <c r="FN36" i="3" s="1"/>
  <c r="EE36" i="3"/>
  <c r="EF36" i="3"/>
  <c r="EG36" i="3"/>
  <c r="EH36" i="3"/>
  <c r="EI36" i="3"/>
  <c r="FQ36" i="3" s="1"/>
  <c r="EJ36" i="3"/>
  <c r="EK36" i="3"/>
  <c r="EL36" i="3"/>
  <c r="FS36" i="3" s="1"/>
  <c r="EM36" i="3"/>
  <c r="EN36" i="3"/>
  <c r="EO36" i="3"/>
  <c r="EP36" i="3"/>
  <c r="EQ36" i="3"/>
  <c r="GF36" i="3" s="1"/>
  <c r="ER36" i="3"/>
  <c r="ES36" i="3"/>
  <c r="ET36" i="3"/>
  <c r="GH36" i="3" s="1"/>
  <c r="EU36" i="3"/>
  <c r="EV36" i="3"/>
  <c r="EW36" i="3"/>
  <c r="EX36" i="3"/>
  <c r="EY36" i="3"/>
  <c r="GK36" i="3" s="1"/>
  <c r="EZ36" i="3"/>
  <c r="FA36" i="3"/>
  <c r="FB36" i="3"/>
  <c r="GM36" i="3" s="1"/>
  <c r="FC36" i="3"/>
  <c r="FD36" i="3"/>
  <c r="DR37" i="3"/>
  <c r="DS37" i="3"/>
  <c r="FG37" i="3" s="1"/>
  <c r="DT37" i="3"/>
  <c r="DU37" i="3"/>
  <c r="DV37" i="3"/>
  <c r="FI37" i="3" s="1"/>
  <c r="DW37" i="3"/>
  <c r="DX37" i="3"/>
  <c r="DY37" i="3"/>
  <c r="DZ37" i="3"/>
  <c r="EA37" i="3"/>
  <c r="FL37" i="3" s="1"/>
  <c r="EB37" i="3"/>
  <c r="EC37" i="3"/>
  <c r="ED37" i="3"/>
  <c r="FN37" i="3" s="1"/>
  <c r="EE37" i="3"/>
  <c r="EF37" i="3"/>
  <c r="EG37" i="3"/>
  <c r="EH37" i="3"/>
  <c r="EI37" i="3"/>
  <c r="FQ37" i="3" s="1"/>
  <c r="EJ37" i="3"/>
  <c r="EK37" i="3"/>
  <c r="EL37" i="3"/>
  <c r="FS37" i="3" s="1"/>
  <c r="EM37" i="3"/>
  <c r="EN37" i="3"/>
  <c r="EO37" i="3"/>
  <c r="EP37" i="3"/>
  <c r="EQ37" i="3"/>
  <c r="GF37" i="3" s="1"/>
  <c r="ER37" i="3"/>
  <c r="ES37" i="3"/>
  <c r="ET37" i="3"/>
  <c r="GH37" i="3" s="1"/>
  <c r="EU37" i="3"/>
  <c r="EV37" i="3"/>
  <c r="EW37" i="3"/>
  <c r="EX37" i="3"/>
  <c r="EY37" i="3"/>
  <c r="GK37" i="3" s="1"/>
  <c r="EZ37" i="3"/>
  <c r="FA37" i="3"/>
  <c r="FB37" i="3"/>
  <c r="GM37" i="3" s="1"/>
  <c r="FC37" i="3"/>
  <c r="FD37" i="3"/>
  <c r="DR38" i="3"/>
  <c r="DS38" i="3"/>
  <c r="FG38" i="3" s="1"/>
  <c r="DT38" i="3"/>
  <c r="DU38" i="3"/>
  <c r="DV38" i="3"/>
  <c r="FI38" i="3" s="1"/>
  <c r="DW38" i="3"/>
  <c r="DX38" i="3"/>
  <c r="DY38" i="3"/>
  <c r="DZ38" i="3"/>
  <c r="EA38" i="3"/>
  <c r="FL38" i="3" s="1"/>
  <c r="EB38" i="3"/>
  <c r="EC38" i="3"/>
  <c r="ED38" i="3"/>
  <c r="FN38" i="3" s="1"/>
  <c r="EE38" i="3"/>
  <c r="EF38" i="3"/>
  <c r="EG38" i="3"/>
  <c r="EH38" i="3"/>
  <c r="EI38" i="3"/>
  <c r="FQ38" i="3" s="1"/>
  <c r="EJ38" i="3"/>
  <c r="EK38" i="3"/>
  <c r="EL38" i="3"/>
  <c r="FS38" i="3" s="1"/>
  <c r="EM38" i="3"/>
  <c r="EN38" i="3"/>
  <c r="EO38" i="3"/>
  <c r="EP38" i="3"/>
  <c r="EQ38" i="3"/>
  <c r="GF38" i="3" s="1"/>
  <c r="ER38" i="3"/>
  <c r="ES38" i="3"/>
  <c r="ET38" i="3"/>
  <c r="GH38" i="3" s="1"/>
  <c r="EU38" i="3"/>
  <c r="EV38" i="3"/>
  <c r="EW38" i="3"/>
  <c r="GI38" i="3" s="1"/>
  <c r="EX38" i="3"/>
  <c r="EY38" i="3"/>
  <c r="GK38" i="3" s="1"/>
  <c r="EZ38" i="3"/>
  <c r="FA38" i="3"/>
  <c r="FB38" i="3"/>
  <c r="GM38" i="3" s="1"/>
  <c r="FC38" i="3"/>
  <c r="FD38" i="3"/>
  <c r="DR39" i="3"/>
  <c r="DS39" i="3"/>
  <c r="FG39" i="3" s="1"/>
  <c r="DT39" i="3"/>
  <c r="DU39" i="3"/>
  <c r="DV39" i="3"/>
  <c r="FI39" i="3" s="1"/>
  <c r="DW39" i="3"/>
  <c r="DX39" i="3"/>
  <c r="DY39" i="3"/>
  <c r="DZ39" i="3"/>
  <c r="EA39" i="3"/>
  <c r="FL39" i="3" s="1"/>
  <c r="EB39" i="3"/>
  <c r="EC39" i="3"/>
  <c r="ED39" i="3"/>
  <c r="FN39" i="3" s="1"/>
  <c r="EE39" i="3"/>
  <c r="EF39" i="3"/>
  <c r="EG39" i="3"/>
  <c r="EH39" i="3"/>
  <c r="EI39" i="3"/>
  <c r="FQ39" i="3" s="1"/>
  <c r="EJ39" i="3"/>
  <c r="EK39" i="3"/>
  <c r="EL39" i="3"/>
  <c r="FS39" i="3" s="1"/>
  <c r="EM39" i="3"/>
  <c r="EN39" i="3"/>
  <c r="EO39" i="3"/>
  <c r="EP39" i="3"/>
  <c r="EQ39" i="3"/>
  <c r="GF39" i="3" s="1"/>
  <c r="ER39" i="3"/>
  <c r="ES39" i="3"/>
  <c r="ET39" i="3"/>
  <c r="GH39" i="3" s="1"/>
  <c r="EU39" i="3"/>
  <c r="EV39" i="3"/>
  <c r="EW39" i="3"/>
  <c r="EX39" i="3"/>
  <c r="EY39" i="3"/>
  <c r="GK39" i="3" s="1"/>
  <c r="EZ39" i="3"/>
  <c r="FA39" i="3"/>
  <c r="FB39" i="3"/>
  <c r="GM39" i="3" s="1"/>
  <c r="FC39" i="3"/>
  <c r="FD39" i="3"/>
  <c r="DR40" i="3"/>
  <c r="DS40" i="3"/>
  <c r="FG40" i="3" s="1"/>
  <c r="DT40" i="3"/>
  <c r="DU40" i="3"/>
  <c r="DV40" i="3"/>
  <c r="FI40" i="3" s="1"/>
  <c r="DW40" i="3"/>
  <c r="DX40" i="3"/>
  <c r="DY40" i="3"/>
  <c r="DZ40" i="3"/>
  <c r="EA40" i="3"/>
  <c r="FL40" i="3" s="1"/>
  <c r="EB40" i="3"/>
  <c r="EC40" i="3"/>
  <c r="ED40" i="3"/>
  <c r="FN40" i="3" s="1"/>
  <c r="EE40" i="3"/>
  <c r="EF40" i="3"/>
  <c r="EG40" i="3"/>
  <c r="EH40" i="3"/>
  <c r="EI40" i="3"/>
  <c r="FQ40" i="3" s="1"/>
  <c r="EJ40" i="3"/>
  <c r="EK40" i="3"/>
  <c r="EL40" i="3"/>
  <c r="FS40" i="3" s="1"/>
  <c r="EM40" i="3"/>
  <c r="EN40" i="3"/>
  <c r="EO40" i="3"/>
  <c r="EP40" i="3"/>
  <c r="EQ40" i="3"/>
  <c r="GF40" i="3" s="1"/>
  <c r="ER40" i="3"/>
  <c r="ES40" i="3"/>
  <c r="ET40" i="3"/>
  <c r="GH40" i="3" s="1"/>
  <c r="EU40" i="3"/>
  <c r="EV40" i="3"/>
  <c r="EW40" i="3"/>
  <c r="GI40" i="3" s="1"/>
  <c r="EX40" i="3"/>
  <c r="EY40" i="3"/>
  <c r="GK40" i="3" s="1"/>
  <c r="EZ40" i="3"/>
  <c r="FA40" i="3"/>
  <c r="FB40" i="3"/>
  <c r="GM40" i="3" s="1"/>
  <c r="FC40" i="3"/>
  <c r="FD40" i="3"/>
  <c r="DR41" i="3"/>
  <c r="DS41" i="3"/>
  <c r="FG41" i="3" s="1"/>
  <c r="DT41" i="3"/>
  <c r="DU41" i="3"/>
  <c r="DV41" i="3"/>
  <c r="FI41" i="3" s="1"/>
  <c r="DW41" i="3"/>
  <c r="DX41" i="3"/>
  <c r="DY41" i="3"/>
  <c r="DZ41" i="3"/>
  <c r="EA41" i="3"/>
  <c r="FL41" i="3" s="1"/>
  <c r="EB41" i="3"/>
  <c r="EC41" i="3"/>
  <c r="ED41" i="3"/>
  <c r="FN41" i="3" s="1"/>
  <c r="EE41" i="3"/>
  <c r="EF41" i="3"/>
  <c r="EG41" i="3"/>
  <c r="EH41" i="3"/>
  <c r="EI41" i="3"/>
  <c r="FQ41" i="3" s="1"/>
  <c r="EJ41" i="3"/>
  <c r="EK41" i="3"/>
  <c r="EL41" i="3"/>
  <c r="FS41" i="3" s="1"/>
  <c r="EM41" i="3"/>
  <c r="EN41" i="3"/>
  <c r="EO41" i="3"/>
  <c r="EP41" i="3"/>
  <c r="EQ41" i="3"/>
  <c r="GF41" i="3" s="1"/>
  <c r="ER41" i="3"/>
  <c r="ES41" i="3"/>
  <c r="ET41" i="3"/>
  <c r="GH41" i="3" s="1"/>
  <c r="EU41" i="3"/>
  <c r="EV41" i="3"/>
  <c r="EW41" i="3"/>
  <c r="EX41" i="3"/>
  <c r="EY41" i="3"/>
  <c r="GK41" i="3" s="1"/>
  <c r="EZ41" i="3"/>
  <c r="FA41" i="3"/>
  <c r="FB41" i="3"/>
  <c r="GM41" i="3" s="1"/>
  <c r="FC41" i="3"/>
  <c r="FD41" i="3"/>
  <c r="DR42" i="3"/>
  <c r="DS42" i="3"/>
  <c r="FG42" i="3" s="1"/>
  <c r="DT42" i="3"/>
  <c r="DU42" i="3"/>
  <c r="DV42" i="3"/>
  <c r="FI42" i="3" s="1"/>
  <c r="DW42" i="3"/>
  <c r="DX42" i="3"/>
  <c r="DY42" i="3"/>
  <c r="DZ42" i="3"/>
  <c r="EA42" i="3"/>
  <c r="FL42" i="3" s="1"/>
  <c r="EB42" i="3"/>
  <c r="EC42" i="3"/>
  <c r="ED42" i="3"/>
  <c r="FN42" i="3" s="1"/>
  <c r="EE42" i="3"/>
  <c r="EF42" i="3"/>
  <c r="EG42" i="3"/>
  <c r="EH42" i="3"/>
  <c r="EI42" i="3"/>
  <c r="FQ42" i="3" s="1"/>
  <c r="EJ42" i="3"/>
  <c r="EK42" i="3"/>
  <c r="EL42" i="3"/>
  <c r="FS42" i="3" s="1"/>
  <c r="EM42" i="3"/>
  <c r="EN42" i="3"/>
  <c r="EO42" i="3"/>
  <c r="EP42" i="3"/>
  <c r="EQ42" i="3"/>
  <c r="GF42" i="3" s="1"/>
  <c r="ER42" i="3"/>
  <c r="ES42" i="3"/>
  <c r="ET42" i="3"/>
  <c r="GH42" i="3" s="1"/>
  <c r="EU42" i="3"/>
  <c r="EV42" i="3"/>
  <c r="EW42" i="3"/>
  <c r="EX42" i="3"/>
  <c r="EY42" i="3"/>
  <c r="GK42" i="3" s="1"/>
  <c r="EZ42" i="3"/>
  <c r="FA42" i="3"/>
  <c r="FB42" i="3"/>
  <c r="GM42" i="3" s="1"/>
  <c r="FC42" i="3"/>
  <c r="FD42" i="3"/>
  <c r="DR43" i="3"/>
  <c r="DS43" i="3"/>
  <c r="FG43" i="3" s="1"/>
  <c r="DT43" i="3"/>
  <c r="DU43" i="3"/>
  <c r="DV43" i="3"/>
  <c r="FI43" i="3" s="1"/>
  <c r="DW43" i="3"/>
  <c r="DX43" i="3"/>
  <c r="DY43" i="3"/>
  <c r="DZ43" i="3"/>
  <c r="EA43" i="3"/>
  <c r="FL43" i="3" s="1"/>
  <c r="EB43" i="3"/>
  <c r="EC43" i="3"/>
  <c r="ED43" i="3"/>
  <c r="FN43" i="3" s="1"/>
  <c r="EE43" i="3"/>
  <c r="EF43" i="3"/>
  <c r="EG43" i="3"/>
  <c r="EH43" i="3"/>
  <c r="EI43" i="3"/>
  <c r="FQ43" i="3" s="1"/>
  <c r="EJ43" i="3"/>
  <c r="EK43" i="3"/>
  <c r="EL43" i="3"/>
  <c r="FS43" i="3" s="1"/>
  <c r="EM43" i="3"/>
  <c r="EN43" i="3"/>
  <c r="EO43" i="3"/>
  <c r="EP43" i="3"/>
  <c r="EQ43" i="3"/>
  <c r="GF43" i="3" s="1"/>
  <c r="ER43" i="3"/>
  <c r="ES43" i="3"/>
  <c r="ET43" i="3"/>
  <c r="GH43" i="3" s="1"/>
  <c r="EU43" i="3"/>
  <c r="EV43" i="3"/>
  <c r="EW43" i="3"/>
  <c r="EX43" i="3"/>
  <c r="EY43" i="3"/>
  <c r="GK43" i="3" s="1"/>
  <c r="EZ43" i="3"/>
  <c r="FA43" i="3"/>
  <c r="FB43" i="3"/>
  <c r="GM43" i="3" s="1"/>
  <c r="FC43" i="3"/>
  <c r="FD43" i="3"/>
  <c r="DR44" i="3"/>
  <c r="DS44" i="3"/>
  <c r="FG44" i="3" s="1"/>
  <c r="DT44" i="3"/>
  <c r="DU44" i="3"/>
  <c r="DV44" i="3"/>
  <c r="FI44" i="3" s="1"/>
  <c r="DW44" i="3"/>
  <c r="DX44" i="3"/>
  <c r="DY44" i="3"/>
  <c r="DZ44" i="3"/>
  <c r="EA44" i="3"/>
  <c r="FL44" i="3" s="1"/>
  <c r="EB44" i="3"/>
  <c r="EC44" i="3"/>
  <c r="ED44" i="3"/>
  <c r="FN44" i="3" s="1"/>
  <c r="EE44" i="3"/>
  <c r="EF44" i="3"/>
  <c r="EG44" i="3"/>
  <c r="EH44" i="3"/>
  <c r="EI44" i="3"/>
  <c r="FQ44" i="3" s="1"/>
  <c r="EJ44" i="3"/>
  <c r="EK44" i="3"/>
  <c r="EL44" i="3"/>
  <c r="FS44" i="3" s="1"/>
  <c r="EM44" i="3"/>
  <c r="EN44" i="3"/>
  <c r="EO44" i="3"/>
  <c r="EP44" i="3"/>
  <c r="EQ44" i="3"/>
  <c r="GF44" i="3" s="1"/>
  <c r="ER44" i="3"/>
  <c r="ES44" i="3"/>
  <c r="ET44" i="3"/>
  <c r="GH44" i="3" s="1"/>
  <c r="EU44" i="3"/>
  <c r="EV44" i="3"/>
  <c r="EW44" i="3"/>
  <c r="EX44" i="3"/>
  <c r="EY44" i="3"/>
  <c r="GK44" i="3" s="1"/>
  <c r="EZ44" i="3"/>
  <c r="FA44" i="3"/>
  <c r="FB44" i="3"/>
  <c r="GM44" i="3" s="1"/>
  <c r="FC44" i="3"/>
  <c r="FD44" i="3"/>
  <c r="DR45" i="3"/>
  <c r="DS45" i="3"/>
  <c r="FG45" i="3" s="1"/>
  <c r="DT45" i="3"/>
  <c r="DU45" i="3"/>
  <c r="DV45" i="3"/>
  <c r="FI45" i="3" s="1"/>
  <c r="DW45" i="3"/>
  <c r="DX45" i="3"/>
  <c r="DY45" i="3"/>
  <c r="DZ45" i="3"/>
  <c r="EA45" i="3"/>
  <c r="FL45" i="3" s="1"/>
  <c r="EB45" i="3"/>
  <c r="EC45" i="3"/>
  <c r="ED45" i="3"/>
  <c r="FN45" i="3" s="1"/>
  <c r="EE45" i="3"/>
  <c r="EF45" i="3"/>
  <c r="EG45" i="3"/>
  <c r="EH45" i="3"/>
  <c r="EI45" i="3"/>
  <c r="FQ45" i="3" s="1"/>
  <c r="EJ45" i="3"/>
  <c r="EK45" i="3"/>
  <c r="EL45" i="3"/>
  <c r="FS45" i="3" s="1"/>
  <c r="EM45" i="3"/>
  <c r="EN45" i="3"/>
  <c r="EO45" i="3"/>
  <c r="EP45" i="3"/>
  <c r="EQ45" i="3"/>
  <c r="GF45" i="3" s="1"/>
  <c r="ER45" i="3"/>
  <c r="ES45" i="3"/>
  <c r="ET45" i="3"/>
  <c r="GH45" i="3" s="1"/>
  <c r="EU45" i="3"/>
  <c r="EV45" i="3"/>
  <c r="EW45" i="3"/>
  <c r="EX45" i="3"/>
  <c r="EY45" i="3"/>
  <c r="GK45" i="3" s="1"/>
  <c r="EZ45" i="3"/>
  <c r="FA45" i="3"/>
  <c r="FB45" i="3"/>
  <c r="GM45" i="3" s="1"/>
  <c r="FC45" i="3"/>
  <c r="FD45" i="3"/>
  <c r="DR46" i="3"/>
  <c r="DS46" i="3"/>
  <c r="FG46" i="3" s="1"/>
  <c r="DT46" i="3"/>
  <c r="DU46" i="3"/>
  <c r="DV46" i="3"/>
  <c r="FI46" i="3" s="1"/>
  <c r="DW46" i="3"/>
  <c r="DX46" i="3"/>
  <c r="DY46" i="3"/>
  <c r="DZ46" i="3"/>
  <c r="EA46" i="3"/>
  <c r="FL46" i="3" s="1"/>
  <c r="EB46" i="3"/>
  <c r="EC46" i="3"/>
  <c r="ED46" i="3"/>
  <c r="FN46" i="3" s="1"/>
  <c r="EE46" i="3"/>
  <c r="EF46" i="3"/>
  <c r="EG46" i="3"/>
  <c r="EH46" i="3"/>
  <c r="EI46" i="3"/>
  <c r="FQ46" i="3" s="1"/>
  <c r="EJ46" i="3"/>
  <c r="EK46" i="3"/>
  <c r="EL46" i="3"/>
  <c r="FS46" i="3" s="1"/>
  <c r="EM46" i="3"/>
  <c r="EN46" i="3"/>
  <c r="EO46" i="3"/>
  <c r="EP46" i="3"/>
  <c r="EQ46" i="3"/>
  <c r="GF46" i="3" s="1"/>
  <c r="ER46" i="3"/>
  <c r="ES46" i="3"/>
  <c r="ET46" i="3"/>
  <c r="GH46" i="3" s="1"/>
  <c r="EU46" i="3"/>
  <c r="EV46" i="3"/>
  <c r="EW46" i="3"/>
  <c r="EX46" i="3"/>
  <c r="EY46" i="3"/>
  <c r="GK46" i="3" s="1"/>
  <c r="EZ46" i="3"/>
  <c r="FA46" i="3"/>
  <c r="FB46" i="3"/>
  <c r="GM46" i="3" s="1"/>
  <c r="FC46" i="3"/>
  <c r="FD46" i="3"/>
  <c r="DR47" i="3"/>
  <c r="DS47" i="3"/>
  <c r="FG47" i="3" s="1"/>
  <c r="DT47" i="3"/>
  <c r="DU47" i="3"/>
  <c r="DV47" i="3"/>
  <c r="FI47" i="3" s="1"/>
  <c r="DW47" i="3"/>
  <c r="DX47" i="3"/>
  <c r="DY47" i="3"/>
  <c r="DZ47" i="3"/>
  <c r="EA47" i="3"/>
  <c r="FL47" i="3" s="1"/>
  <c r="EB47" i="3"/>
  <c r="EC47" i="3"/>
  <c r="ED47" i="3"/>
  <c r="FN47" i="3" s="1"/>
  <c r="EE47" i="3"/>
  <c r="EF47" i="3"/>
  <c r="EG47" i="3"/>
  <c r="EH47" i="3"/>
  <c r="EI47" i="3"/>
  <c r="FQ47" i="3" s="1"/>
  <c r="EJ47" i="3"/>
  <c r="EK47" i="3"/>
  <c r="EL47" i="3"/>
  <c r="FS47" i="3" s="1"/>
  <c r="EM47" i="3"/>
  <c r="EN47" i="3"/>
  <c r="EO47" i="3"/>
  <c r="EP47" i="3"/>
  <c r="EQ47" i="3"/>
  <c r="GF47" i="3" s="1"/>
  <c r="ER47" i="3"/>
  <c r="ES47" i="3"/>
  <c r="ET47" i="3"/>
  <c r="GH47" i="3" s="1"/>
  <c r="EU47" i="3"/>
  <c r="EV47" i="3"/>
  <c r="EW47" i="3"/>
  <c r="EX47" i="3"/>
  <c r="EY47" i="3"/>
  <c r="GK47" i="3" s="1"/>
  <c r="EZ47" i="3"/>
  <c r="FA47" i="3"/>
  <c r="FB47" i="3"/>
  <c r="GM47" i="3" s="1"/>
  <c r="FC47" i="3"/>
  <c r="FD47" i="3"/>
  <c r="DR48" i="3"/>
  <c r="DS48" i="3"/>
  <c r="FG48" i="3" s="1"/>
  <c r="DT48" i="3"/>
  <c r="DU48" i="3"/>
  <c r="DV48" i="3"/>
  <c r="FI48" i="3" s="1"/>
  <c r="DW48" i="3"/>
  <c r="DX48" i="3"/>
  <c r="DY48" i="3"/>
  <c r="DZ48" i="3"/>
  <c r="EA48" i="3"/>
  <c r="FL48" i="3" s="1"/>
  <c r="EB48" i="3"/>
  <c r="EC48" i="3"/>
  <c r="ED48" i="3"/>
  <c r="FN48" i="3" s="1"/>
  <c r="EE48" i="3"/>
  <c r="EF48" i="3"/>
  <c r="EG48" i="3"/>
  <c r="EH48" i="3"/>
  <c r="EI48" i="3"/>
  <c r="FQ48" i="3" s="1"/>
  <c r="EJ48" i="3"/>
  <c r="EK48" i="3"/>
  <c r="EL48" i="3"/>
  <c r="FS48" i="3" s="1"/>
  <c r="EM48" i="3"/>
  <c r="EN48" i="3"/>
  <c r="EO48" i="3"/>
  <c r="GD48" i="3" s="1"/>
  <c r="EP48" i="3"/>
  <c r="EQ48" i="3"/>
  <c r="GF48" i="3" s="1"/>
  <c r="ER48" i="3"/>
  <c r="ES48" i="3"/>
  <c r="ET48" i="3"/>
  <c r="GH48" i="3" s="1"/>
  <c r="EU48" i="3"/>
  <c r="EV48" i="3"/>
  <c r="EW48" i="3"/>
  <c r="EX48" i="3"/>
  <c r="EY48" i="3"/>
  <c r="GK48" i="3" s="1"/>
  <c r="EZ48" i="3"/>
  <c r="FA48" i="3"/>
  <c r="FB48" i="3"/>
  <c r="GM48" i="3" s="1"/>
  <c r="FC48" i="3"/>
  <c r="FD48" i="3"/>
  <c r="DR49" i="3"/>
  <c r="DS49" i="3"/>
  <c r="FG49" i="3" s="1"/>
  <c r="DT49" i="3"/>
  <c r="DU49" i="3"/>
  <c r="DV49" i="3"/>
  <c r="FI49" i="3" s="1"/>
  <c r="DW49" i="3"/>
  <c r="DX49" i="3"/>
  <c r="DY49" i="3"/>
  <c r="DZ49" i="3"/>
  <c r="EA49" i="3"/>
  <c r="FL49" i="3" s="1"/>
  <c r="EB49" i="3"/>
  <c r="EC49" i="3"/>
  <c r="ED49" i="3"/>
  <c r="FN49" i="3" s="1"/>
  <c r="EE49" i="3"/>
  <c r="EF49" i="3"/>
  <c r="EG49" i="3"/>
  <c r="EH49" i="3"/>
  <c r="EI49" i="3"/>
  <c r="FQ49" i="3" s="1"/>
  <c r="EJ49" i="3"/>
  <c r="EK49" i="3"/>
  <c r="EL49" i="3"/>
  <c r="FS49" i="3" s="1"/>
  <c r="EM49" i="3"/>
  <c r="EN49" i="3"/>
  <c r="EO49" i="3"/>
  <c r="GD49" i="3" s="1"/>
  <c r="EP49" i="3"/>
  <c r="EQ49" i="3"/>
  <c r="GF49" i="3" s="1"/>
  <c r="ER49" i="3"/>
  <c r="ES49" i="3"/>
  <c r="ET49" i="3"/>
  <c r="GH49" i="3" s="1"/>
  <c r="EU49" i="3"/>
  <c r="EV49" i="3"/>
  <c r="EW49" i="3"/>
  <c r="EX49" i="3"/>
  <c r="EY49" i="3"/>
  <c r="GK49" i="3" s="1"/>
  <c r="EZ49" i="3"/>
  <c r="FA49" i="3"/>
  <c r="FB49" i="3"/>
  <c r="GM49" i="3" s="1"/>
  <c r="FC49" i="3"/>
  <c r="FD49" i="3"/>
  <c r="DR50" i="3"/>
  <c r="DS50" i="3"/>
  <c r="FG50" i="3" s="1"/>
  <c r="DT50" i="3"/>
  <c r="DU50" i="3"/>
  <c r="DV50" i="3"/>
  <c r="FI50" i="3" s="1"/>
  <c r="DW50" i="3"/>
  <c r="DX50" i="3"/>
  <c r="DY50" i="3"/>
  <c r="DZ50" i="3"/>
  <c r="EA50" i="3"/>
  <c r="FL50" i="3" s="1"/>
  <c r="EB50" i="3"/>
  <c r="EC50" i="3"/>
  <c r="ED50" i="3"/>
  <c r="FN50" i="3" s="1"/>
  <c r="EE50" i="3"/>
  <c r="EF50" i="3"/>
  <c r="EG50" i="3"/>
  <c r="EH50" i="3"/>
  <c r="EI50" i="3"/>
  <c r="FQ50" i="3" s="1"/>
  <c r="EJ50" i="3"/>
  <c r="EK50" i="3"/>
  <c r="EL50" i="3"/>
  <c r="FS50" i="3" s="1"/>
  <c r="EM50" i="3"/>
  <c r="EN50" i="3"/>
  <c r="EO50" i="3"/>
  <c r="EP50" i="3"/>
  <c r="EQ50" i="3"/>
  <c r="GF50" i="3" s="1"/>
  <c r="ER50" i="3"/>
  <c r="ES50" i="3"/>
  <c r="ET50" i="3"/>
  <c r="GH50" i="3" s="1"/>
  <c r="EU50" i="3"/>
  <c r="EV50" i="3"/>
  <c r="EW50" i="3"/>
  <c r="EX50" i="3"/>
  <c r="EY50" i="3"/>
  <c r="GK50" i="3" s="1"/>
  <c r="EZ50" i="3"/>
  <c r="FA50" i="3"/>
  <c r="FB50" i="3"/>
  <c r="GM50" i="3" s="1"/>
  <c r="FC50" i="3"/>
  <c r="FD50" i="3"/>
  <c r="DR51" i="3"/>
  <c r="DS51" i="3"/>
  <c r="FG51" i="3" s="1"/>
  <c r="DT51" i="3"/>
  <c r="DU51" i="3"/>
  <c r="DV51" i="3"/>
  <c r="FI51" i="3" s="1"/>
  <c r="DW51" i="3"/>
  <c r="DX51" i="3"/>
  <c r="DY51" i="3"/>
  <c r="FJ51" i="3" s="1"/>
  <c r="DZ51" i="3"/>
  <c r="EA51" i="3"/>
  <c r="FL51" i="3" s="1"/>
  <c r="EB51" i="3"/>
  <c r="EC51" i="3"/>
  <c r="ED51" i="3"/>
  <c r="FN51" i="3" s="1"/>
  <c r="EE51" i="3"/>
  <c r="EF51" i="3"/>
  <c r="EG51" i="3"/>
  <c r="EH51" i="3"/>
  <c r="EI51" i="3"/>
  <c r="FQ51" i="3" s="1"/>
  <c r="EJ51" i="3"/>
  <c r="EK51" i="3"/>
  <c r="EL51" i="3"/>
  <c r="FS51" i="3" s="1"/>
  <c r="EM51" i="3"/>
  <c r="EN51" i="3"/>
  <c r="EO51" i="3"/>
  <c r="EP51" i="3"/>
  <c r="EQ51" i="3"/>
  <c r="GF51" i="3" s="1"/>
  <c r="ER51" i="3"/>
  <c r="ES51" i="3"/>
  <c r="ET51" i="3"/>
  <c r="GH51" i="3" s="1"/>
  <c r="EU51" i="3"/>
  <c r="EV51" i="3"/>
  <c r="EW51" i="3"/>
  <c r="EX51" i="3"/>
  <c r="EY51" i="3"/>
  <c r="GK51" i="3" s="1"/>
  <c r="EZ51" i="3"/>
  <c r="FA51" i="3"/>
  <c r="FB51" i="3"/>
  <c r="GM51" i="3" s="1"/>
  <c r="FC51" i="3"/>
  <c r="FD51" i="3"/>
  <c r="DR52" i="3"/>
  <c r="DS52" i="3"/>
  <c r="FG52" i="3" s="1"/>
  <c r="DT52" i="3"/>
  <c r="DU52" i="3"/>
  <c r="DV52" i="3"/>
  <c r="FI52" i="3" s="1"/>
  <c r="DW52" i="3"/>
  <c r="DX52" i="3"/>
  <c r="DY52" i="3"/>
  <c r="DZ52" i="3"/>
  <c r="EA52" i="3"/>
  <c r="FL52" i="3" s="1"/>
  <c r="EB52" i="3"/>
  <c r="EC52" i="3"/>
  <c r="ED52" i="3"/>
  <c r="FN52" i="3" s="1"/>
  <c r="EE52" i="3"/>
  <c r="EF52" i="3"/>
  <c r="EG52" i="3"/>
  <c r="EH52" i="3"/>
  <c r="EI52" i="3"/>
  <c r="FQ52" i="3" s="1"/>
  <c r="EJ52" i="3"/>
  <c r="EK52" i="3"/>
  <c r="EL52" i="3"/>
  <c r="FS52" i="3" s="1"/>
  <c r="EM52" i="3"/>
  <c r="EN52" i="3"/>
  <c r="EO52" i="3"/>
  <c r="EP52" i="3"/>
  <c r="EQ52" i="3"/>
  <c r="GF52" i="3" s="1"/>
  <c r="ER52" i="3"/>
  <c r="ES52" i="3"/>
  <c r="ET52" i="3"/>
  <c r="GH52" i="3" s="1"/>
  <c r="EU52" i="3"/>
  <c r="EV52" i="3"/>
  <c r="EW52" i="3"/>
  <c r="EX52" i="3"/>
  <c r="EY52" i="3"/>
  <c r="GK52" i="3" s="1"/>
  <c r="EZ52" i="3"/>
  <c r="FA52" i="3"/>
  <c r="FB52" i="3"/>
  <c r="GM52" i="3" s="1"/>
  <c r="FC52" i="3"/>
  <c r="FD52" i="3"/>
  <c r="DR53" i="3"/>
  <c r="DS53" i="3"/>
  <c r="FG53" i="3" s="1"/>
  <c r="DT53" i="3"/>
  <c r="DU53" i="3"/>
  <c r="DV53" i="3"/>
  <c r="FI53" i="3" s="1"/>
  <c r="DW53" i="3"/>
  <c r="DX53" i="3"/>
  <c r="DY53" i="3"/>
  <c r="DZ53" i="3"/>
  <c r="EA53" i="3"/>
  <c r="FL53" i="3" s="1"/>
  <c r="EB53" i="3"/>
  <c r="EC53" i="3"/>
  <c r="ED53" i="3"/>
  <c r="FN53" i="3" s="1"/>
  <c r="EE53" i="3"/>
  <c r="EF53" i="3"/>
  <c r="EG53" i="3"/>
  <c r="EH53" i="3"/>
  <c r="EI53" i="3"/>
  <c r="FQ53" i="3" s="1"/>
  <c r="EJ53" i="3"/>
  <c r="EK53" i="3"/>
  <c r="EL53" i="3"/>
  <c r="FS53" i="3" s="1"/>
  <c r="EM53" i="3"/>
  <c r="EN53" i="3"/>
  <c r="EO53" i="3"/>
  <c r="EP53" i="3"/>
  <c r="EQ53" i="3"/>
  <c r="GF53" i="3" s="1"/>
  <c r="ER53" i="3"/>
  <c r="ES53" i="3"/>
  <c r="ET53" i="3"/>
  <c r="GH53" i="3" s="1"/>
  <c r="EU53" i="3"/>
  <c r="EV53" i="3"/>
  <c r="EW53" i="3"/>
  <c r="EX53" i="3"/>
  <c r="EY53" i="3"/>
  <c r="GK53" i="3" s="1"/>
  <c r="EZ53" i="3"/>
  <c r="FA53" i="3"/>
  <c r="FB53" i="3"/>
  <c r="GM53" i="3" s="1"/>
  <c r="FC53" i="3"/>
  <c r="FD53" i="3"/>
  <c r="DR54" i="3"/>
  <c r="DS54" i="3"/>
  <c r="FG54" i="3" s="1"/>
  <c r="DT54" i="3"/>
  <c r="DU54" i="3"/>
  <c r="DV54" i="3"/>
  <c r="FI54" i="3" s="1"/>
  <c r="DW54" i="3"/>
  <c r="DX54" i="3"/>
  <c r="DY54" i="3"/>
  <c r="DZ54" i="3"/>
  <c r="EA54" i="3"/>
  <c r="FL54" i="3" s="1"/>
  <c r="EB54" i="3"/>
  <c r="EC54" i="3"/>
  <c r="ED54" i="3"/>
  <c r="FN54" i="3" s="1"/>
  <c r="EE54" i="3"/>
  <c r="EF54" i="3"/>
  <c r="EG54" i="3"/>
  <c r="EH54" i="3"/>
  <c r="EI54" i="3"/>
  <c r="FQ54" i="3" s="1"/>
  <c r="EJ54" i="3"/>
  <c r="EK54" i="3"/>
  <c r="EL54" i="3"/>
  <c r="FS54" i="3" s="1"/>
  <c r="EM54" i="3"/>
  <c r="EN54" i="3"/>
  <c r="EO54" i="3"/>
  <c r="EP54" i="3"/>
  <c r="EQ54" i="3"/>
  <c r="GF54" i="3" s="1"/>
  <c r="ER54" i="3"/>
  <c r="ES54" i="3"/>
  <c r="ET54" i="3"/>
  <c r="GH54" i="3" s="1"/>
  <c r="EU54" i="3"/>
  <c r="EV54" i="3"/>
  <c r="EW54" i="3"/>
  <c r="GI54" i="3" s="1"/>
  <c r="EX54" i="3"/>
  <c r="EY54" i="3"/>
  <c r="GK54" i="3" s="1"/>
  <c r="EZ54" i="3"/>
  <c r="FA54" i="3"/>
  <c r="FB54" i="3"/>
  <c r="GM54" i="3" s="1"/>
  <c r="FC54" i="3"/>
  <c r="FD54" i="3"/>
  <c r="DR55" i="3"/>
  <c r="DS55" i="3"/>
  <c r="FG55" i="3" s="1"/>
  <c r="DT55" i="3"/>
  <c r="DU55" i="3"/>
  <c r="DV55" i="3"/>
  <c r="FI55" i="3" s="1"/>
  <c r="DW55" i="3"/>
  <c r="DX55" i="3"/>
  <c r="DY55" i="3"/>
  <c r="DZ55" i="3"/>
  <c r="EA55" i="3"/>
  <c r="FL55" i="3" s="1"/>
  <c r="EB55" i="3"/>
  <c r="EC55" i="3"/>
  <c r="ED55" i="3"/>
  <c r="FN55" i="3" s="1"/>
  <c r="EE55" i="3"/>
  <c r="EF55" i="3"/>
  <c r="EG55" i="3"/>
  <c r="EH55" i="3"/>
  <c r="EI55" i="3"/>
  <c r="FQ55" i="3" s="1"/>
  <c r="EJ55" i="3"/>
  <c r="EK55" i="3"/>
  <c r="EL55" i="3"/>
  <c r="FS55" i="3" s="1"/>
  <c r="EM55" i="3"/>
  <c r="EN55" i="3"/>
  <c r="EO55" i="3"/>
  <c r="EP55" i="3"/>
  <c r="EQ55" i="3"/>
  <c r="GF55" i="3" s="1"/>
  <c r="ER55" i="3"/>
  <c r="ES55" i="3"/>
  <c r="ET55" i="3"/>
  <c r="GH55" i="3" s="1"/>
  <c r="EU55" i="3"/>
  <c r="EV55" i="3"/>
  <c r="EW55" i="3"/>
  <c r="EX55" i="3"/>
  <c r="EY55" i="3"/>
  <c r="GK55" i="3" s="1"/>
  <c r="EZ55" i="3"/>
  <c r="FA55" i="3"/>
  <c r="FB55" i="3"/>
  <c r="GM55" i="3" s="1"/>
  <c r="FC55" i="3"/>
  <c r="FD55" i="3"/>
  <c r="DR56" i="3"/>
  <c r="DS56" i="3"/>
  <c r="FG56" i="3" s="1"/>
  <c r="DT56" i="3"/>
  <c r="DU56" i="3"/>
  <c r="DV56" i="3"/>
  <c r="FI56" i="3" s="1"/>
  <c r="DW56" i="3"/>
  <c r="DX56" i="3"/>
  <c r="DY56" i="3"/>
  <c r="DZ56" i="3"/>
  <c r="EA56" i="3"/>
  <c r="FL56" i="3" s="1"/>
  <c r="EB56" i="3"/>
  <c r="EC56" i="3"/>
  <c r="ED56" i="3"/>
  <c r="FN56" i="3" s="1"/>
  <c r="EE56" i="3"/>
  <c r="EF56" i="3"/>
  <c r="EG56" i="3"/>
  <c r="EH56" i="3"/>
  <c r="EI56" i="3"/>
  <c r="FQ56" i="3" s="1"/>
  <c r="EJ56" i="3"/>
  <c r="EK56" i="3"/>
  <c r="EL56" i="3"/>
  <c r="FS56" i="3" s="1"/>
  <c r="EM56" i="3"/>
  <c r="EN56" i="3"/>
  <c r="EO56" i="3"/>
  <c r="EP56" i="3"/>
  <c r="EQ56" i="3"/>
  <c r="GF56" i="3" s="1"/>
  <c r="ER56" i="3"/>
  <c r="ES56" i="3"/>
  <c r="ET56" i="3"/>
  <c r="GH56" i="3" s="1"/>
  <c r="EU56" i="3"/>
  <c r="EV56" i="3"/>
  <c r="EW56" i="3"/>
  <c r="GI56" i="3" s="1"/>
  <c r="EX56" i="3"/>
  <c r="EY56" i="3"/>
  <c r="GK56" i="3" s="1"/>
  <c r="EZ56" i="3"/>
  <c r="FA56" i="3"/>
  <c r="FB56" i="3"/>
  <c r="GM56" i="3" s="1"/>
  <c r="FC56" i="3"/>
  <c r="FD56" i="3"/>
  <c r="DR57" i="3"/>
  <c r="DS57" i="3"/>
  <c r="FG57" i="3" s="1"/>
  <c r="DT57" i="3"/>
  <c r="DU57" i="3"/>
  <c r="DV57" i="3"/>
  <c r="FI57" i="3" s="1"/>
  <c r="DW57" i="3"/>
  <c r="DX57" i="3"/>
  <c r="DY57" i="3"/>
  <c r="DZ57" i="3"/>
  <c r="EA57" i="3"/>
  <c r="FL57" i="3" s="1"/>
  <c r="EB57" i="3"/>
  <c r="EC57" i="3"/>
  <c r="ED57" i="3"/>
  <c r="FN57" i="3" s="1"/>
  <c r="EE57" i="3"/>
  <c r="EF57" i="3"/>
  <c r="EG57" i="3"/>
  <c r="EH57" i="3"/>
  <c r="EI57" i="3"/>
  <c r="FQ57" i="3" s="1"/>
  <c r="EJ57" i="3"/>
  <c r="EK57" i="3"/>
  <c r="EL57" i="3"/>
  <c r="FS57" i="3" s="1"/>
  <c r="EM57" i="3"/>
  <c r="EN57" i="3"/>
  <c r="EO57" i="3"/>
  <c r="EP57" i="3"/>
  <c r="EQ57" i="3"/>
  <c r="GF57" i="3" s="1"/>
  <c r="ER57" i="3"/>
  <c r="ES57" i="3"/>
  <c r="ET57" i="3"/>
  <c r="GH57" i="3" s="1"/>
  <c r="EU57" i="3"/>
  <c r="EV57" i="3"/>
  <c r="EW57" i="3"/>
  <c r="EX57" i="3"/>
  <c r="EY57" i="3"/>
  <c r="GK57" i="3" s="1"/>
  <c r="EZ57" i="3"/>
  <c r="FA57" i="3"/>
  <c r="FB57" i="3"/>
  <c r="GM57" i="3" s="1"/>
  <c r="FC57" i="3"/>
  <c r="FD57" i="3"/>
  <c r="DR58" i="3"/>
  <c r="DS58" i="3"/>
  <c r="FG58" i="3" s="1"/>
  <c r="DT58" i="3"/>
  <c r="DU58" i="3"/>
  <c r="DV58" i="3"/>
  <c r="FI58" i="3" s="1"/>
  <c r="DW58" i="3"/>
  <c r="DX58" i="3"/>
  <c r="DY58" i="3"/>
  <c r="DZ58" i="3"/>
  <c r="EA58" i="3"/>
  <c r="FL58" i="3" s="1"/>
  <c r="EB58" i="3"/>
  <c r="EC58" i="3"/>
  <c r="ED58" i="3"/>
  <c r="FN58" i="3" s="1"/>
  <c r="EE58" i="3"/>
  <c r="EF58" i="3"/>
  <c r="EG58" i="3"/>
  <c r="EH58" i="3"/>
  <c r="EI58" i="3"/>
  <c r="FQ58" i="3" s="1"/>
  <c r="EJ58" i="3"/>
  <c r="EK58" i="3"/>
  <c r="EL58" i="3"/>
  <c r="FS58" i="3" s="1"/>
  <c r="EM58" i="3"/>
  <c r="EN58" i="3"/>
  <c r="EO58" i="3"/>
  <c r="EP58" i="3"/>
  <c r="EQ58" i="3"/>
  <c r="GF58" i="3" s="1"/>
  <c r="ER58" i="3"/>
  <c r="ES58" i="3"/>
  <c r="ET58" i="3"/>
  <c r="GH58" i="3" s="1"/>
  <c r="EU58" i="3"/>
  <c r="EV58" i="3"/>
  <c r="EW58" i="3"/>
  <c r="EX58" i="3"/>
  <c r="EY58" i="3"/>
  <c r="GK58" i="3" s="1"/>
  <c r="EZ58" i="3"/>
  <c r="FA58" i="3"/>
  <c r="FB58" i="3"/>
  <c r="GM58" i="3" s="1"/>
  <c r="FC58" i="3"/>
  <c r="FD58" i="3"/>
  <c r="DR59" i="3"/>
  <c r="DS59" i="3"/>
  <c r="FG59" i="3" s="1"/>
  <c r="DT59" i="3"/>
  <c r="DU59" i="3"/>
  <c r="DV59" i="3"/>
  <c r="FI59" i="3" s="1"/>
  <c r="DW59" i="3"/>
  <c r="DX59" i="3"/>
  <c r="DY59" i="3"/>
  <c r="DZ59" i="3"/>
  <c r="EA59" i="3"/>
  <c r="FL59" i="3" s="1"/>
  <c r="EB59" i="3"/>
  <c r="EC59" i="3"/>
  <c r="ED59" i="3"/>
  <c r="FN59" i="3" s="1"/>
  <c r="EE59" i="3"/>
  <c r="EF59" i="3"/>
  <c r="EG59" i="3"/>
  <c r="EH59" i="3"/>
  <c r="EI59" i="3"/>
  <c r="FQ59" i="3" s="1"/>
  <c r="EJ59" i="3"/>
  <c r="EK59" i="3"/>
  <c r="EL59" i="3"/>
  <c r="FS59" i="3" s="1"/>
  <c r="EM59" i="3"/>
  <c r="EN59" i="3"/>
  <c r="EO59" i="3"/>
  <c r="EP59" i="3"/>
  <c r="EQ59" i="3"/>
  <c r="GF59" i="3" s="1"/>
  <c r="ER59" i="3"/>
  <c r="ES59" i="3"/>
  <c r="ET59" i="3"/>
  <c r="GH59" i="3" s="1"/>
  <c r="EU59" i="3"/>
  <c r="EV59" i="3"/>
  <c r="EW59" i="3"/>
  <c r="EX59" i="3"/>
  <c r="EY59" i="3"/>
  <c r="GK59" i="3" s="1"/>
  <c r="EZ59" i="3"/>
  <c r="FA59" i="3"/>
  <c r="FB59" i="3"/>
  <c r="GM59" i="3" s="1"/>
  <c r="FC59" i="3"/>
  <c r="FD59" i="3"/>
  <c r="DR60" i="3"/>
  <c r="DS60" i="3"/>
  <c r="FG60" i="3" s="1"/>
  <c r="DT60" i="3"/>
  <c r="DU60" i="3"/>
  <c r="DV60" i="3"/>
  <c r="FI60" i="3" s="1"/>
  <c r="DW60" i="3"/>
  <c r="DX60" i="3"/>
  <c r="DY60" i="3"/>
  <c r="DZ60" i="3"/>
  <c r="EA60" i="3"/>
  <c r="FL60" i="3" s="1"/>
  <c r="EB60" i="3"/>
  <c r="EC60" i="3"/>
  <c r="ED60" i="3"/>
  <c r="FN60" i="3" s="1"/>
  <c r="EE60" i="3"/>
  <c r="EF60" i="3"/>
  <c r="EG60" i="3"/>
  <c r="EH60" i="3"/>
  <c r="EI60" i="3"/>
  <c r="FQ60" i="3" s="1"/>
  <c r="EJ60" i="3"/>
  <c r="EK60" i="3"/>
  <c r="EL60" i="3"/>
  <c r="FS60" i="3" s="1"/>
  <c r="EM60" i="3"/>
  <c r="EN60" i="3"/>
  <c r="EO60" i="3"/>
  <c r="EP60" i="3"/>
  <c r="EQ60" i="3"/>
  <c r="GF60" i="3" s="1"/>
  <c r="ER60" i="3"/>
  <c r="ES60" i="3"/>
  <c r="ET60" i="3"/>
  <c r="GH60" i="3" s="1"/>
  <c r="EU60" i="3"/>
  <c r="EV60" i="3"/>
  <c r="EW60" i="3"/>
  <c r="EX60" i="3"/>
  <c r="EY60" i="3"/>
  <c r="GK60" i="3" s="1"/>
  <c r="EZ60" i="3"/>
  <c r="FA60" i="3"/>
  <c r="FB60" i="3"/>
  <c r="GM60" i="3" s="1"/>
  <c r="FC60" i="3"/>
  <c r="FD60" i="3"/>
  <c r="DR61" i="3"/>
  <c r="DS61" i="3"/>
  <c r="FG61" i="3" s="1"/>
  <c r="DT61" i="3"/>
  <c r="DU61" i="3"/>
  <c r="DV61" i="3"/>
  <c r="FI61" i="3" s="1"/>
  <c r="DW61" i="3"/>
  <c r="DX61" i="3"/>
  <c r="DY61" i="3"/>
  <c r="DZ61" i="3"/>
  <c r="EA61" i="3"/>
  <c r="FL61" i="3" s="1"/>
  <c r="EB61" i="3"/>
  <c r="EC61" i="3"/>
  <c r="ED61" i="3"/>
  <c r="FN61" i="3" s="1"/>
  <c r="EE61" i="3"/>
  <c r="EF61" i="3"/>
  <c r="EG61" i="3"/>
  <c r="EH61" i="3"/>
  <c r="EI61" i="3"/>
  <c r="FQ61" i="3" s="1"/>
  <c r="EJ61" i="3"/>
  <c r="EK61" i="3"/>
  <c r="EL61" i="3"/>
  <c r="FS61" i="3" s="1"/>
  <c r="EM61" i="3"/>
  <c r="EN61" i="3"/>
  <c r="EO61" i="3"/>
  <c r="EP61" i="3"/>
  <c r="EQ61" i="3"/>
  <c r="GF61" i="3" s="1"/>
  <c r="ER61" i="3"/>
  <c r="ES61" i="3"/>
  <c r="ET61" i="3"/>
  <c r="GH61" i="3" s="1"/>
  <c r="EU61" i="3"/>
  <c r="EV61" i="3"/>
  <c r="EW61" i="3"/>
  <c r="EX61" i="3"/>
  <c r="EY61" i="3"/>
  <c r="GK61" i="3" s="1"/>
  <c r="EZ61" i="3"/>
  <c r="FA61" i="3"/>
  <c r="FB61" i="3"/>
  <c r="GM61" i="3" s="1"/>
  <c r="FC61" i="3"/>
  <c r="FD61" i="3"/>
  <c r="DR62" i="3"/>
  <c r="DS62" i="3"/>
  <c r="FG62" i="3" s="1"/>
  <c r="DT62" i="3"/>
  <c r="DU62" i="3"/>
  <c r="DV62" i="3"/>
  <c r="FI62" i="3" s="1"/>
  <c r="DW62" i="3"/>
  <c r="DX62" i="3"/>
  <c r="DY62" i="3"/>
  <c r="DZ62" i="3"/>
  <c r="EA62" i="3"/>
  <c r="FL62" i="3" s="1"/>
  <c r="EB62" i="3"/>
  <c r="EC62" i="3"/>
  <c r="ED62" i="3"/>
  <c r="FN62" i="3" s="1"/>
  <c r="EE62" i="3"/>
  <c r="EF62" i="3"/>
  <c r="EG62" i="3"/>
  <c r="EH62" i="3"/>
  <c r="EI62" i="3"/>
  <c r="FQ62" i="3" s="1"/>
  <c r="EJ62" i="3"/>
  <c r="EK62" i="3"/>
  <c r="EL62" i="3"/>
  <c r="FS62" i="3" s="1"/>
  <c r="EM62" i="3"/>
  <c r="EN62" i="3"/>
  <c r="EO62" i="3"/>
  <c r="EP62" i="3"/>
  <c r="EQ62" i="3"/>
  <c r="GF62" i="3" s="1"/>
  <c r="ER62" i="3"/>
  <c r="ES62" i="3"/>
  <c r="ET62" i="3"/>
  <c r="GH62" i="3" s="1"/>
  <c r="EU62" i="3"/>
  <c r="EV62" i="3"/>
  <c r="EW62" i="3"/>
  <c r="EX62" i="3"/>
  <c r="EY62" i="3"/>
  <c r="GK62" i="3" s="1"/>
  <c r="EZ62" i="3"/>
  <c r="FA62" i="3"/>
  <c r="FB62" i="3"/>
  <c r="GM62" i="3" s="1"/>
  <c r="FC62" i="3"/>
  <c r="FD62" i="3"/>
  <c r="DR63" i="3"/>
  <c r="DS63" i="3"/>
  <c r="FG63" i="3" s="1"/>
  <c r="DT63" i="3"/>
  <c r="DU63" i="3"/>
  <c r="DV63" i="3"/>
  <c r="FI63" i="3" s="1"/>
  <c r="DW63" i="3"/>
  <c r="DX63" i="3"/>
  <c r="DY63" i="3"/>
  <c r="DZ63" i="3"/>
  <c r="EA63" i="3"/>
  <c r="FL63" i="3" s="1"/>
  <c r="EB63" i="3"/>
  <c r="EC63" i="3"/>
  <c r="ED63" i="3"/>
  <c r="FN63" i="3" s="1"/>
  <c r="EE63" i="3"/>
  <c r="EF63" i="3"/>
  <c r="EG63" i="3"/>
  <c r="EH63" i="3"/>
  <c r="EI63" i="3"/>
  <c r="FQ63" i="3" s="1"/>
  <c r="EJ63" i="3"/>
  <c r="EK63" i="3"/>
  <c r="EL63" i="3"/>
  <c r="FS63" i="3" s="1"/>
  <c r="EM63" i="3"/>
  <c r="EN63" i="3"/>
  <c r="EO63" i="3"/>
  <c r="EP63" i="3"/>
  <c r="EQ63" i="3"/>
  <c r="GF63" i="3" s="1"/>
  <c r="ER63" i="3"/>
  <c r="ES63" i="3"/>
  <c r="ET63" i="3"/>
  <c r="GH63" i="3" s="1"/>
  <c r="EU63" i="3"/>
  <c r="EV63" i="3"/>
  <c r="EW63" i="3"/>
  <c r="EX63" i="3"/>
  <c r="EY63" i="3"/>
  <c r="GK63" i="3" s="1"/>
  <c r="EZ63" i="3"/>
  <c r="FA63" i="3"/>
  <c r="FB63" i="3"/>
  <c r="GM63" i="3" s="1"/>
  <c r="FC63" i="3"/>
  <c r="FD63" i="3"/>
  <c r="DR64" i="3"/>
  <c r="DS64" i="3"/>
  <c r="FG64" i="3" s="1"/>
  <c r="DT64" i="3"/>
  <c r="DU64" i="3"/>
  <c r="DV64" i="3"/>
  <c r="FI64" i="3" s="1"/>
  <c r="DW64" i="3"/>
  <c r="DX64" i="3"/>
  <c r="DY64" i="3"/>
  <c r="DZ64" i="3"/>
  <c r="EA64" i="3"/>
  <c r="FL64" i="3" s="1"/>
  <c r="EB64" i="3"/>
  <c r="EC64" i="3"/>
  <c r="ED64" i="3"/>
  <c r="FN64" i="3" s="1"/>
  <c r="EE64" i="3"/>
  <c r="EF64" i="3"/>
  <c r="EG64" i="3"/>
  <c r="EH64" i="3"/>
  <c r="EI64" i="3"/>
  <c r="FQ64" i="3" s="1"/>
  <c r="EJ64" i="3"/>
  <c r="EK64" i="3"/>
  <c r="EL64" i="3"/>
  <c r="FS64" i="3" s="1"/>
  <c r="EM64" i="3"/>
  <c r="EN64" i="3"/>
  <c r="EO64" i="3"/>
  <c r="GD64" i="3" s="1"/>
  <c r="EP64" i="3"/>
  <c r="EQ64" i="3"/>
  <c r="GF64" i="3" s="1"/>
  <c r="ER64" i="3"/>
  <c r="ES64" i="3"/>
  <c r="ET64" i="3"/>
  <c r="GH64" i="3" s="1"/>
  <c r="EU64" i="3"/>
  <c r="EV64" i="3"/>
  <c r="EW64" i="3"/>
  <c r="EX64" i="3"/>
  <c r="EY64" i="3"/>
  <c r="GK64" i="3" s="1"/>
  <c r="EZ64" i="3"/>
  <c r="FA64" i="3"/>
  <c r="FB64" i="3"/>
  <c r="GM64" i="3" s="1"/>
  <c r="FC64" i="3"/>
  <c r="FD64" i="3"/>
  <c r="DR65" i="3"/>
  <c r="DS65" i="3"/>
  <c r="FG65" i="3" s="1"/>
  <c r="DT65" i="3"/>
  <c r="DU65" i="3"/>
  <c r="DV65" i="3"/>
  <c r="FI65" i="3" s="1"/>
  <c r="DW65" i="3"/>
  <c r="DX65" i="3"/>
  <c r="DY65" i="3"/>
  <c r="DZ65" i="3"/>
  <c r="EA65" i="3"/>
  <c r="FL65" i="3" s="1"/>
  <c r="EB65" i="3"/>
  <c r="EC65" i="3"/>
  <c r="ED65" i="3"/>
  <c r="FN65" i="3" s="1"/>
  <c r="EE65" i="3"/>
  <c r="EF65" i="3"/>
  <c r="EG65" i="3"/>
  <c r="EH65" i="3"/>
  <c r="EI65" i="3"/>
  <c r="FQ65" i="3" s="1"/>
  <c r="EJ65" i="3"/>
  <c r="EK65" i="3"/>
  <c r="EL65" i="3"/>
  <c r="FS65" i="3" s="1"/>
  <c r="EM65" i="3"/>
  <c r="EN65" i="3"/>
  <c r="EO65" i="3"/>
  <c r="GD65" i="3" s="1"/>
  <c r="EP65" i="3"/>
  <c r="EQ65" i="3"/>
  <c r="GF65" i="3" s="1"/>
  <c r="ER65" i="3"/>
  <c r="ES65" i="3"/>
  <c r="ET65" i="3"/>
  <c r="GH65" i="3" s="1"/>
  <c r="EU65" i="3"/>
  <c r="EV65" i="3"/>
  <c r="EW65" i="3"/>
  <c r="EX65" i="3"/>
  <c r="EY65" i="3"/>
  <c r="GK65" i="3" s="1"/>
  <c r="EZ65" i="3"/>
  <c r="FA65" i="3"/>
  <c r="FB65" i="3"/>
  <c r="GM65" i="3" s="1"/>
  <c r="FC65" i="3"/>
  <c r="FD65" i="3"/>
  <c r="DR66" i="3"/>
  <c r="DS66" i="3"/>
  <c r="FG66" i="3" s="1"/>
  <c r="DT66" i="3"/>
  <c r="DU66" i="3"/>
  <c r="DV66" i="3"/>
  <c r="FI66" i="3" s="1"/>
  <c r="DW66" i="3"/>
  <c r="DX66" i="3"/>
  <c r="DY66" i="3"/>
  <c r="DZ66" i="3"/>
  <c r="EA66" i="3"/>
  <c r="FL66" i="3" s="1"/>
  <c r="EB66" i="3"/>
  <c r="EC66" i="3"/>
  <c r="ED66" i="3"/>
  <c r="FN66" i="3" s="1"/>
  <c r="EE66" i="3"/>
  <c r="EF66" i="3"/>
  <c r="EG66" i="3"/>
  <c r="EH66" i="3"/>
  <c r="EI66" i="3"/>
  <c r="FQ66" i="3" s="1"/>
  <c r="EJ66" i="3"/>
  <c r="EK66" i="3"/>
  <c r="EL66" i="3"/>
  <c r="FS66" i="3" s="1"/>
  <c r="EM66" i="3"/>
  <c r="EN66" i="3"/>
  <c r="EO66" i="3"/>
  <c r="EP66" i="3"/>
  <c r="EQ66" i="3"/>
  <c r="GF66" i="3" s="1"/>
  <c r="ER66" i="3"/>
  <c r="ES66" i="3"/>
  <c r="ET66" i="3"/>
  <c r="GH66" i="3" s="1"/>
  <c r="EU66" i="3"/>
  <c r="EV66" i="3"/>
  <c r="EW66" i="3"/>
  <c r="EX66" i="3"/>
  <c r="EY66" i="3"/>
  <c r="GK66" i="3" s="1"/>
  <c r="EZ66" i="3"/>
  <c r="FA66" i="3"/>
  <c r="FB66" i="3"/>
  <c r="GM66" i="3" s="1"/>
  <c r="FC66" i="3"/>
  <c r="FD66" i="3"/>
  <c r="DR67" i="3"/>
  <c r="DS67" i="3"/>
  <c r="FG67" i="3" s="1"/>
  <c r="DT67" i="3"/>
  <c r="DU67" i="3"/>
  <c r="DV67" i="3"/>
  <c r="FI67" i="3" s="1"/>
  <c r="DW67" i="3"/>
  <c r="DX67" i="3"/>
  <c r="DY67" i="3"/>
  <c r="DZ67" i="3"/>
  <c r="EA67" i="3"/>
  <c r="FL67" i="3" s="1"/>
  <c r="EB67" i="3"/>
  <c r="EC67" i="3"/>
  <c r="ED67" i="3"/>
  <c r="FN67" i="3" s="1"/>
  <c r="EE67" i="3"/>
  <c r="EF67" i="3"/>
  <c r="EG67" i="3"/>
  <c r="EH67" i="3"/>
  <c r="EI67" i="3"/>
  <c r="FQ67" i="3" s="1"/>
  <c r="EJ67" i="3"/>
  <c r="EK67" i="3"/>
  <c r="EL67" i="3"/>
  <c r="FS67" i="3" s="1"/>
  <c r="EM67" i="3"/>
  <c r="EN67" i="3"/>
  <c r="EO67" i="3"/>
  <c r="EP67" i="3"/>
  <c r="EQ67" i="3"/>
  <c r="GF67" i="3" s="1"/>
  <c r="ER67" i="3"/>
  <c r="ES67" i="3"/>
  <c r="ET67" i="3"/>
  <c r="GH67" i="3" s="1"/>
  <c r="EU67" i="3"/>
  <c r="EV67" i="3"/>
  <c r="EW67" i="3"/>
  <c r="EX67" i="3"/>
  <c r="EY67" i="3"/>
  <c r="GK67" i="3" s="1"/>
  <c r="EZ67" i="3"/>
  <c r="FA67" i="3"/>
  <c r="FB67" i="3"/>
  <c r="GM67" i="3" s="1"/>
  <c r="FC67" i="3"/>
  <c r="FD67" i="3"/>
  <c r="DR68" i="3"/>
  <c r="DS68" i="3"/>
  <c r="FG68" i="3" s="1"/>
  <c r="DT68" i="3"/>
  <c r="DU68" i="3"/>
  <c r="DV68" i="3"/>
  <c r="FI68" i="3" s="1"/>
  <c r="DW68" i="3"/>
  <c r="DX68" i="3"/>
  <c r="DY68" i="3"/>
  <c r="DZ68" i="3"/>
  <c r="EA68" i="3"/>
  <c r="FL68" i="3" s="1"/>
  <c r="EB68" i="3"/>
  <c r="EC68" i="3"/>
  <c r="ED68" i="3"/>
  <c r="FN68" i="3" s="1"/>
  <c r="EE68" i="3"/>
  <c r="EF68" i="3"/>
  <c r="EG68" i="3"/>
  <c r="EH68" i="3"/>
  <c r="EI68" i="3"/>
  <c r="FQ68" i="3" s="1"/>
  <c r="EJ68" i="3"/>
  <c r="EK68" i="3"/>
  <c r="EL68" i="3"/>
  <c r="FS68" i="3" s="1"/>
  <c r="EM68" i="3"/>
  <c r="EN68" i="3"/>
  <c r="EO68" i="3"/>
  <c r="EP68" i="3"/>
  <c r="EQ68" i="3"/>
  <c r="GF68" i="3" s="1"/>
  <c r="ER68" i="3"/>
  <c r="ES68" i="3"/>
  <c r="ET68" i="3"/>
  <c r="GH68" i="3" s="1"/>
  <c r="EU68" i="3"/>
  <c r="EV68" i="3"/>
  <c r="EW68" i="3"/>
  <c r="EX68" i="3"/>
  <c r="EY68" i="3"/>
  <c r="GK68" i="3" s="1"/>
  <c r="EZ68" i="3"/>
  <c r="FA68" i="3"/>
  <c r="FB68" i="3"/>
  <c r="GM68" i="3" s="1"/>
  <c r="FC68" i="3"/>
  <c r="FD68" i="3"/>
  <c r="DR69" i="3"/>
  <c r="DS69" i="3"/>
  <c r="FG69" i="3" s="1"/>
  <c r="DT69" i="3"/>
  <c r="DU69" i="3"/>
  <c r="DV69" i="3"/>
  <c r="FI69" i="3" s="1"/>
  <c r="DW69" i="3"/>
  <c r="DX69" i="3"/>
  <c r="DY69" i="3"/>
  <c r="DZ69" i="3"/>
  <c r="EA69" i="3"/>
  <c r="FL69" i="3" s="1"/>
  <c r="EB69" i="3"/>
  <c r="EC69" i="3"/>
  <c r="ED69" i="3"/>
  <c r="FN69" i="3" s="1"/>
  <c r="EE69" i="3"/>
  <c r="EF69" i="3"/>
  <c r="EG69" i="3"/>
  <c r="EH69" i="3"/>
  <c r="EI69" i="3"/>
  <c r="FQ69" i="3" s="1"/>
  <c r="EJ69" i="3"/>
  <c r="EK69" i="3"/>
  <c r="EL69" i="3"/>
  <c r="FS69" i="3" s="1"/>
  <c r="EM69" i="3"/>
  <c r="EN69" i="3"/>
  <c r="EO69" i="3"/>
  <c r="EP69" i="3"/>
  <c r="EQ69" i="3"/>
  <c r="GF69" i="3" s="1"/>
  <c r="ER69" i="3"/>
  <c r="ES69" i="3"/>
  <c r="ET69" i="3"/>
  <c r="GH69" i="3" s="1"/>
  <c r="EU69" i="3"/>
  <c r="EV69" i="3"/>
  <c r="EW69" i="3"/>
  <c r="EX69" i="3"/>
  <c r="EY69" i="3"/>
  <c r="GK69" i="3" s="1"/>
  <c r="EZ69" i="3"/>
  <c r="FA69" i="3"/>
  <c r="FB69" i="3"/>
  <c r="GM69" i="3" s="1"/>
  <c r="FC69" i="3"/>
  <c r="FD69" i="3"/>
  <c r="DR70" i="3"/>
  <c r="DS70" i="3"/>
  <c r="FG70" i="3" s="1"/>
  <c r="DT70" i="3"/>
  <c r="DU70" i="3"/>
  <c r="DV70" i="3"/>
  <c r="FI70" i="3" s="1"/>
  <c r="DW70" i="3"/>
  <c r="DX70" i="3"/>
  <c r="DY70" i="3"/>
  <c r="DZ70" i="3"/>
  <c r="EA70" i="3"/>
  <c r="FL70" i="3" s="1"/>
  <c r="EB70" i="3"/>
  <c r="EC70" i="3"/>
  <c r="ED70" i="3"/>
  <c r="FN70" i="3" s="1"/>
  <c r="EE70" i="3"/>
  <c r="EF70" i="3"/>
  <c r="EG70" i="3"/>
  <c r="EH70" i="3"/>
  <c r="EI70" i="3"/>
  <c r="FQ70" i="3" s="1"/>
  <c r="EJ70" i="3"/>
  <c r="EK70" i="3"/>
  <c r="EL70" i="3"/>
  <c r="FS70" i="3" s="1"/>
  <c r="EM70" i="3"/>
  <c r="EN70" i="3"/>
  <c r="EO70" i="3"/>
  <c r="EP70" i="3"/>
  <c r="EQ70" i="3"/>
  <c r="GF70" i="3" s="1"/>
  <c r="ER70" i="3"/>
  <c r="ES70" i="3"/>
  <c r="ET70" i="3"/>
  <c r="GH70" i="3" s="1"/>
  <c r="EU70" i="3"/>
  <c r="EV70" i="3"/>
  <c r="EW70" i="3"/>
  <c r="GI70" i="3" s="1"/>
  <c r="EX70" i="3"/>
  <c r="EY70" i="3"/>
  <c r="GK70" i="3" s="1"/>
  <c r="EZ70" i="3"/>
  <c r="FA70" i="3"/>
  <c r="FB70" i="3"/>
  <c r="GM70" i="3" s="1"/>
  <c r="FC70" i="3"/>
  <c r="FD70" i="3"/>
  <c r="DR71" i="3"/>
  <c r="DS71" i="3"/>
  <c r="FG71" i="3" s="1"/>
  <c r="DT71" i="3"/>
  <c r="DU71" i="3"/>
  <c r="DV71" i="3"/>
  <c r="FI71" i="3" s="1"/>
  <c r="DW71" i="3"/>
  <c r="DX71" i="3"/>
  <c r="DY71" i="3"/>
  <c r="DZ71" i="3"/>
  <c r="EA71" i="3"/>
  <c r="FL71" i="3" s="1"/>
  <c r="EB71" i="3"/>
  <c r="EC71" i="3"/>
  <c r="ED71" i="3"/>
  <c r="FN71" i="3" s="1"/>
  <c r="EE71" i="3"/>
  <c r="EF71" i="3"/>
  <c r="EG71" i="3"/>
  <c r="EH71" i="3"/>
  <c r="EI71" i="3"/>
  <c r="FQ71" i="3" s="1"/>
  <c r="EJ71" i="3"/>
  <c r="EK71" i="3"/>
  <c r="EL71" i="3"/>
  <c r="FS71" i="3" s="1"/>
  <c r="EM71" i="3"/>
  <c r="EN71" i="3"/>
  <c r="EO71" i="3"/>
  <c r="EP71" i="3"/>
  <c r="EQ71" i="3"/>
  <c r="GF71" i="3" s="1"/>
  <c r="ER71" i="3"/>
  <c r="ES71" i="3"/>
  <c r="ET71" i="3"/>
  <c r="GH71" i="3" s="1"/>
  <c r="EU71" i="3"/>
  <c r="EV71" i="3"/>
  <c r="EW71" i="3"/>
  <c r="EX71" i="3"/>
  <c r="EY71" i="3"/>
  <c r="GK71" i="3" s="1"/>
  <c r="EZ71" i="3"/>
  <c r="FA71" i="3"/>
  <c r="FB71" i="3"/>
  <c r="GM71" i="3" s="1"/>
  <c r="FC71" i="3"/>
  <c r="FD71" i="3"/>
  <c r="DR72" i="3"/>
  <c r="DS72" i="3"/>
  <c r="FG72" i="3" s="1"/>
  <c r="DT72" i="3"/>
  <c r="DU72" i="3"/>
  <c r="DV72" i="3"/>
  <c r="FI72" i="3" s="1"/>
  <c r="DW72" i="3"/>
  <c r="DX72" i="3"/>
  <c r="DY72" i="3"/>
  <c r="DZ72" i="3"/>
  <c r="EA72" i="3"/>
  <c r="FL72" i="3" s="1"/>
  <c r="EB72" i="3"/>
  <c r="EC72" i="3"/>
  <c r="ED72" i="3"/>
  <c r="FN72" i="3" s="1"/>
  <c r="EE72" i="3"/>
  <c r="EF72" i="3"/>
  <c r="EG72" i="3"/>
  <c r="EH72" i="3"/>
  <c r="EI72" i="3"/>
  <c r="FQ72" i="3" s="1"/>
  <c r="EJ72" i="3"/>
  <c r="EK72" i="3"/>
  <c r="EL72" i="3"/>
  <c r="FS72" i="3" s="1"/>
  <c r="EM72" i="3"/>
  <c r="EN72" i="3"/>
  <c r="EO72" i="3"/>
  <c r="EP72" i="3"/>
  <c r="EQ72" i="3"/>
  <c r="GF72" i="3" s="1"/>
  <c r="ER72" i="3"/>
  <c r="ES72" i="3"/>
  <c r="ET72" i="3"/>
  <c r="GH72" i="3" s="1"/>
  <c r="EU72" i="3"/>
  <c r="EV72" i="3"/>
  <c r="EW72" i="3"/>
  <c r="GI72" i="3" s="1"/>
  <c r="EX72" i="3"/>
  <c r="EY72" i="3"/>
  <c r="GK72" i="3" s="1"/>
  <c r="EZ72" i="3"/>
  <c r="FA72" i="3"/>
  <c r="FB72" i="3"/>
  <c r="GM72" i="3" s="1"/>
  <c r="FC72" i="3"/>
  <c r="FD72" i="3"/>
  <c r="DR73" i="3"/>
  <c r="DS73" i="3"/>
  <c r="FG73" i="3" s="1"/>
  <c r="DT73" i="3"/>
  <c r="DU73" i="3"/>
  <c r="DV73" i="3"/>
  <c r="FI73" i="3" s="1"/>
  <c r="DW73" i="3"/>
  <c r="DX73" i="3"/>
  <c r="DY73" i="3"/>
  <c r="DZ73" i="3"/>
  <c r="EA73" i="3"/>
  <c r="FL73" i="3" s="1"/>
  <c r="EB73" i="3"/>
  <c r="EC73" i="3"/>
  <c r="ED73" i="3"/>
  <c r="FN73" i="3" s="1"/>
  <c r="EE73" i="3"/>
  <c r="EF73" i="3"/>
  <c r="EG73" i="3"/>
  <c r="EH73" i="3"/>
  <c r="EI73" i="3"/>
  <c r="FQ73" i="3" s="1"/>
  <c r="EJ73" i="3"/>
  <c r="EK73" i="3"/>
  <c r="EL73" i="3"/>
  <c r="FS73" i="3" s="1"/>
  <c r="EM73" i="3"/>
  <c r="EN73" i="3"/>
  <c r="EO73" i="3"/>
  <c r="EP73" i="3"/>
  <c r="EQ73" i="3"/>
  <c r="GF73" i="3" s="1"/>
  <c r="ER73" i="3"/>
  <c r="ES73" i="3"/>
  <c r="ET73" i="3"/>
  <c r="GH73" i="3" s="1"/>
  <c r="EU73" i="3"/>
  <c r="EV73" i="3"/>
  <c r="EW73" i="3"/>
  <c r="EX73" i="3"/>
  <c r="EY73" i="3"/>
  <c r="GK73" i="3" s="1"/>
  <c r="EZ73" i="3"/>
  <c r="FA73" i="3"/>
  <c r="FB73" i="3"/>
  <c r="GM73" i="3" s="1"/>
  <c r="FC73" i="3"/>
  <c r="FD73" i="3"/>
  <c r="DR74" i="3"/>
  <c r="DS74" i="3"/>
  <c r="FG74" i="3" s="1"/>
  <c r="DT74" i="3"/>
  <c r="DU74" i="3"/>
  <c r="DV74" i="3"/>
  <c r="FI74" i="3" s="1"/>
  <c r="DW74" i="3"/>
  <c r="DX74" i="3"/>
  <c r="DY74" i="3"/>
  <c r="DZ74" i="3"/>
  <c r="EA74" i="3"/>
  <c r="FL74" i="3" s="1"/>
  <c r="EB74" i="3"/>
  <c r="EC74" i="3"/>
  <c r="ED74" i="3"/>
  <c r="FN74" i="3" s="1"/>
  <c r="EE74" i="3"/>
  <c r="EF74" i="3"/>
  <c r="EG74" i="3"/>
  <c r="EH74" i="3"/>
  <c r="EI74" i="3"/>
  <c r="FQ74" i="3" s="1"/>
  <c r="EJ74" i="3"/>
  <c r="EK74" i="3"/>
  <c r="EL74" i="3"/>
  <c r="FS74" i="3" s="1"/>
  <c r="EM74" i="3"/>
  <c r="EN74" i="3"/>
  <c r="EO74" i="3"/>
  <c r="EP74" i="3"/>
  <c r="EQ74" i="3"/>
  <c r="GF74" i="3" s="1"/>
  <c r="ER74" i="3"/>
  <c r="ES74" i="3"/>
  <c r="ET74" i="3"/>
  <c r="GH74" i="3" s="1"/>
  <c r="EU74" i="3"/>
  <c r="EV74" i="3"/>
  <c r="EW74" i="3"/>
  <c r="EX74" i="3"/>
  <c r="EY74" i="3"/>
  <c r="GK74" i="3" s="1"/>
  <c r="EZ74" i="3"/>
  <c r="FA74" i="3"/>
  <c r="FB74" i="3"/>
  <c r="GM74" i="3" s="1"/>
  <c r="FC74" i="3"/>
  <c r="FD74" i="3"/>
  <c r="DR75" i="3"/>
  <c r="DS75" i="3"/>
  <c r="FG75" i="3" s="1"/>
  <c r="DT75" i="3"/>
  <c r="DU75" i="3"/>
  <c r="DV75" i="3"/>
  <c r="FI75" i="3" s="1"/>
  <c r="DW75" i="3"/>
  <c r="DX75" i="3"/>
  <c r="DY75" i="3"/>
  <c r="DZ75" i="3"/>
  <c r="EA75" i="3"/>
  <c r="FL75" i="3" s="1"/>
  <c r="EB75" i="3"/>
  <c r="EC75" i="3"/>
  <c r="ED75" i="3"/>
  <c r="FN75" i="3" s="1"/>
  <c r="EE75" i="3"/>
  <c r="EF75" i="3"/>
  <c r="EG75" i="3"/>
  <c r="FO75" i="3" s="1"/>
  <c r="EH75" i="3"/>
  <c r="EI75" i="3"/>
  <c r="FQ75" i="3" s="1"/>
  <c r="EJ75" i="3"/>
  <c r="EK75" i="3"/>
  <c r="EL75" i="3"/>
  <c r="FS75" i="3" s="1"/>
  <c r="EM75" i="3"/>
  <c r="EN75" i="3"/>
  <c r="EO75" i="3"/>
  <c r="EP75" i="3"/>
  <c r="EQ75" i="3"/>
  <c r="GF75" i="3" s="1"/>
  <c r="ER75" i="3"/>
  <c r="ES75" i="3"/>
  <c r="ET75" i="3"/>
  <c r="GH75" i="3" s="1"/>
  <c r="EU75" i="3"/>
  <c r="EV75" i="3"/>
  <c r="EW75" i="3"/>
  <c r="EX75" i="3"/>
  <c r="EY75" i="3"/>
  <c r="GK75" i="3" s="1"/>
  <c r="EZ75" i="3"/>
  <c r="FA75" i="3"/>
  <c r="FB75" i="3"/>
  <c r="GM75" i="3" s="1"/>
  <c r="FC75" i="3"/>
  <c r="FD75" i="3"/>
  <c r="DR76" i="3"/>
  <c r="DS76" i="3"/>
  <c r="FG76" i="3" s="1"/>
  <c r="DT76" i="3"/>
  <c r="DU76" i="3"/>
  <c r="DV76" i="3"/>
  <c r="FI76" i="3" s="1"/>
  <c r="DW76" i="3"/>
  <c r="DX76" i="3"/>
  <c r="DY76" i="3"/>
  <c r="DZ76" i="3"/>
  <c r="EA76" i="3"/>
  <c r="FL76" i="3" s="1"/>
  <c r="EB76" i="3"/>
  <c r="EC76" i="3"/>
  <c r="ED76" i="3"/>
  <c r="FN76" i="3" s="1"/>
  <c r="EE76" i="3"/>
  <c r="EF76" i="3"/>
  <c r="EG76" i="3"/>
  <c r="EH76" i="3"/>
  <c r="EI76" i="3"/>
  <c r="FQ76" i="3" s="1"/>
  <c r="EJ76" i="3"/>
  <c r="EK76" i="3"/>
  <c r="EL76" i="3"/>
  <c r="FS76" i="3" s="1"/>
  <c r="EM76" i="3"/>
  <c r="EN76" i="3"/>
  <c r="EO76" i="3"/>
  <c r="EP76" i="3"/>
  <c r="EQ76" i="3"/>
  <c r="GF76" i="3" s="1"/>
  <c r="ER76" i="3"/>
  <c r="ES76" i="3"/>
  <c r="ET76" i="3"/>
  <c r="GH76" i="3" s="1"/>
  <c r="EU76" i="3"/>
  <c r="EV76" i="3"/>
  <c r="EW76" i="3"/>
  <c r="EX76" i="3"/>
  <c r="EY76" i="3"/>
  <c r="GK76" i="3" s="1"/>
  <c r="EZ76" i="3"/>
  <c r="FA76" i="3"/>
  <c r="FB76" i="3"/>
  <c r="GM76" i="3" s="1"/>
  <c r="FC76" i="3"/>
  <c r="FD76" i="3"/>
  <c r="DR77" i="3"/>
  <c r="DS77" i="3"/>
  <c r="FG77" i="3" s="1"/>
  <c r="DT77" i="3"/>
  <c r="DU77" i="3"/>
  <c r="DV77" i="3"/>
  <c r="FI77" i="3" s="1"/>
  <c r="DW77" i="3"/>
  <c r="DX77" i="3"/>
  <c r="DY77" i="3"/>
  <c r="DZ77" i="3"/>
  <c r="EA77" i="3"/>
  <c r="FL77" i="3" s="1"/>
  <c r="EB77" i="3"/>
  <c r="EC77" i="3"/>
  <c r="ED77" i="3"/>
  <c r="FN77" i="3" s="1"/>
  <c r="EE77" i="3"/>
  <c r="EF77" i="3"/>
  <c r="EG77" i="3"/>
  <c r="EH77" i="3"/>
  <c r="EI77" i="3"/>
  <c r="FQ77" i="3" s="1"/>
  <c r="EJ77" i="3"/>
  <c r="EK77" i="3"/>
  <c r="EL77" i="3"/>
  <c r="FS77" i="3" s="1"/>
  <c r="EM77" i="3"/>
  <c r="EN77" i="3"/>
  <c r="EO77" i="3"/>
  <c r="EP77" i="3"/>
  <c r="EQ77" i="3"/>
  <c r="GF77" i="3" s="1"/>
  <c r="ER77" i="3"/>
  <c r="ES77" i="3"/>
  <c r="ET77" i="3"/>
  <c r="GH77" i="3" s="1"/>
  <c r="EU77" i="3"/>
  <c r="EV77" i="3"/>
  <c r="EW77" i="3"/>
  <c r="EX77" i="3"/>
  <c r="EY77" i="3"/>
  <c r="GK77" i="3" s="1"/>
  <c r="EZ77" i="3"/>
  <c r="FA77" i="3"/>
  <c r="FB77" i="3"/>
  <c r="GM77" i="3" s="1"/>
  <c r="FC77" i="3"/>
  <c r="FD77" i="3"/>
  <c r="DR78" i="3"/>
  <c r="DS78" i="3"/>
  <c r="FG78" i="3" s="1"/>
  <c r="DT78" i="3"/>
  <c r="DU78" i="3"/>
  <c r="DV78" i="3"/>
  <c r="FI78" i="3" s="1"/>
  <c r="DW78" i="3"/>
  <c r="DX78" i="3"/>
  <c r="DY78" i="3"/>
  <c r="DZ78" i="3"/>
  <c r="EA78" i="3"/>
  <c r="FL78" i="3" s="1"/>
  <c r="EB78" i="3"/>
  <c r="EC78" i="3"/>
  <c r="ED78" i="3"/>
  <c r="FN78" i="3" s="1"/>
  <c r="EE78" i="3"/>
  <c r="EF78" i="3"/>
  <c r="EG78" i="3"/>
  <c r="EH78" i="3"/>
  <c r="EI78" i="3"/>
  <c r="FQ78" i="3" s="1"/>
  <c r="EJ78" i="3"/>
  <c r="EK78" i="3"/>
  <c r="EL78" i="3"/>
  <c r="FS78" i="3" s="1"/>
  <c r="EM78" i="3"/>
  <c r="EN78" i="3"/>
  <c r="EO78" i="3"/>
  <c r="EP78" i="3"/>
  <c r="EQ78" i="3"/>
  <c r="GF78" i="3" s="1"/>
  <c r="ER78" i="3"/>
  <c r="ES78" i="3"/>
  <c r="ET78" i="3"/>
  <c r="GH78" i="3" s="1"/>
  <c r="EU78" i="3"/>
  <c r="EV78" i="3"/>
  <c r="EW78" i="3"/>
  <c r="EX78" i="3"/>
  <c r="EY78" i="3"/>
  <c r="GK78" i="3" s="1"/>
  <c r="EZ78" i="3"/>
  <c r="FA78" i="3"/>
  <c r="FB78" i="3"/>
  <c r="GM78" i="3" s="1"/>
  <c r="FC78" i="3"/>
  <c r="FD78" i="3"/>
  <c r="DR79" i="3"/>
  <c r="DS79" i="3"/>
  <c r="FG79" i="3" s="1"/>
  <c r="D1256" i="11" s="1"/>
  <c r="DT79" i="3"/>
  <c r="DU79" i="3"/>
  <c r="DV79" i="3"/>
  <c r="FI79" i="3" s="1"/>
  <c r="F1256" i="11" s="1"/>
  <c r="DW79" i="3"/>
  <c r="DX79" i="3"/>
  <c r="DY79" i="3"/>
  <c r="DZ79" i="3"/>
  <c r="EA79" i="3"/>
  <c r="FL79" i="3" s="1"/>
  <c r="D1257" i="11" s="1"/>
  <c r="EB79" i="3"/>
  <c r="EC79" i="3"/>
  <c r="ED79" i="3"/>
  <c r="FN79" i="3" s="1"/>
  <c r="F1257" i="11" s="1"/>
  <c r="EE79" i="3"/>
  <c r="EF79" i="3"/>
  <c r="EG79" i="3"/>
  <c r="EH79" i="3"/>
  <c r="EI79" i="3"/>
  <c r="FQ79" i="3" s="1"/>
  <c r="D1258" i="11" s="1"/>
  <c r="EJ79" i="3"/>
  <c r="EK79" i="3"/>
  <c r="EL79" i="3"/>
  <c r="FS79" i="3" s="1"/>
  <c r="F1258" i="11" s="1"/>
  <c r="EM79" i="3"/>
  <c r="EN79" i="3"/>
  <c r="EO79" i="3"/>
  <c r="EP79" i="3"/>
  <c r="EQ79" i="3"/>
  <c r="GF79" i="3" s="1"/>
  <c r="D1261" i="11" s="1"/>
  <c r="ER79" i="3"/>
  <c r="ES79" i="3"/>
  <c r="ET79" i="3"/>
  <c r="GH79" i="3" s="1"/>
  <c r="F1261" i="11" s="1"/>
  <c r="EU79" i="3"/>
  <c r="EV79" i="3"/>
  <c r="EW79" i="3"/>
  <c r="EX79" i="3"/>
  <c r="EY79" i="3"/>
  <c r="GK79" i="3" s="1"/>
  <c r="D1262" i="11" s="1"/>
  <c r="EZ79" i="3"/>
  <c r="FA79" i="3"/>
  <c r="FB79" i="3"/>
  <c r="GM79" i="3" s="1"/>
  <c r="F1262" i="11" s="1"/>
  <c r="FC79" i="3"/>
  <c r="FD79" i="3"/>
  <c r="DR80" i="3"/>
  <c r="DS80" i="3"/>
  <c r="FG80" i="3" s="1"/>
  <c r="DT80" i="3"/>
  <c r="DU80" i="3"/>
  <c r="DV80" i="3"/>
  <c r="FI80" i="3" s="1"/>
  <c r="DW80" i="3"/>
  <c r="DX80" i="3"/>
  <c r="DY80" i="3"/>
  <c r="DZ80" i="3"/>
  <c r="EA80" i="3"/>
  <c r="FL80" i="3" s="1"/>
  <c r="EB80" i="3"/>
  <c r="EC80" i="3"/>
  <c r="ED80" i="3"/>
  <c r="FN80" i="3" s="1"/>
  <c r="EE80" i="3"/>
  <c r="EF80" i="3"/>
  <c r="EG80" i="3"/>
  <c r="EH80" i="3"/>
  <c r="EI80" i="3"/>
  <c r="FQ80" i="3" s="1"/>
  <c r="EJ80" i="3"/>
  <c r="EK80" i="3"/>
  <c r="EL80" i="3"/>
  <c r="FS80" i="3" s="1"/>
  <c r="EM80" i="3"/>
  <c r="EN80" i="3"/>
  <c r="EO80" i="3"/>
  <c r="GD80" i="3" s="1"/>
  <c r="EP80" i="3"/>
  <c r="EQ80" i="3"/>
  <c r="GF80" i="3" s="1"/>
  <c r="ER80" i="3"/>
  <c r="ES80" i="3"/>
  <c r="ET80" i="3"/>
  <c r="GH80" i="3" s="1"/>
  <c r="EU80" i="3"/>
  <c r="EV80" i="3"/>
  <c r="EW80" i="3"/>
  <c r="EX80" i="3"/>
  <c r="EY80" i="3"/>
  <c r="GK80" i="3" s="1"/>
  <c r="EZ80" i="3"/>
  <c r="FA80" i="3"/>
  <c r="FB80" i="3"/>
  <c r="GM80" i="3" s="1"/>
  <c r="FC80" i="3"/>
  <c r="FD80" i="3"/>
  <c r="DR81" i="3"/>
  <c r="DS81" i="3"/>
  <c r="FG81" i="3" s="1"/>
  <c r="DT81" i="3"/>
  <c r="DU81" i="3"/>
  <c r="DV81" i="3"/>
  <c r="FI81" i="3" s="1"/>
  <c r="DW81" i="3"/>
  <c r="DX81" i="3"/>
  <c r="DY81" i="3"/>
  <c r="DZ81" i="3"/>
  <c r="EA81" i="3"/>
  <c r="FL81" i="3" s="1"/>
  <c r="EB81" i="3"/>
  <c r="EC81" i="3"/>
  <c r="ED81" i="3"/>
  <c r="FN81" i="3" s="1"/>
  <c r="EE81" i="3"/>
  <c r="EF81" i="3"/>
  <c r="EG81" i="3"/>
  <c r="EH81" i="3"/>
  <c r="EI81" i="3"/>
  <c r="FQ81" i="3" s="1"/>
  <c r="EJ81" i="3"/>
  <c r="EK81" i="3"/>
  <c r="EL81" i="3"/>
  <c r="FS81" i="3" s="1"/>
  <c r="EM81" i="3"/>
  <c r="EN81" i="3"/>
  <c r="EO81" i="3"/>
  <c r="EP81" i="3"/>
  <c r="EQ81" i="3"/>
  <c r="GF81" i="3" s="1"/>
  <c r="ER81" i="3"/>
  <c r="ES81" i="3"/>
  <c r="ET81" i="3"/>
  <c r="GH81" i="3" s="1"/>
  <c r="EU81" i="3"/>
  <c r="EV81" i="3"/>
  <c r="EW81" i="3"/>
  <c r="EX81" i="3"/>
  <c r="EY81" i="3"/>
  <c r="GK81" i="3" s="1"/>
  <c r="EZ81" i="3"/>
  <c r="FA81" i="3"/>
  <c r="FB81" i="3"/>
  <c r="GM81" i="3" s="1"/>
  <c r="FC81" i="3"/>
  <c r="FD81" i="3"/>
  <c r="DR82" i="3"/>
  <c r="DS82" i="3"/>
  <c r="FG82" i="3" s="1"/>
  <c r="DT82" i="3"/>
  <c r="DU82" i="3"/>
  <c r="DV82" i="3"/>
  <c r="FI82" i="3" s="1"/>
  <c r="DW82" i="3"/>
  <c r="DX82" i="3"/>
  <c r="DY82" i="3"/>
  <c r="DZ82" i="3"/>
  <c r="EA82" i="3"/>
  <c r="FL82" i="3" s="1"/>
  <c r="EB82" i="3"/>
  <c r="EC82" i="3"/>
  <c r="ED82" i="3"/>
  <c r="FN82" i="3" s="1"/>
  <c r="EE82" i="3"/>
  <c r="EF82" i="3"/>
  <c r="EG82" i="3"/>
  <c r="EH82" i="3"/>
  <c r="EI82" i="3"/>
  <c r="FQ82" i="3" s="1"/>
  <c r="EJ82" i="3"/>
  <c r="EK82" i="3"/>
  <c r="EL82" i="3"/>
  <c r="FS82" i="3" s="1"/>
  <c r="EM82" i="3"/>
  <c r="EN82" i="3"/>
  <c r="EO82" i="3"/>
  <c r="EP82" i="3"/>
  <c r="EQ82" i="3"/>
  <c r="GF82" i="3" s="1"/>
  <c r="ER82" i="3"/>
  <c r="ES82" i="3"/>
  <c r="ET82" i="3"/>
  <c r="GH82" i="3" s="1"/>
  <c r="EU82" i="3"/>
  <c r="EV82" i="3"/>
  <c r="EW82" i="3"/>
  <c r="GI82" i="3" s="1"/>
  <c r="EX82" i="3"/>
  <c r="EY82" i="3"/>
  <c r="GK82" i="3" s="1"/>
  <c r="EZ82" i="3"/>
  <c r="FA82" i="3"/>
  <c r="FB82" i="3"/>
  <c r="GM82" i="3" s="1"/>
  <c r="FC82" i="3"/>
  <c r="FD82" i="3"/>
  <c r="DR83" i="3"/>
  <c r="DS83" i="3"/>
  <c r="FG83" i="3" s="1"/>
  <c r="DT83" i="3"/>
  <c r="DU83" i="3"/>
  <c r="DV83" i="3"/>
  <c r="FI83" i="3" s="1"/>
  <c r="DW83" i="3"/>
  <c r="DX83" i="3"/>
  <c r="DY83" i="3"/>
  <c r="FJ83" i="3" s="1"/>
  <c r="DZ83" i="3"/>
  <c r="EA83" i="3"/>
  <c r="FL83" i="3" s="1"/>
  <c r="EB83" i="3"/>
  <c r="EC83" i="3"/>
  <c r="ED83" i="3"/>
  <c r="FN83" i="3" s="1"/>
  <c r="EE83" i="3"/>
  <c r="EF83" i="3"/>
  <c r="EG83" i="3"/>
  <c r="EH83" i="3"/>
  <c r="EI83" i="3"/>
  <c r="FQ83" i="3" s="1"/>
  <c r="EJ83" i="3"/>
  <c r="EK83" i="3"/>
  <c r="EL83" i="3"/>
  <c r="FS83" i="3" s="1"/>
  <c r="EM83" i="3"/>
  <c r="EN83" i="3"/>
  <c r="EO83" i="3"/>
  <c r="EP83" i="3"/>
  <c r="EQ83" i="3"/>
  <c r="GF83" i="3" s="1"/>
  <c r="ER83" i="3"/>
  <c r="ES83" i="3"/>
  <c r="ET83" i="3"/>
  <c r="GH83" i="3" s="1"/>
  <c r="EU83" i="3"/>
  <c r="EV83" i="3"/>
  <c r="EW83" i="3"/>
  <c r="EX83" i="3"/>
  <c r="EY83" i="3"/>
  <c r="GK83" i="3" s="1"/>
  <c r="EZ83" i="3"/>
  <c r="FA83" i="3"/>
  <c r="FB83" i="3"/>
  <c r="GM83" i="3" s="1"/>
  <c r="FC83" i="3"/>
  <c r="FD83" i="3"/>
  <c r="DR84" i="3"/>
  <c r="DS84" i="3"/>
  <c r="FG84" i="3" s="1"/>
  <c r="DT84" i="3"/>
  <c r="DU84" i="3"/>
  <c r="DV84" i="3"/>
  <c r="FI84" i="3" s="1"/>
  <c r="DW84" i="3"/>
  <c r="DX84" i="3"/>
  <c r="DY84" i="3"/>
  <c r="DZ84" i="3"/>
  <c r="EA84" i="3"/>
  <c r="FL84" i="3" s="1"/>
  <c r="EB84" i="3"/>
  <c r="EC84" i="3"/>
  <c r="ED84" i="3"/>
  <c r="FN84" i="3" s="1"/>
  <c r="EE84" i="3"/>
  <c r="EF84" i="3"/>
  <c r="EG84" i="3"/>
  <c r="EH84" i="3"/>
  <c r="EI84" i="3"/>
  <c r="FQ84" i="3" s="1"/>
  <c r="EJ84" i="3"/>
  <c r="EK84" i="3"/>
  <c r="EL84" i="3"/>
  <c r="FS84" i="3" s="1"/>
  <c r="EM84" i="3"/>
  <c r="EN84" i="3"/>
  <c r="EO84" i="3"/>
  <c r="GD84" i="3" s="1"/>
  <c r="EP84" i="3"/>
  <c r="EQ84" i="3"/>
  <c r="GF84" i="3" s="1"/>
  <c r="ER84" i="3"/>
  <c r="ES84" i="3"/>
  <c r="ET84" i="3"/>
  <c r="GH84" i="3" s="1"/>
  <c r="EU84" i="3"/>
  <c r="EV84" i="3"/>
  <c r="EW84" i="3"/>
  <c r="EX84" i="3"/>
  <c r="EY84" i="3"/>
  <c r="GK84" i="3" s="1"/>
  <c r="EZ84" i="3"/>
  <c r="FA84" i="3"/>
  <c r="FB84" i="3"/>
  <c r="GM84" i="3" s="1"/>
  <c r="FC84" i="3"/>
  <c r="FD84" i="3"/>
  <c r="DR85" i="3"/>
  <c r="DS85" i="3"/>
  <c r="FG85" i="3" s="1"/>
  <c r="DT85" i="3"/>
  <c r="DU85" i="3"/>
  <c r="DV85" i="3"/>
  <c r="FI85" i="3" s="1"/>
  <c r="DW85" i="3"/>
  <c r="DX85" i="3"/>
  <c r="DY85" i="3"/>
  <c r="DZ85" i="3"/>
  <c r="EA85" i="3"/>
  <c r="FL85" i="3" s="1"/>
  <c r="EB85" i="3"/>
  <c r="EC85" i="3"/>
  <c r="ED85" i="3"/>
  <c r="FN85" i="3" s="1"/>
  <c r="EE85" i="3"/>
  <c r="EF85" i="3"/>
  <c r="EG85" i="3"/>
  <c r="EH85" i="3"/>
  <c r="EI85" i="3"/>
  <c r="FQ85" i="3" s="1"/>
  <c r="EJ85" i="3"/>
  <c r="EK85" i="3"/>
  <c r="EL85" i="3"/>
  <c r="FS85" i="3" s="1"/>
  <c r="EM85" i="3"/>
  <c r="EN85" i="3"/>
  <c r="EO85" i="3"/>
  <c r="EP85" i="3"/>
  <c r="EQ85" i="3"/>
  <c r="GF85" i="3" s="1"/>
  <c r="ER85" i="3"/>
  <c r="ES85" i="3"/>
  <c r="ET85" i="3"/>
  <c r="GH85" i="3" s="1"/>
  <c r="EU85" i="3"/>
  <c r="EV85" i="3"/>
  <c r="EW85" i="3"/>
  <c r="EX85" i="3"/>
  <c r="EY85" i="3"/>
  <c r="GK85" i="3" s="1"/>
  <c r="EZ85" i="3"/>
  <c r="FA85" i="3"/>
  <c r="FB85" i="3"/>
  <c r="GM85" i="3" s="1"/>
  <c r="FC85" i="3"/>
  <c r="FD85" i="3"/>
  <c r="DR86" i="3"/>
  <c r="DS86" i="3"/>
  <c r="FG86" i="3" s="1"/>
  <c r="DT86" i="3"/>
  <c r="DU86" i="3"/>
  <c r="DV86" i="3"/>
  <c r="FI86" i="3" s="1"/>
  <c r="DW86" i="3"/>
  <c r="DX86" i="3"/>
  <c r="DY86" i="3"/>
  <c r="FJ86" i="3" s="1"/>
  <c r="DZ86" i="3"/>
  <c r="EA86" i="3"/>
  <c r="FL86" i="3" s="1"/>
  <c r="EB86" i="3"/>
  <c r="EC86" i="3"/>
  <c r="ED86" i="3"/>
  <c r="FN86" i="3" s="1"/>
  <c r="EE86" i="3"/>
  <c r="EF86" i="3"/>
  <c r="EG86" i="3"/>
  <c r="EH86" i="3"/>
  <c r="EI86" i="3"/>
  <c r="FQ86" i="3" s="1"/>
  <c r="EJ86" i="3"/>
  <c r="EK86" i="3"/>
  <c r="EL86" i="3"/>
  <c r="FS86" i="3" s="1"/>
  <c r="EM86" i="3"/>
  <c r="EN86" i="3"/>
  <c r="EO86" i="3"/>
  <c r="EP86" i="3"/>
  <c r="EQ86" i="3"/>
  <c r="GF86" i="3" s="1"/>
  <c r="ER86" i="3"/>
  <c r="ES86" i="3"/>
  <c r="ET86" i="3"/>
  <c r="GH86" i="3" s="1"/>
  <c r="EU86" i="3"/>
  <c r="EV86" i="3"/>
  <c r="EW86" i="3"/>
  <c r="GI86" i="3" s="1"/>
  <c r="EX86" i="3"/>
  <c r="EY86" i="3"/>
  <c r="GK86" i="3" s="1"/>
  <c r="EZ86" i="3"/>
  <c r="FA86" i="3"/>
  <c r="FB86" i="3"/>
  <c r="GM86" i="3" s="1"/>
  <c r="FC86" i="3"/>
  <c r="FD86" i="3"/>
  <c r="DR87" i="3"/>
  <c r="DS87" i="3"/>
  <c r="FG87" i="3" s="1"/>
  <c r="DT87" i="3"/>
  <c r="DU87" i="3"/>
  <c r="DV87" i="3"/>
  <c r="FI87" i="3" s="1"/>
  <c r="DW87" i="3"/>
  <c r="DX87" i="3"/>
  <c r="DY87" i="3"/>
  <c r="DZ87" i="3"/>
  <c r="EA87" i="3"/>
  <c r="FL87" i="3" s="1"/>
  <c r="EB87" i="3"/>
  <c r="EC87" i="3"/>
  <c r="ED87" i="3"/>
  <c r="FN87" i="3" s="1"/>
  <c r="EE87" i="3"/>
  <c r="EF87" i="3"/>
  <c r="EG87" i="3"/>
  <c r="EH87" i="3"/>
  <c r="EI87" i="3"/>
  <c r="FQ87" i="3" s="1"/>
  <c r="EJ87" i="3"/>
  <c r="EK87" i="3"/>
  <c r="EL87" i="3"/>
  <c r="FS87" i="3" s="1"/>
  <c r="EM87" i="3"/>
  <c r="EN87" i="3"/>
  <c r="EO87" i="3"/>
  <c r="EP87" i="3"/>
  <c r="EQ87" i="3"/>
  <c r="GF87" i="3" s="1"/>
  <c r="ER87" i="3"/>
  <c r="ES87" i="3"/>
  <c r="ET87" i="3"/>
  <c r="GH87" i="3" s="1"/>
  <c r="EU87" i="3"/>
  <c r="EV87" i="3"/>
  <c r="EW87" i="3"/>
  <c r="EX87" i="3"/>
  <c r="EY87" i="3"/>
  <c r="GK87" i="3" s="1"/>
  <c r="EZ87" i="3"/>
  <c r="FA87" i="3"/>
  <c r="FB87" i="3"/>
  <c r="GM87" i="3" s="1"/>
  <c r="FC87" i="3"/>
  <c r="FD87" i="3"/>
  <c r="DR88" i="3"/>
  <c r="DS88" i="3"/>
  <c r="FG88" i="3" s="1"/>
  <c r="DT88" i="3"/>
  <c r="DU88" i="3"/>
  <c r="DV88" i="3"/>
  <c r="FI88" i="3" s="1"/>
  <c r="DW88" i="3"/>
  <c r="DX88" i="3"/>
  <c r="DY88" i="3"/>
  <c r="DZ88" i="3"/>
  <c r="EA88" i="3"/>
  <c r="FL88" i="3" s="1"/>
  <c r="EB88" i="3"/>
  <c r="EC88" i="3"/>
  <c r="ED88" i="3"/>
  <c r="FN88" i="3" s="1"/>
  <c r="EE88" i="3"/>
  <c r="EF88" i="3"/>
  <c r="EG88" i="3"/>
  <c r="EH88" i="3"/>
  <c r="EI88" i="3"/>
  <c r="FQ88" i="3" s="1"/>
  <c r="EJ88" i="3"/>
  <c r="EK88" i="3"/>
  <c r="EL88" i="3"/>
  <c r="FS88" i="3" s="1"/>
  <c r="EM88" i="3"/>
  <c r="EN88" i="3"/>
  <c r="EO88" i="3"/>
  <c r="GD88" i="3" s="1"/>
  <c r="EP88" i="3"/>
  <c r="EQ88" i="3"/>
  <c r="GF88" i="3" s="1"/>
  <c r="ER88" i="3"/>
  <c r="ES88" i="3"/>
  <c r="ET88" i="3"/>
  <c r="GH88" i="3" s="1"/>
  <c r="EU88" i="3"/>
  <c r="EV88" i="3"/>
  <c r="EW88" i="3"/>
  <c r="EX88" i="3"/>
  <c r="EY88" i="3"/>
  <c r="GK88" i="3" s="1"/>
  <c r="EZ88" i="3"/>
  <c r="FA88" i="3"/>
  <c r="FB88" i="3"/>
  <c r="GM88" i="3" s="1"/>
  <c r="FC88" i="3"/>
  <c r="FD88" i="3"/>
  <c r="DR89" i="3"/>
  <c r="DS89" i="3"/>
  <c r="FG89" i="3" s="1"/>
  <c r="DT89" i="3"/>
  <c r="DU89" i="3"/>
  <c r="DV89" i="3"/>
  <c r="FI89" i="3" s="1"/>
  <c r="DW89" i="3"/>
  <c r="DX89" i="3"/>
  <c r="DY89" i="3"/>
  <c r="DZ89" i="3"/>
  <c r="EA89" i="3"/>
  <c r="FL89" i="3" s="1"/>
  <c r="EB89" i="3"/>
  <c r="EC89" i="3"/>
  <c r="ED89" i="3"/>
  <c r="FN89" i="3" s="1"/>
  <c r="EE89" i="3"/>
  <c r="EF89" i="3"/>
  <c r="EG89" i="3"/>
  <c r="EH89" i="3"/>
  <c r="EI89" i="3"/>
  <c r="FQ89" i="3" s="1"/>
  <c r="EJ89" i="3"/>
  <c r="EK89" i="3"/>
  <c r="EL89" i="3"/>
  <c r="FS89" i="3" s="1"/>
  <c r="EM89" i="3"/>
  <c r="EN89" i="3"/>
  <c r="EO89" i="3"/>
  <c r="EP89" i="3"/>
  <c r="EQ89" i="3"/>
  <c r="GF89" i="3" s="1"/>
  <c r="ER89" i="3"/>
  <c r="ES89" i="3"/>
  <c r="ET89" i="3"/>
  <c r="GH89" i="3" s="1"/>
  <c r="EU89" i="3"/>
  <c r="EV89" i="3"/>
  <c r="EW89" i="3"/>
  <c r="EX89" i="3"/>
  <c r="EY89" i="3"/>
  <c r="GK89" i="3" s="1"/>
  <c r="EZ89" i="3"/>
  <c r="FA89" i="3"/>
  <c r="FB89" i="3"/>
  <c r="GM89" i="3" s="1"/>
  <c r="FC89" i="3"/>
  <c r="FD89" i="3"/>
  <c r="DR90" i="3"/>
  <c r="DS90" i="3"/>
  <c r="FG90" i="3" s="1"/>
  <c r="DT90" i="3"/>
  <c r="DU90" i="3"/>
  <c r="DV90" i="3"/>
  <c r="FI90" i="3" s="1"/>
  <c r="DW90" i="3"/>
  <c r="DX90" i="3"/>
  <c r="DY90" i="3"/>
  <c r="DZ90" i="3"/>
  <c r="EA90" i="3"/>
  <c r="FL90" i="3" s="1"/>
  <c r="EB90" i="3"/>
  <c r="EC90" i="3"/>
  <c r="ED90" i="3"/>
  <c r="FN90" i="3" s="1"/>
  <c r="EE90" i="3"/>
  <c r="EF90" i="3"/>
  <c r="EG90" i="3"/>
  <c r="EH90" i="3"/>
  <c r="EI90" i="3"/>
  <c r="FQ90" i="3" s="1"/>
  <c r="EJ90" i="3"/>
  <c r="EK90" i="3"/>
  <c r="EL90" i="3"/>
  <c r="FS90" i="3" s="1"/>
  <c r="EM90" i="3"/>
  <c r="EN90" i="3"/>
  <c r="EO90" i="3"/>
  <c r="EP90" i="3"/>
  <c r="EQ90" i="3"/>
  <c r="GF90" i="3" s="1"/>
  <c r="ER90" i="3"/>
  <c r="ES90" i="3"/>
  <c r="ET90" i="3"/>
  <c r="GH90" i="3" s="1"/>
  <c r="EU90" i="3"/>
  <c r="EV90" i="3"/>
  <c r="EW90" i="3"/>
  <c r="EX90" i="3"/>
  <c r="EY90" i="3"/>
  <c r="GK90" i="3" s="1"/>
  <c r="EZ90" i="3"/>
  <c r="FA90" i="3"/>
  <c r="FB90" i="3"/>
  <c r="GM90" i="3" s="1"/>
  <c r="FC90" i="3"/>
  <c r="FD90" i="3"/>
  <c r="DR91" i="3"/>
  <c r="DS91" i="3"/>
  <c r="FG91" i="3" s="1"/>
  <c r="DT91" i="3"/>
  <c r="DU91" i="3"/>
  <c r="DV91" i="3"/>
  <c r="FI91" i="3" s="1"/>
  <c r="DW91" i="3"/>
  <c r="DX91" i="3"/>
  <c r="DY91" i="3"/>
  <c r="DZ91" i="3"/>
  <c r="EA91" i="3"/>
  <c r="FL91" i="3" s="1"/>
  <c r="EB91" i="3"/>
  <c r="EC91" i="3"/>
  <c r="ED91" i="3"/>
  <c r="FN91" i="3" s="1"/>
  <c r="EE91" i="3"/>
  <c r="EF91" i="3"/>
  <c r="EG91" i="3"/>
  <c r="EH91" i="3"/>
  <c r="EI91" i="3"/>
  <c r="FQ91" i="3" s="1"/>
  <c r="EJ91" i="3"/>
  <c r="EK91" i="3"/>
  <c r="EL91" i="3"/>
  <c r="FS91" i="3" s="1"/>
  <c r="EM91" i="3"/>
  <c r="EN91" i="3"/>
  <c r="EO91" i="3"/>
  <c r="EP91" i="3"/>
  <c r="EQ91" i="3"/>
  <c r="GF91" i="3" s="1"/>
  <c r="ER91" i="3"/>
  <c r="ES91" i="3"/>
  <c r="ET91" i="3"/>
  <c r="GH91" i="3" s="1"/>
  <c r="EU91" i="3"/>
  <c r="EV91" i="3"/>
  <c r="EW91" i="3"/>
  <c r="EX91" i="3"/>
  <c r="EY91" i="3"/>
  <c r="GK91" i="3" s="1"/>
  <c r="EZ91" i="3"/>
  <c r="FA91" i="3"/>
  <c r="FB91" i="3"/>
  <c r="GM91" i="3" s="1"/>
  <c r="FC91" i="3"/>
  <c r="FD91" i="3"/>
  <c r="DR92" i="3"/>
  <c r="DS92" i="3"/>
  <c r="FG92" i="3" s="1"/>
  <c r="DT92" i="3"/>
  <c r="DU92" i="3"/>
  <c r="DV92" i="3"/>
  <c r="FI92" i="3" s="1"/>
  <c r="DW92" i="3"/>
  <c r="DX92" i="3"/>
  <c r="DY92" i="3"/>
  <c r="DZ92" i="3"/>
  <c r="EA92" i="3"/>
  <c r="FL92" i="3" s="1"/>
  <c r="EB92" i="3"/>
  <c r="EC92" i="3"/>
  <c r="ED92" i="3"/>
  <c r="FN92" i="3" s="1"/>
  <c r="EE92" i="3"/>
  <c r="EF92" i="3"/>
  <c r="EG92" i="3"/>
  <c r="EH92" i="3"/>
  <c r="EI92" i="3"/>
  <c r="FQ92" i="3" s="1"/>
  <c r="EJ92" i="3"/>
  <c r="EK92" i="3"/>
  <c r="EL92" i="3"/>
  <c r="FS92" i="3" s="1"/>
  <c r="EM92" i="3"/>
  <c r="EN92" i="3"/>
  <c r="EO92" i="3"/>
  <c r="GD92" i="3" s="1"/>
  <c r="EP92" i="3"/>
  <c r="EQ92" i="3"/>
  <c r="GF92" i="3" s="1"/>
  <c r="ER92" i="3"/>
  <c r="ES92" i="3"/>
  <c r="ET92" i="3"/>
  <c r="GH92" i="3" s="1"/>
  <c r="EU92" i="3"/>
  <c r="EV92" i="3"/>
  <c r="EW92" i="3"/>
  <c r="EX92" i="3"/>
  <c r="EY92" i="3"/>
  <c r="GK92" i="3" s="1"/>
  <c r="EZ92" i="3"/>
  <c r="FA92" i="3"/>
  <c r="FB92" i="3"/>
  <c r="GM92" i="3" s="1"/>
  <c r="FC92" i="3"/>
  <c r="FD92" i="3"/>
  <c r="DR93" i="3"/>
  <c r="DS93" i="3"/>
  <c r="FG93" i="3" s="1"/>
  <c r="DT93" i="3"/>
  <c r="DU93" i="3"/>
  <c r="DV93" i="3"/>
  <c r="FI93" i="3" s="1"/>
  <c r="F1486" i="11" s="1"/>
  <c r="DW93" i="3"/>
  <c r="DX93" i="3"/>
  <c r="DY93" i="3"/>
  <c r="DZ93" i="3"/>
  <c r="EA93" i="3"/>
  <c r="FL93" i="3" s="1"/>
  <c r="EB93" i="3"/>
  <c r="EC93" i="3"/>
  <c r="ED93" i="3"/>
  <c r="FN93" i="3" s="1"/>
  <c r="F1487" i="11" s="1"/>
  <c r="EE93" i="3"/>
  <c r="EF93" i="3"/>
  <c r="EG93" i="3"/>
  <c r="EH93" i="3"/>
  <c r="EI93" i="3"/>
  <c r="FQ93" i="3" s="1"/>
  <c r="EJ93" i="3"/>
  <c r="EK93" i="3"/>
  <c r="EL93" i="3"/>
  <c r="FS93" i="3" s="1"/>
  <c r="F1488" i="11" s="1"/>
  <c r="EM93" i="3"/>
  <c r="EN93" i="3"/>
  <c r="EO93" i="3"/>
  <c r="EP93" i="3"/>
  <c r="EQ93" i="3"/>
  <c r="GF93" i="3" s="1"/>
  <c r="ER93" i="3"/>
  <c r="ES93" i="3"/>
  <c r="ET93" i="3"/>
  <c r="GH93" i="3" s="1"/>
  <c r="F1491" i="11" s="1"/>
  <c r="EU93" i="3"/>
  <c r="EV93" i="3"/>
  <c r="EW93" i="3"/>
  <c r="EX93" i="3"/>
  <c r="EY93" i="3"/>
  <c r="GK93" i="3" s="1"/>
  <c r="EZ93" i="3"/>
  <c r="FA93" i="3"/>
  <c r="FB93" i="3"/>
  <c r="GM93" i="3" s="1"/>
  <c r="F1492" i="11" s="1"/>
  <c r="FC93" i="3"/>
  <c r="FD93" i="3"/>
  <c r="DR94" i="3"/>
  <c r="DS94" i="3"/>
  <c r="FG94" i="3" s="1"/>
  <c r="DT94" i="3"/>
  <c r="DU94" i="3"/>
  <c r="DV94" i="3"/>
  <c r="FI94" i="3" s="1"/>
  <c r="DW94" i="3"/>
  <c r="DX94" i="3"/>
  <c r="DY94" i="3"/>
  <c r="DZ94" i="3"/>
  <c r="EA94" i="3"/>
  <c r="FL94" i="3" s="1"/>
  <c r="EB94" i="3"/>
  <c r="EC94" i="3"/>
  <c r="ED94" i="3"/>
  <c r="FN94" i="3" s="1"/>
  <c r="EE94" i="3"/>
  <c r="EF94" i="3"/>
  <c r="EG94" i="3"/>
  <c r="EH94" i="3"/>
  <c r="EI94" i="3"/>
  <c r="FQ94" i="3" s="1"/>
  <c r="EJ94" i="3"/>
  <c r="EK94" i="3"/>
  <c r="EL94" i="3"/>
  <c r="FS94" i="3" s="1"/>
  <c r="EM94" i="3"/>
  <c r="EN94" i="3"/>
  <c r="EO94" i="3"/>
  <c r="EP94" i="3"/>
  <c r="EQ94" i="3"/>
  <c r="GF94" i="3" s="1"/>
  <c r="ER94" i="3"/>
  <c r="ES94" i="3"/>
  <c r="ET94" i="3"/>
  <c r="GH94" i="3" s="1"/>
  <c r="EU94" i="3"/>
  <c r="EV94" i="3"/>
  <c r="EW94" i="3"/>
  <c r="GI94" i="3" s="1"/>
  <c r="EX94" i="3"/>
  <c r="EY94" i="3"/>
  <c r="GK94" i="3" s="1"/>
  <c r="EZ94" i="3"/>
  <c r="FA94" i="3"/>
  <c r="FB94" i="3"/>
  <c r="GM94" i="3" s="1"/>
  <c r="FC94" i="3"/>
  <c r="FD94" i="3"/>
  <c r="DR95" i="3"/>
  <c r="DS95" i="3"/>
  <c r="FG95" i="3" s="1"/>
  <c r="DT95" i="3"/>
  <c r="DU95" i="3"/>
  <c r="DV95" i="3"/>
  <c r="FI95" i="3" s="1"/>
  <c r="DW95" i="3"/>
  <c r="DX95" i="3"/>
  <c r="DY95" i="3"/>
  <c r="DZ95" i="3"/>
  <c r="EA95" i="3"/>
  <c r="FL95" i="3" s="1"/>
  <c r="EB95" i="3"/>
  <c r="EC95" i="3"/>
  <c r="ED95" i="3"/>
  <c r="FN95" i="3" s="1"/>
  <c r="EE95" i="3"/>
  <c r="EF95" i="3"/>
  <c r="EG95" i="3"/>
  <c r="EH95" i="3"/>
  <c r="EI95" i="3"/>
  <c r="FQ95" i="3" s="1"/>
  <c r="EJ95" i="3"/>
  <c r="EK95" i="3"/>
  <c r="EL95" i="3"/>
  <c r="FS95" i="3" s="1"/>
  <c r="EM95" i="3"/>
  <c r="EN95" i="3"/>
  <c r="EO95" i="3"/>
  <c r="EP95" i="3"/>
  <c r="EQ95" i="3"/>
  <c r="GF95" i="3" s="1"/>
  <c r="ER95" i="3"/>
  <c r="ES95" i="3"/>
  <c r="ET95" i="3"/>
  <c r="GH95" i="3" s="1"/>
  <c r="EU95" i="3"/>
  <c r="EV95" i="3"/>
  <c r="EW95" i="3"/>
  <c r="EX95" i="3"/>
  <c r="EY95" i="3"/>
  <c r="GK95" i="3" s="1"/>
  <c r="EZ95" i="3"/>
  <c r="FA95" i="3"/>
  <c r="FB95" i="3"/>
  <c r="GM95" i="3" s="1"/>
  <c r="FC95" i="3"/>
  <c r="FD95" i="3"/>
  <c r="DR96" i="3"/>
  <c r="DS96" i="3"/>
  <c r="FG96" i="3" s="1"/>
  <c r="DT96" i="3"/>
  <c r="DU96" i="3"/>
  <c r="DV96" i="3"/>
  <c r="FI96" i="3" s="1"/>
  <c r="DW96" i="3"/>
  <c r="DX96" i="3"/>
  <c r="DY96" i="3"/>
  <c r="DZ96" i="3"/>
  <c r="EA96" i="3"/>
  <c r="FL96" i="3" s="1"/>
  <c r="EB96" i="3"/>
  <c r="EC96" i="3"/>
  <c r="ED96" i="3"/>
  <c r="FN96" i="3" s="1"/>
  <c r="EE96" i="3"/>
  <c r="EF96" i="3"/>
  <c r="EG96" i="3"/>
  <c r="EH96" i="3"/>
  <c r="EI96" i="3"/>
  <c r="FQ96" i="3" s="1"/>
  <c r="EJ96" i="3"/>
  <c r="EK96" i="3"/>
  <c r="EL96" i="3"/>
  <c r="FS96" i="3" s="1"/>
  <c r="EM96" i="3"/>
  <c r="EN96" i="3"/>
  <c r="EO96" i="3"/>
  <c r="GD96" i="3" s="1"/>
  <c r="EP96" i="3"/>
  <c r="EQ96" i="3"/>
  <c r="GF96" i="3" s="1"/>
  <c r="ER96" i="3"/>
  <c r="ES96" i="3"/>
  <c r="ET96" i="3"/>
  <c r="GH96" i="3" s="1"/>
  <c r="EU96" i="3"/>
  <c r="EV96" i="3"/>
  <c r="EW96" i="3"/>
  <c r="EX96" i="3"/>
  <c r="EY96" i="3"/>
  <c r="GK96" i="3" s="1"/>
  <c r="EZ96" i="3"/>
  <c r="FA96" i="3"/>
  <c r="FB96" i="3"/>
  <c r="GM96" i="3" s="1"/>
  <c r="FC96" i="3"/>
  <c r="FD96" i="3"/>
  <c r="DR97" i="3"/>
  <c r="DS97" i="3"/>
  <c r="FG97" i="3" s="1"/>
  <c r="DT97" i="3"/>
  <c r="DU97" i="3"/>
  <c r="DV97" i="3"/>
  <c r="FI97" i="3" s="1"/>
  <c r="DW97" i="3"/>
  <c r="DX97" i="3"/>
  <c r="DY97" i="3"/>
  <c r="DZ97" i="3"/>
  <c r="EA97" i="3"/>
  <c r="FL97" i="3" s="1"/>
  <c r="EB97" i="3"/>
  <c r="EC97" i="3"/>
  <c r="ED97" i="3"/>
  <c r="FN97" i="3" s="1"/>
  <c r="EE97" i="3"/>
  <c r="EF97" i="3"/>
  <c r="EG97" i="3"/>
  <c r="EH97" i="3"/>
  <c r="EI97" i="3"/>
  <c r="FQ97" i="3" s="1"/>
  <c r="EJ97" i="3"/>
  <c r="EK97" i="3"/>
  <c r="EL97" i="3"/>
  <c r="FS97" i="3" s="1"/>
  <c r="EM97" i="3"/>
  <c r="EN97" i="3"/>
  <c r="EO97" i="3"/>
  <c r="EP97" i="3"/>
  <c r="EQ97" i="3"/>
  <c r="GF97" i="3" s="1"/>
  <c r="ER97" i="3"/>
  <c r="ES97" i="3"/>
  <c r="ET97" i="3"/>
  <c r="GH97" i="3" s="1"/>
  <c r="EU97" i="3"/>
  <c r="EV97" i="3"/>
  <c r="EW97" i="3"/>
  <c r="EX97" i="3"/>
  <c r="EY97" i="3"/>
  <c r="GK97" i="3" s="1"/>
  <c r="EZ97" i="3"/>
  <c r="FA97" i="3"/>
  <c r="FB97" i="3"/>
  <c r="GM97" i="3" s="1"/>
  <c r="FC97" i="3"/>
  <c r="FD97" i="3"/>
  <c r="DR98" i="3"/>
  <c r="DS98" i="3"/>
  <c r="FG98" i="3" s="1"/>
  <c r="DT98" i="3"/>
  <c r="DU98" i="3"/>
  <c r="DV98" i="3"/>
  <c r="FI98" i="3" s="1"/>
  <c r="DW98" i="3"/>
  <c r="DX98" i="3"/>
  <c r="DY98" i="3"/>
  <c r="DZ98" i="3"/>
  <c r="EA98" i="3"/>
  <c r="FL98" i="3" s="1"/>
  <c r="EB98" i="3"/>
  <c r="EC98" i="3"/>
  <c r="ED98" i="3"/>
  <c r="FN98" i="3" s="1"/>
  <c r="EE98" i="3"/>
  <c r="EF98" i="3"/>
  <c r="EG98" i="3"/>
  <c r="EH98" i="3"/>
  <c r="EI98" i="3"/>
  <c r="FQ98" i="3" s="1"/>
  <c r="EJ98" i="3"/>
  <c r="EK98" i="3"/>
  <c r="EL98" i="3"/>
  <c r="FS98" i="3" s="1"/>
  <c r="EM98" i="3"/>
  <c r="EN98" i="3"/>
  <c r="EO98" i="3"/>
  <c r="EP98" i="3"/>
  <c r="EQ98" i="3"/>
  <c r="GF98" i="3" s="1"/>
  <c r="ER98" i="3"/>
  <c r="ES98" i="3"/>
  <c r="ET98" i="3"/>
  <c r="GH98" i="3" s="1"/>
  <c r="EU98" i="3"/>
  <c r="EV98" i="3"/>
  <c r="EW98" i="3"/>
  <c r="EX98" i="3"/>
  <c r="EY98" i="3"/>
  <c r="GK98" i="3" s="1"/>
  <c r="EZ98" i="3"/>
  <c r="FA98" i="3"/>
  <c r="FB98" i="3"/>
  <c r="GM98" i="3" s="1"/>
  <c r="FC98" i="3"/>
  <c r="FD98" i="3"/>
  <c r="DR99" i="3"/>
  <c r="DS99" i="3"/>
  <c r="FG99" i="3" s="1"/>
  <c r="DT99" i="3"/>
  <c r="DU99" i="3"/>
  <c r="DV99" i="3"/>
  <c r="FI99" i="3" s="1"/>
  <c r="DW99" i="3"/>
  <c r="DX99" i="3"/>
  <c r="DY99" i="3"/>
  <c r="DZ99" i="3"/>
  <c r="EA99" i="3"/>
  <c r="FL99" i="3" s="1"/>
  <c r="EB99" i="3"/>
  <c r="EC99" i="3"/>
  <c r="ED99" i="3"/>
  <c r="FN99" i="3" s="1"/>
  <c r="EE99" i="3"/>
  <c r="EF99" i="3"/>
  <c r="EG99" i="3"/>
  <c r="EH99" i="3"/>
  <c r="EI99" i="3"/>
  <c r="FQ99" i="3" s="1"/>
  <c r="EJ99" i="3"/>
  <c r="EK99" i="3"/>
  <c r="EL99" i="3"/>
  <c r="FS99" i="3" s="1"/>
  <c r="EM99" i="3"/>
  <c r="EN99" i="3"/>
  <c r="EO99" i="3"/>
  <c r="EP99" i="3"/>
  <c r="EQ99" i="3"/>
  <c r="GF99" i="3" s="1"/>
  <c r="ER99" i="3"/>
  <c r="ES99" i="3"/>
  <c r="ET99" i="3"/>
  <c r="GH99" i="3" s="1"/>
  <c r="EU99" i="3"/>
  <c r="EV99" i="3"/>
  <c r="EW99" i="3"/>
  <c r="EX99" i="3"/>
  <c r="EY99" i="3"/>
  <c r="GK99" i="3" s="1"/>
  <c r="EZ99" i="3"/>
  <c r="FA99" i="3"/>
  <c r="FB99" i="3"/>
  <c r="GM99" i="3" s="1"/>
  <c r="FC99" i="3"/>
  <c r="FD99" i="3"/>
  <c r="DR100" i="3"/>
  <c r="DS100" i="3"/>
  <c r="FG100" i="3" s="1"/>
  <c r="DT100" i="3"/>
  <c r="DU100" i="3"/>
  <c r="DV100" i="3"/>
  <c r="FI100" i="3" s="1"/>
  <c r="DW100" i="3"/>
  <c r="DX100" i="3"/>
  <c r="DY100" i="3"/>
  <c r="DZ100" i="3"/>
  <c r="EA100" i="3"/>
  <c r="FL100" i="3" s="1"/>
  <c r="EB100" i="3"/>
  <c r="EC100" i="3"/>
  <c r="ED100" i="3"/>
  <c r="FN100" i="3" s="1"/>
  <c r="EE100" i="3"/>
  <c r="EF100" i="3"/>
  <c r="EG100" i="3"/>
  <c r="EH100" i="3"/>
  <c r="EI100" i="3"/>
  <c r="FQ100" i="3" s="1"/>
  <c r="EJ100" i="3"/>
  <c r="EK100" i="3"/>
  <c r="EL100" i="3"/>
  <c r="FS100" i="3" s="1"/>
  <c r="EM100" i="3"/>
  <c r="EN100" i="3"/>
  <c r="EO100" i="3"/>
  <c r="GD100" i="3" s="1"/>
  <c r="EP100" i="3"/>
  <c r="EQ100" i="3"/>
  <c r="GF100" i="3" s="1"/>
  <c r="ER100" i="3"/>
  <c r="ES100" i="3"/>
  <c r="ET100" i="3"/>
  <c r="GH100" i="3" s="1"/>
  <c r="EU100" i="3"/>
  <c r="EV100" i="3"/>
  <c r="EW100" i="3"/>
  <c r="EX100" i="3"/>
  <c r="EY100" i="3"/>
  <c r="GK100" i="3" s="1"/>
  <c r="EZ100" i="3"/>
  <c r="FA100" i="3"/>
  <c r="FB100" i="3"/>
  <c r="GM100" i="3" s="1"/>
  <c r="FC100" i="3"/>
  <c r="FD100" i="3"/>
  <c r="DR101" i="3"/>
  <c r="DS101" i="3"/>
  <c r="FG101" i="3" s="1"/>
  <c r="DT101" i="3"/>
  <c r="DU101" i="3"/>
  <c r="DV101" i="3"/>
  <c r="FI101" i="3" s="1"/>
  <c r="DW101" i="3"/>
  <c r="DX101" i="3"/>
  <c r="DY101" i="3"/>
  <c r="DZ101" i="3"/>
  <c r="EA101" i="3"/>
  <c r="FL101" i="3" s="1"/>
  <c r="EB101" i="3"/>
  <c r="EC101" i="3"/>
  <c r="ED101" i="3"/>
  <c r="FN101" i="3" s="1"/>
  <c r="EE101" i="3"/>
  <c r="EF101" i="3"/>
  <c r="EG101" i="3"/>
  <c r="EH101" i="3"/>
  <c r="EI101" i="3"/>
  <c r="FQ101" i="3" s="1"/>
  <c r="EJ101" i="3"/>
  <c r="EK101" i="3"/>
  <c r="EL101" i="3"/>
  <c r="FS101" i="3" s="1"/>
  <c r="EM101" i="3"/>
  <c r="EN101" i="3"/>
  <c r="EO101" i="3"/>
  <c r="EP101" i="3"/>
  <c r="EQ101" i="3"/>
  <c r="GF101" i="3" s="1"/>
  <c r="ER101" i="3"/>
  <c r="ES101" i="3"/>
  <c r="ET101" i="3"/>
  <c r="GH101" i="3" s="1"/>
  <c r="EU101" i="3"/>
  <c r="EV101" i="3"/>
  <c r="EW101" i="3"/>
  <c r="EX101" i="3"/>
  <c r="EY101" i="3"/>
  <c r="GK101" i="3" s="1"/>
  <c r="EZ101" i="3"/>
  <c r="FA101" i="3"/>
  <c r="FB101" i="3"/>
  <c r="GM101" i="3" s="1"/>
  <c r="FC101" i="3"/>
  <c r="FD101" i="3"/>
  <c r="DR102" i="3"/>
  <c r="DS102" i="3"/>
  <c r="FG102" i="3" s="1"/>
  <c r="DT102" i="3"/>
  <c r="DU102" i="3"/>
  <c r="DV102" i="3"/>
  <c r="FI102" i="3" s="1"/>
  <c r="DW102" i="3"/>
  <c r="DX102" i="3"/>
  <c r="DY102" i="3"/>
  <c r="DZ102" i="3"/>
  <c r="EA102" i="3"/>
  <c r="FL102" i="3" s="1"/>
  <c r="EB102" i="3"/>
  <c r="EC102" i="3"/>
  <c r="ED102" i="3"/>
  <c r="FN102" i="3" s="1"/>
  <c r="EE102" i="3"/>
  <c r="EF102" i="3"/>
  <c r="EG102" i="3"/>
  <c r="EH102" i="3"/>
  <c r="EI102" i="3"/>
  <c r="FQ102" i="3" s="1"/>
  <c r="EJ102" i="3"/>
  <c r="EK102" i="3"/>
  <c r="EL102" i="3"/>
  <c r="FS102" i="3" s="1"/>
  <c r="EM102" i="3"/>
  <c r="EN102" i="3"/>
  <c r="EO102" i="3"/>
  <c r="EP102" i="3"/>
  <c r="EQ102" i="3"/>
  <c r="GF102" i="3" s="1"/>
  <c r="ER102" i="3"/>
  <c r="ES102" i="3"/>
  <c r="ET102" i="3"/>
  <c r="GH102" i="3" s="1"/>
  <c r="EU102" i="3"/>
  <c r="EV102" i="3"/>
  <c r="EW102" i="3"/>
  <c r="GI102" i="3" s="1"/>
  <c r="EX102" i="3"/>
  <c r="EY102" i="3"/>
  <c r="GK102" i="3" s="1"/>
  <c r="EZ102" i="3"/>
  <c r="FA102" i="3"/>
  <c r="FB102" i="3"/>
  <c r="GM102" i="3" s="1"/>
  <c r="FC102" i="3"/>
  <c r="FD102" i="3"/>
  <c r="DR103" i="3"/>
  <c r="DS103" i="3"/>
  <c r="FG103" i="3" s="1"/>
  <c r="DT103" i="3"/>
  <c r="DU103" i="3"/>
  <c r="DV103" i="3"/>
  <c r="FI103" i="3" s="1"/>
  <c r="DW103" i="3"/>
  <c r="DX103" i="3"/>
  <c r="DY103" i="3"/>
  <c r="DZ103" i="3"/>
  <c r="EA103" i="3"/>
  <c r="FL103" i="3" s="1"/>
  <c r="EB103" i="3"/>
  <c r="EC103" i="3"/>
  <c r="ED103" i="3"/>
  <c r="FN103" i="3" s="1"/>
  <c r="EE103" i="3"/>
  <c r="EF103" i="3"/>
  <c r="EG103" i="3"/>
  <c r="EH103" i="3"/>
  <c r="EI103" i="3"/>
  <c r="FQ103" i="3" s="1"/>
  <c r="EJ103" i="3"/>
  <c r="EK103" i="3"/>
  <c r="EL103" i="3"/>
  <c r="FS103" i="3" s="1"/>
  <c r="EM103" i="3"/>
  <c r="EN103" i="3"/>
  <c r="EO103" i="3"/>
  <c r="EP103" i="3"/>
  <c r="EQ103" i="3"/>
  <c r="GF103" i="3" s="1"/>
  <c r="ER103" i="3"/>
  <c r="ES103" i="3"/>
  <c r="ET103" i="3"/>
  <c r="GH103" i="3" s="1"/>
  <c r="EU103" i="3"/>
  <c r="EV103" i="3"/>
  <c r="EW103" i="3"/>
  <c r="EX103" i="3"/>
  <c r="EY103" i="3"/>
  <c r="GK103" i="3" s="1"/>
  <c r="EZ103" i="3"/>
  <c r="FA103" i="3"/>
  <c r="FB103" i="3"/>
  <c r="GM103" i="3" s="1"/>
  <c r="FC103" i="3"/>
  <c r="FD103" i="3"/>
  <c r="DR104" i="3"/>
  <c r="DS104" i="3"/>
  <c r="FG104" i="3" s="1"/>
  <c r="DT104" i="3"/>
  <c r="DU104" i="3"/>
  <c r="DV104" i="3"/>
  <c r="FI104" i="3" s="1"/>
  <c r="DW104" i="3"/>
  <c r="DX104" i="3"/>
  <c r="DY104" i="3"/>
  <c r="DZ104" i="3"/>
  <c r="EA104" i="3"/>
  <c r="FL104" i="3" s="1"/>
  <c r="EB104" i="3"/>
  <c r="EC104" i="3"/>
  <c r="ED104" i="3"/>
  <c r="FN104" i="3" s="1"/>
  <c r="EE104" i="3"/>
  <c r="EF104" i="3"/>
  <c r="EG104" i="3"/>
  <c r="FO104" i="3" s="1"/>
  <c r="EH104" i="3"/>
  <c r="EI104" i="3"/>
  <c r="FQ104" i="3" s="1"/>
  <c r="EJ104" i="3"/>
  <c r="EK104" i="3"/>
  <c r="EL104" i="3"/>
  <c r="FS104" i="3" s="1"/>
  <c r="EM104" i="3"/>
  <c r="EN104" i="3"/>
  <c r="EO104" i="3"/>
  <c r="GD104" i="3" s="1"/>
  <c r="EP104" i="3"/>
  <c r="EQ104" i="3"/>
  <c r="GF104" i="3" s="1"/>
  <c r="ER104" i="3"/>
  <c r="ES104" i="3"/>
  <c r="ET104" i="3"/>
  <c r="GH104" i="3" s="1"/>
  <c r="EU104" i="3"/>
  <c r="EV104" i="3"/>
  <c r="EW104" i="3"/>
  <c r="EX104" i="3"/>
  <c r="EY104" i="3"/>
  <c r="GK104" i="3" s="1"/>
  <c r="EZ104" i="3"/>
  <c r="FA104" i="3"/>
  <c r="FB104" i="3"/>
  <c r="GM104" i="3" s="1"/>
  <c r="FC104" i="3"/>
  <c r="FD104" i="3"/>
  <c r="DR105" i="3"/>
  <c r="DS105" i="3"/>
  <c r="FG105" i="3" s="1"/>
  <c r="DT105" i="3"/>
  <c r="DU105" i="3"/>
  <c r="DV105" i="3"/>
  <c r="FI105" i="3" s="1"/>
  <c r="DW105" i="3"/>
  <c r="DX105" i="3"/>
  <c r="DY105" i="3"/>
  <c r="DZ105" i="3"/>
  <c r="EA105" i="3"/>
  <c r="FL105" i="3" s="1"/>
  <c r="EB105" i="3"/>
  <c r="EC105" i="3"/>
  <c r="ED105" i="3"/>
  <c r="FN105" i="3" s="1"/>
  <c r="EE105" i="3"/>
  <c r="EF105" i="3"/>
  <c r="EG105" i="3"/>
  <c r="EH105" i="3"/>
  <c r="EI105" i="3"/>
  <c r="FQ105" i="3" s="1"/>
  <c r="EJ105" i="3"/>
  <c r="EK105" i="3"/>
  <c r="EL105" i="3"/>
  <c r="FS105" i="3" s="1"/>
  <c r="EM105" i="3"/>
  <c r="EN105" i="3"/>
  <c r="EO105" i="3"/>
  <c r="EP105" i="3"/>
  <c r="EQ105" i="3"/>
  <c r="GF105" i="3" s="1"/>
  <c r="ER105" i="3"/>
  <c r="ES105" i="3"/>
  <c r="ET105" i="3"/>
  <c r="GH105" i="3" s="1"/>
  <c r="EU105" i="3"/>
  <c r="EV105" i="3"/>
  <c r="EW105" i="3"/>
  <c r="EX105" i="3"/>
  <c r="EY105" i="3"/>
  <c r="GK105" i="3" s="1"/>
  <c r="EZ105" i="3"/>
  <c r="FA105" i="3"/>
  <c r="FB105" i="3"/>
  <c r="GM105" i="3" s="1"/>
  <c r="FC105" i="3"/>
  <c r="FD105" i="3"/>
  <c r="DR106" i="3"/>
  <c r="DS106" i="3"/>
  <c r="FG106" i="3" s="1"/>
  <c r="DT106" i="3"/>
  <c r="DU106" i="3"/>
  <c r="DV106" i="3"/>
  <c r="FI106" i="3" s="1"/>
  <c r="DW106" i="3"/>
  <c r="DX106" i="3"/>
  <c r="DY106" i="3"/>
  <c r="DZ106" i="3"/>
  <c r="EA106" i="3"/>
  <c r="FL106" i="3" s="1"/>
  <c r="EB106" i="3"/>
  <c r="EC106" i="3"/>
  <c r="ED106" i="3"/>
  <c r="FN106" i="3" s="1"/>
  <c r="EE106" i="3"/>
  <c r="EF106" i="3"/>
  <c r="EG106" i="3"/>
  <c r="EH106" i="3"/>
  <c r="EI106" i="3"/>
  <c r="FQ106" i="3" s="1"/>
  <c r="EJ106" i="3"/>
  <c r="EK106" i="3"/>
  <c r="EL106" i="3"/>
  <c r="FS106" i="3" s="1"/>
  <c r="EM106" i="3"/>
  <c r="EN106" i="3"/>
  <c r="EO106" i="3"/>
  <c r="EP106" i="3"/>
  <c r="EQ106" i="3"/>
  <c r="GF106" i="3" s="1"/>
  <c r="ER106" i="3"/>
  <c r="ES106" i="3"/>
  <c r="ET106" i="3"/>
  <c r="GH106" i="3" s="1"/>
  <c r="EU106" i="3"/>
  <c r="EV106" i="3"/>
  <c r="EW106" i="3"/>
  <c r="EX106" i="3"/>
  <c r="EY106" i="3"/>
  <c r="GK106" i="3" s="1"/>
  <c r="EZ106" i="3"/>
  <c r="FA106" i="3"/>
  <c r="FB106" i="3"/>
  <c r="GM106" i="3" s="1"/>
  <c r="FC106" i="3"/>
  <c r="FD106" i="3"/>
  <c r="DR107" i="3"/>
  <c r="DS107" i="3"/>
  <c r="FG107" i="3" s="1"/>
  <c r="DT107" i="3"/>
  <c r="DU107" i="3"/>
  <c r="DV107" i="3"/>
  <c r="FI107" i="3" s="1"/>
  <c r="DW107" i="3"/>
  <c r="DX107" i="3"/>
  <c r="DY107" i="3"/>
  <c r="DZ107" i="3"/>
  <c r="EA107" i="3"/>
  <c r="FL107" i="3" s="1"/>
  <c r="EB107" i="3"/>
  <c r="EC107" i="3"/>
  <c r="ED107" i="3"/>
  <c r="FN107" i="3" s="1"/>
  <c r="EE107" i="3"/>
  <c r="EF107" i="3"/>
  <c r="EG107" i="3"/>
  <c r="EH107" i="3"/>
  <c r="EI107" i="3"/>
  <c r="FQ107" i="3" s="1"/>
  <c r="EJ107" i="3"/>
  <c r="EK107" i="3"/>
  <c r="EL107" i="3"/>
  <c r="FS107" i="3" s="1"/>
  <c r="EM107" i="3"/>
  <c r="EN107" i="3"/>
  <c r="EO107" i="3"/>
  <c r="EP107" i="3"/>
  <c r="EQ107" i="3"/>
  <c r="GF107" i="3" s="1"/>
  <c r="ER107" i="3"/>
  <c r="ES107" i="3"/>
  <c r="ET107" i="3"/>
  <c r="GH107" i="3" s="1"/>
  <c r="EU107" i="3"/>
  <c r="EV107" i="3"/>
  <c r="EW107" i="3"/>
  <c r="EX107" i="3"/>
  <c r="EY107" i="3"/>
  <c r="GK107" i="3" s="1"/>
  <c r="EZ107" i="3"/>
  <c r="FA107" i="3"/>
  <c r="FB107" i="3"/>
  <c r="GM107" i="3" s="1"/>
  <c r="FC107" i="3"/>
  <c r="FD107" i="3"/>
  <c r="DR108" i="3"/>
  <c r="DS108" i="3"/>
  <c r="FG108" i="3" s="1"/>
  <c r="DT108" i="3"/>
  <c r="DU108" i="3"/>
  <c r="DV108" i="3"/>
  <c r="FI108" i="3" s="1"/>
  <c r="DW108" i="3"/>
  <c r="DX108" i="3"/>
  <c r="DY108" i="3"/>
  <c r="DZ108" i="3"/>
  <c r="EA108" i="3"/>
  <c r="FL108" i="3" s="1"/>
  <c r="EB108" i="3"/>
  <c r="EC108" i="3"/>
  <c r="ED108" i="3"/>
  <c r="FN108" i="3" s="1"/>
  <c r="EE108" i="3"/>
  <c r="EF108" i="3"/>
  <c r="EG108" i="3"/>
  <c r="EH108" i="3"/>
  <c r="EI108" i="3"/>
  <c r="FQ108" i="3" s="1"/>
  <c r="EJ108" i="3"/>
  <c r="EK108" i="3"/>
  <c r="EL108" i="3"/>
  <c r="FS108" i="3" s="1"/>
  <c r="EM108" i="3"/>
  <c r="EN108" i="3"/>
  <c r="EO108" i="3"/>
  <c r="GD108" i="3" s="1"/>
  <c r="EP108" i="3"/>
  <c r="EQ108" i="3"/>
  <c r="GF108" i="3" s="1"/>
  <c r="ER108" i="3"/>
  <c r="ES108" i="3"/>
  <c r="ET108" i="3"/>
  <c r="GH108" i="3" s="1"/>
  <c r="EU108" i="3"/>
  <c r="EV108" i="3"/>
  <c r="EW108" i="3"/>
  <c r="EX108" i="3"/>
  <c r="EY108" i="3"/>
  <c r="GK108" i="3" s="1"/>
  <c r="EZ108" i="3"/>
  <c r="FA108" i="3"/>
  <c r="FB108" i="3"/>
  <c r="GM108" i="3" s="1"/>
  <c r="FC108" i="3"/>
  <c r="FD108" i="3"/>
  <c r="DR109" i="3"/>
  <c r="DS109" i="3"/>
  <c r="FG109" i="3" s="1"/>
  <c r="DT109" i="3"/>
  <c r="DU109" i="3"/>
  <c r="DV109" i="3"/>
  <c r="FI109" i="3" s="1"/>
  <c r="DW109" i="3"/>
  <c r="DX109" i="3"/>
  <c r="DY109" i="3"/>
  <c r="DZ109" i="3"/>
  <c r="EA109" i="3"/>
  <c r="FL109" i="3" s="1"/>
  <c r="EB109" i="3"/>
  <c r="EC109" i="3"/>
  <c r="ED109" i="3"/>
  <c r="FN109" i="3" s="1"/>
  <c r="EE109" i="3"/>
  <c r="EF109" i="3"/>
  <c r="EG109" i="3"/>
  <c r="EH109" i="3"/>
  <c r="EI109" i="3"/>
  <c r="FQ109" i="3" s="1"/>
  <c r="EJ109" i="3"/>
  <c r="EK109" i="3"/>
  <c r="EL109" i="3"/>
  <c r="FS109" i="3" s="1"/>
  <c r="EM109" i="3"/>
  <c r="EN109" i="3"/>
  <c r="EO109" i="3"/>
  <c r="GD109" i="3" s="1"/>
  <c r="EP109" i="3"/>
  <c r="EQ109" i="3"/>
  <c r="GF109" i="3" s="1"/>
  <c r="ER109" i="3"/>
  <c r="ES109" i="3"/>
  <c r="ET109" i="3"/>
  <c r="GH109" i="3" s="1"/>
  <c r="EU109" i="3"/>
  <c r="EV109" i="3"/>
  <c r="EW109" i="3"/>
  <c r="EX109" i="3"/>
  <c r="EY109" i="3"/>
  <c r="GK109" i="3" s="1"/>
  <c r="EZ109" i="3"/>
  <c r="FA109" i="3"/>
  <c r="FB109" i="3"/>
  <c r="GM109" i="3" s="1"/>
  <c r="FC109" i="3"/>
  <c r="FD109" i="3"/>
  <c r="DR110" i="3"/>
  <c r="DS110" i="3"/>
  <c r="FG110" i="3" s="1"/>
  <c r="DT110" i="3"/>
  <c r="DU110" i="3"/>
  <c r="DV110" i="3"/>
  <c r="FI110" i="3" s="1"/>
  <c r="DW110" i="3"/>
  <c r="DX110" i="3"/>
  <c r="DY110" i="3"/>
  <c r="DZ110" i="3"/>
  <c r="EA110" i="3"/>
  <c r="FL110" i="3" s="1"/>
  <c r="EB110" i="3"/>
  <c r="EC110" i="3"/>
  <c r="ED110" i="3"/>
  <c r="FN110" i="3" s="1"/>
  <c r="EE110" i="3"/>
  <c r="EF110" i="3"/>
  <c r="EG110" i="3"/>
  <c r="EH110" i="3"/>
  <c r="EI110" i="3"/>
  <c r="FQ110" i="3" s="1"/>
  <c r="EJ110" i="3"/>
  <c r="EK110" i="3"/>
  <c r="EL110" i="3"/>
  <c r="FS110" i="3" s="1"/>
  <c r="EM110" i="3"/>
  <c r="EN110" i="3"/>
  <c r="EO110" i="3"/>
  <c r="EP110" i="3"/>
  <c r="EQ110" i="3"/>
  <c r="GF110" i="3" s="1"/>
  <c r="ER110" i="3"/>
  <c r="ES110" i="3"/>
  <c r="ET110" i="3"/>
  <c r="GH110" i="3" s="1"/>
  <c r="EU110" i="3"/>
  <c r="EV110" i="3"/>
  <c r="EW110" i="3"/>
  <c r="GI110" i="3" s="1"/>
  <c r="EX110" i="3"/>
  <c r="EY110" i="3"/>
  <c r="GK110" i="3" s="1"/>
  <c r="EZ110" i="3"/>
  <c r="FA110" i="3"/>
  <c r="FB110" i="3"/>
  <c r="GM110" i="3" s="1"/>
  <c r="FC110" i="3"/>
  <c r="FD110" i="3"/>
  <c r="DR111" i="3"/>
  <c r="DS111" i="3"/>
  <c r="FG111" i="3" s="1"/>
  <c r="DT111" i="3"/>
  <c r="DU111" i="3"/>
  <c r="DV111" i="3"/>
  <c r="FI111" i="3" s="1"/>
  <c r="DW111" i="3"/>
  <c r="DX111" i="3"/>
  <c r="DY111" i="3"/>
  <c r="DZ111" i="3"/>
  <c r="EA111" i="3"/>
  <c r="FL111" i="3" s="1"/>
  <c r="EB111" i="3"/>
  <c r="EC111" i="3"/>
  <c r="ED111" i="3"/>
  <c r="FN111" i="3" s="1"/>
  <c r="EE111" i="3"/>
  <c r="EF111" i="3"/>
  <c r="EG111" i="3"/>
  <c r="EH111" i="3"/>
  <c r="EI111" i="3"/>
  <c r="FQ111" i="3" s="1"/>
  <c r="EJ111" i="3"/>
  <c r="EK111" i="3"/>
  <c r="EL111" i="3"/>
  <c r="FS111" i="3" s="1"/>
  <c r="EM111" i="3"/>
  <c r="EN111" i="3"/>
  <c r="EO111" i="3"/>
  <c r="EP111" i="3"/>
  <c r="EQ111" i="3"/>
  <c r="GF111" i="3" s="1"/>
  <c r="ER111" i="3"/>
  <c r="ES111" i="3"/>
  <c r="ET111" i="3"/>
  <c r="GH111" i="3" s="1"/>
  <c r="EU111" i="3"/>
  <c r="EV111" i="3"/>
  <c r="EW111" i="3"/>
  <c r="EX111" i="3"/>
  <c r="EY111" i="3"/>
  <c r="GK111" i="3" s="1"/>
  <c r="EZ111" i="3"/>
  <c r="FA111" i="3"/>
  <c r="FB111" i="3"/>
  <c r="GM111" i="3" s="1"/>
  <c r="FC111" i="3"/>
  <c r="FD111" i="3"/>
  <c r="DR112" i="3"/>
  <c r="DS112" i="3"/>
  <c r="FG112" i="3" s="1"/>
  <c r="DT112" i="3"/>
  <c r="DU112" i="3"/>
  <c r="DV112" i="3"/>
  <c r="FI112" i="3" s="1"/>
  <c r="DW112" i="3"/>
  <c r="DX112" i="3"/>
  <c r="DY112" i="3"/>
  <c r="DZ112" i="3"/>
  <c r="EA112" i="3"/>
  <c r="FL112" i="3" s="1"/>
  <c r="EB112" i="3"/>
  <c r="EC112" i="3"/>
  <c r="ED112" i="3"/>
  <c r="FN112" i="3" s="1"/>
  <c r="EE112" i="3"/>
  <c r="EF112" i="3"/>
  <c r="EG112" i="3"/>
  <c r="EH112" i="3"/>
  <c r="EI112" i="3"/>
  <c r="FQ112" i="3" s="1"/>
  <c r="EJ112" i="3"/>
  <c r="EK112" i="3"/>
  <c r="EL112" i="3"/>
  <c r="FS112" i="3" s="1"/>
  <c r="EM112" i="3"/>
  <c r="EN112" i="3"/>
  <c r="EO112" i="3"/>
  <c r="GD112" i="3" s="1"/>
  <c r="EP112" i="3"/>
  <c r="EQ112" i="3"/>
  <c r="GF112" i="3" s="1"/>
  <c r="ER112" i="3"/>
  <c r="ES112" i="3"/>
  <c r="ET112" i="3"/>
  <c r="GH112" i="3" s="1"/>
  <c r="EU112" i="3"/>
  <c r="EV112" i="3"/>
  <c r="EW112" i="3"/>
  <c r="EX112" i="3"/>
  <c r="EY112" i="3"/>
  <c r="GK112" i="3" s="1"/>
  <c r="EZ112" i="3"/>
  <c r="FA112" i="3"/>
  <c r="FB112" i="3"/>
  <c r="GM112" i="3" s="1"/>
  <c r="FC112" i="3"/>
  <c r="FD112" i="3"/>
  <c r="DR113" i="3"/>
  <c r="DS113" i="3"/>
  <c r="FG113" i="3" s="1"/>
  <c r="DT113" i="3"/>
  <c r="DU113" i="3"/>
  <c r="DV113" i="3"/>
  <c r="FI113" i="3" s="1"/>
  <c r="DW113" i="3"/>
  <c r="DX113" i="3"/>
  <c r="DY113" i="3"/>
  <c r="DZ113" i="3"/>
  <c r="EA113" i="3"/>
  <c r="FL113" i="3" s="1"/>
  <c r="EB113" i="3"/>
  <c r="EC113" i="3"/>
  <c r="ED113" i="3"/>
  <c r="FN113" i="3" s="1"/>
  <c r="EE113" i="3"/>
  <c r="EF113" i="3"/>
  <c r="EG113" i="3"/>
  <c r="FO113" i="3" s="1"/>
  <c r="EH113" i="3"/>
  <c r="EI113" i="3"/>
  <c r="FQ113" i="3" s="1"/>
  <c r="EJ113" i="3"/>
  <c r="EK113" i="3"/>
  <c r="EL113" i="3"/>
  <c r="FS113" i="3" s="1"/>
  <c r="EM113" i="3"/>
  <c r="EN113" i="3"/>
  <c r="EO113" i="3"/>
  <c r="EP113" i="3"/>
  <c r="EQ113" i="3"/>
  <c r="GF113" i="3" s="1"/>
  <c r="ER113" i="3"/>
  <c r="ES113" i="3"/>
  <c r="ET113" i="3"/>
  <c r="GH113" i="3" s="1"/>
  <c r="EU113" i="3"/>
  <c r="EV113" i="3"/>
  <c r="EW113" i="3"/>
  <c r="EX113" i="3"/>
  <c r="EY113" i="3"/>
  <c r="GK113" i="3" s="1"/>
  <c r="EZ113" i="3"/>
  <c r="FA113" i="3"/>
  <c r="FB113" i="3"/>
  <c r="GM113" i="3" s="1"/>
  <c r="FC113" i="3"/>
  <c r="FD113" i="3"/>
  <c r="DR114" i="3"/>
  <c r="DS114" i="3"/>
  <c r="FG114" i="3" s="1"/>
  <c r="DT114" i="3"/>
  <c r="DU114" i="3"/>
  <c r="DV114" i="3"/>
  <c r="FI114" i="3" s="1"/>
  <c r="DW114" i="3"/>
  <c r="DX114" i="3"/>
  <c r="DY114" i="3"/>
  <c r="DZ114" i="3"/>
  <c r="EA114" i="3"/>
  <c r="FL114" i="3" s="1"/>
  <c r="EB114" i="3"/>
  <c r="EC114" i="3"/>
  <c r="ED114" i="3"/>
  <c r="FN114" i="3" s="1"/>
  <c r="EE114" i="3"/>
  <c r="EF114" i="3"/>
  <c r="EG114" i="3"/>
  <c r="EH114" i="3"/>
  <c r="EI114" i="3"/>
  <c r="FQ114" i="3" s="1"/>
  <c r="EJ114" i="3"/>
  <c r="EK114" i="3"/>
  <c r="EL114" i="3"/>
  <c r="FS114" i="3" s="1"/>
  <c r="EM114" i="3"/>
  <c r="EN114" i="3"/>
  <c r="EO114" i="3"/>
  <c r="EP114" i="3"/>
  <c r="EQ114" i="3"/>
  <c r="GF114" i="3" s="1"/>
  <c r="ER114" i="3"/>
  <c r="ES114" i="3"/>
  <c r="ET114" i="3"/>
  <c r="GH114" i="3" s="1"/>
  <c r="EU114" i="3"/>
  <c r="EV114" i="3"/>
  <c r="EW114" i="3"/>
  <c r="GI114" i="3" s="1"/>
  <c r="EX114" i="3"/>
  <c r="EY114" i="3"/>
  <c r="GK114" i="3" s="1"/>
  <c r="EZ114" i="3"/>
  <c r="FA114" i="3"/>
  <c r="FB114" i="3"/>
  <c r="GM114" i="3" s="1"/>
  <c r="FC114" i="3"/>
  <c r="FD114" i="3"/>
  <c r="DR115" i="3"/>
  <c r="DS115" i="3"/>
  <c r="FG115" i="3" s="1"/>
  <c r="DT115" i="3"/>
  <c r="DU115" i="3"/>
  <c r="DV115" i="3"/>
  <c r="FI115" i="3" s="1"/>
  <c r="DW115" i="3"/>
  <c r="DX115" i="3"/>
  <c r="DY115" i="3"/>
  <c r="DZ115" i="3"/>
  <c r="EA115" i="3"/>
  <c r="FL115" i="3" s="1"/>
  <c r="EB115" i="3"/>
  <c r="EC115" i="3"/>
  <c r="ED115" i="3"/>
  <c r="FN115" i="3" s="1"/>
  <c r="EE115" i="3"/>
  <c r="EF115" i="3"/>
  <c r="EG115" i="3"/>
  <c r="EH115" i="3"/>
  <c r="EI115" i="3"/>
  <c r="FQ115" i="3" s="1"/>
  <c r="EJ115" i="3"/>
  <c r="EK115" i="3"/>
  <c r="EL115" i="3"/>
  <c r="FS115" i="3" s="1"/>
  <c r="EM115" i="3"/>
  <c r="EN115" i="3"/>
  <c r="EO115" i="3"/>
  <c r="EP115" i="3"/>
  <c r="EQ115" i="3"/>
  <c r="GF115" i="3" s="1"/>
  <c r="ER115" i="3"/>
  <c r="ES115" i="3"/>
  <c r="ET115" i="3"/>
  <c r="GH115" i="3" s="1"/>
  <c r="EU115" i="3"/>
  <c r="EV115" i="3"/>
  <c r="EW115" i="3"/>
  <c r="EX115" i="3"/>
  <c r="EY115" i="3"/>
  <c r="GK115" i="3" s="1"/>
  <c r="EZ115" i="3"/>
  <c r="FA115" i="3"/>
  <c r="FB115" i="3"/>
  <c r="GM115" i="3" s="1"/>
  <c r="FC115" i="3"/>
  <c r="FD115" i="3"/>
  <c r="DR116" i="3"/>
  <c r="DS116" i="3"/>
  <c r="FG116" i="3" s="1"/>
  <c r="DT116" i="3"/>
  <c r="DU116" i="3"/>
  <c r="DV116" i="3"/>
  <c r="FI116" i="3" s="1"/>
  <c r="DW116" i="3"/>
  <c r="DX116" i="3"/>
  <c r="DY116" i="3"/>
  <c r="DZ116" i="3"/>
  <c r="EA116" i="3"/>
  <c r="FL116" i="3" s="1"/>
  <c r="EB116" i="3"/>
  <c r="EC116" i="3"/>
  <c r="ED116" i="3"/>
  <c r="FN116" i="3" s="1"/>
  <c r="EE116" i="3"/>
  <c r="EF116" i="3"/>
  <c r="EG116" i="3"/>
  <c r="EH116" i="3"/>
  <c r="EI116" i="3"/>
  <c r="FQ116" i="3" s="1"/>
  <c r="EJ116" i="3"/>
  <c r="EK116" i="3"/>
  <c r="EL116" i="3"/>
  <c r="FS116" i="3" s="1"/>
  <c r="EM116" i="3"/>
  <c r="EN116" i="3"/>
  <c r="EO116" i="3"/>
  <c r="GD116" i="3" s="1"/>
  <c r="EP116" i="3"/>
  <c r="EQ116" i="3"/>
  <c r="GF116" i="3" s="1"/>
  <c r="ER116" i="3"/>
  <c r="ES116" i="3"/>
  <c r="ET116" i="3"/>
  <c r="GH116" i="3" s="1"/>
  <c r="EU116" i="3"/>
  <c r="EV116" i="3"/>
  <c r="EW116" i="3"/>
  <c r="EX116" i="3"/>
  <c r="EY116" i="3"/>
  <c r="GK116" i="3" s="1"/>
  <c r="EZ116" i="3"/>
  <c r="FA116" i="3"/>
  <c r="FB116" i="3"/>
  <c r="GM116" i="3" s="1"/>
  <c r="FC116" i="3"/>
  <c r="FD116" i="3"/>
  <c r="DR117" i="3"/>
  <c r="DS117" i="3"/>
  <c r="FG117" i="3" s="1"/>
  <c r="DT117" i="3"/>
  <c r="DU117" i="3"/>
  <c r="DV117" i="3"/>
  <c r="FI117" i="3" s="1"/>
  <c r="DW117" i="3"/>
  <c r="DX117" i="3"/>
  <c r="DY117" i="3"/>
  <c r="DZ117" i="3"/>
  <c r="EA117" i="3"/>
  <c r="FL117" i="3" s="1"/>
  <c r="EB117" i="3"/>
  <c r="EC117" i="3"/>
  <c r="ED117" i="3"/>
  <c r="FN117" i="3" s="1"/>
  <c r="EE117" i="3"/>
  <c r="EF117" i="3"/>
  <c r="EG117" i="3"/>
  <c r="EH117" i="3"/>
  <c r="EI117" i="3"/>
  <c r="FQ117" i="3" s="1"/>
  <c r="EJ117" i="3"/>
  <c r="EK117" i="3"/>
  <c r="EL117" i="3"/>
  <c r="FS117" i="3" s="1"/>
  <c r="EM117" i="3"/>
  <c r="EN117" i="3"/>
  <c r="EO117" i="3"/>
  <c r="EP117" i="3"/>
  <c r="EQ117" i="3"/>
  <c r="GF117" i="3" s="1"/>
  <c r="ER117" i="3"/>
  <c r="ES117" i="3"/>
  <c r="ET117" i="3"/>
  <c r="GH117" i="3" s="1"/>
  <c r="EU117" i="3"/>
  <c r="EV117" i="3"/>
  <c r="EW117" i="3"/>
  <c r="EX117" i="3"/>
  <c r="EY117" i="3"/>
  <c r="GK117" i="3" s="1"/>
  <c r="EZ117" i="3"/>
  <c r="FA117" i="3"/>
  <c r="FB117" i="3"/>
  <c r="GM117" i="3" s="1"/>
  <c r="FC117" i="3"/>
  <c r="FD117" i="3"/>
  <c r="DR118" i="3"/>
  <c r="DS118" i="3"/>
  <c r="FG118" i="3" s="1"/>
  <c r="DT118" i="3"/>
  <c r="DU118" i="3"/>
  <c r="DV118" i="3"/>
  <c r="FI118" i="3" s="1"/>
  <c r="DW118" i="3"/>
  <c r="DX118" i="3"/>
  <c r="DY118" i="3"/>
  <c r="DZ118" i="3"/>
  <c r="EA118" i="3"/>
  <c r="FL118" i="3" s="1"/>
  <c r="EB118" i="3"/>
  <c r="EC118" i="3"/>
  <c r="ED118" i="3"/>
  <c r="FN118" i="3" s="1"/>
  <c r="EE118" i="3"/>
  <c r="EF118" i="3"/>
  <c r="EG118" i="3"/>
  <c r="EH118" i="3"/>
  <c r="EI118" i="3"/>
  <c r="FQ118" i="3" s="1"/>
  <c r="EJ118" i="3"/>
  <c r="EK118" i="3"/>
  <c r="EL118" i="3"/>
  <c r="FS118" i="3" s="1"/>
  <c r="EM118" i="3"/>
  <c r="EN118" i="3"/>
  <c r="EO118" i="3"/>
  <c r="EP118" i="3"/>
  <c r="EQ118" i="3"/>
  <c r="GF118" i="3" s="1"/>
  <c r="ER118" i="3"/>
  <c r="ES118" i="3"/>
  <c r="ET118" i="3"/>
  <c r="GH118" i="3" s="1"/>
  <c r="EU118" i="3"/>
  <c r="EV118" i="3"/>
  <c r="EW118" i="3"/>
  <c r="GI118" i="3" s="1"/>
  <c r="EX118" i="3"/>
  <c r="EY118" i="3"/>
  <c r="GK118" i="3" s="1"/>
  <c r="EZ118" i="3"/>
  <c r="FA118" i="3"/>
  <c r="FB118" i="3"/>
  <c r="GM118" i="3" s="1"/>
  <c r="FC118" i="3"/>
  <c r="FD118" i="3"/>
  <c r="DR119" i="3"/>
  <c r="DS119" i="3"/>
  <c r="FG119" i="3" s="1"/>
  <c r="DT119" i="3"/>
  <c r="DU119" i="3"/>
  <c r="DV119" i="3"/>
  <c r="FI119" i="3" s="1"/>
  <c r="DW119" i="3"/>
  <c r="DX119" i="3"/>
  <c r="DY119" i="3"/>
  <c r="DZ119" i="3"/>
  <c r="EA119" i="3"/>
  <c r="FL119" i="3" s="1"/>
  <c r="EB119" i="3"/>
  <c r="EC119" i="3"/>
  <c r="ED119" i="3"/>
  <c r="FN119" i="3" s="1"/>
  <c r="EE119" i="3"/>
  <c r="EF119" i="3"/>
  <c r="EG119" i="3"/>
  <c r="EH119" i="3"/>
  <c r="EI119" i="3"/>
  <c r="FQ119" i="3" s="1"/>
  <c r="EJ119" i="3"/>
  <c r="EK119" i="3"/>
  <c r="EL119" i="3"/>
  <c r="FS119" i="3" s="1"/>
  <c r="EM119" i="3"/>
  <c r="EN119" i="3"/>
  <c r="EO119" i="3"/>
  <c r="EP119" i="3"/>
  <c r="EQ119" i="3"/>
  <c r="GF119" i="3" s="1"/>
  <c r="ER119" i="3"/>
  <c r="ES119" i="3"/>
  <c r="ET119" i="3"/>
  <c r="GH119" i="3" s="1"/>
  <c r="EU119" i="3"/>
  <c r="EV119" i="3"/>
  <c r="EW119" i="3"/>
  <c r="EX119" i="3"/>
  <c r="EY119" i="3"/>
  <c r="GK119" i="3" s="1"/>
  <c r="EZ119" i="3"/>
  <c r="FA119" i="3"/>
  <c r="FB119" i="3"/>
  <c r="GM119" i="3" s="1"/>
  <c r="FC119" i="3"/>
  <c r="FD119" i="3"/>
  <c r="DR120" i="3"/>
  <c r="DS120" i="3"/>
  <c r="FG120" i="3" s="1"/>
  <c r="DT120" i="3"/>
  <c r="DU120" i="3"/>
  <c r="DV120" i="3"/>
  <c r="FI120" i="3" s="1"/>
  <c r="DW120" i="3"/>
  <c r="DX120" i="3"/>
  <c r="DY120" i="3"/>
  <c r="DZ120" i="3"/>
  <c r="EA120" i="3"/>
  <c r="FL120" i="3" s="1"/>
  <c r="EB120" i="3"/>
  <c r="EC120" i="3"/>
  <c r="ED120" i="3"/>
  <c r="FN120" i="3" s="1"/>
  <c r="EE120" i="3"/>
  <c r="EF120" i="3"/>
  <c r="EG120" i="3"/>
  <c r="EH120" i="3"/>
  <c r="EI120" i="3"/>
  <c r="FQ120" i="3" s="1"/>
  <c r="EJ120" i="3"/>
  <c r="EK120" i="3"/>
  <c r="EL120" i="3"/>
  <c r="FS120" i="3" s="1"/>
  <c r="EM120" i="3"/>
  <c r="EN120" i="3"/>
  <c r="EO120" i="3"/>
  <c r="GD120" i="3" s="1"/>
  <c r="EP120" i="3"/>
  <c r="EQ120" i="3"/>
  <c r="GF120" i="3" s="1"/>
  <c r="ER120" i="3"/>
  <c r="ES120" i="3"/>
  <c r="ET120" i="3"/>
  <c r="GH120" i="3" s="1"/>
  <c r="EU120" i="3"/>
  <c r="EV120" i="3"/>
  <c r="EW120" i="3"/>
  <c r="GI120" i="3" s="1"/>
  <c r="EX120" i="3"/>
  <c r="EY120" i="3"/>
  <c r="GK120" i="3" s="1"/>
  <c r="EZ120" i="3"/>
  <c r="FA120" i="3"/>
  <c r="FB120" i="3"/>
  <c r="GM120" i="3" s="1"/>
  <c r="FC120" i="3"/>
  <c r="FD120" i="3"/>
  <c r="DR121" i="3"/>
  <c r="DS121" i="3"/>
  <c r="FG121" i="3" s="1"/>
  <c r="DT121" i="3"/>
  <c r="DU121" i="3"/>
  <c r="DV121" i="3"/>
  <c r="FI121" i="3" s="1"/>
  <c r="DW121" i="3"/>
  <c r="DX121" i="3"/>
  <c r="DY121" i="3"/>
  <c r="DZ121" i="3"/>
  <c r="EA121" i="3"/>
  <c r="FL121" i="3" s="1"/>
  <c r="EB121" i="3"/>
  <c r="EC121" i="3"/>
  <c r="ED121" i="3"/>
  <c r="FN121" i="3" s="1"/>
  <c r="EE121" i="3"/>
  <c r="EF121" i="3"/>
  <c r="EG121" i="3"/>
  <c r="EH121" i="3"/>
  <c r="EI121" i="3"/>
  <c r="FQ121" i="3" s="1"/>
  <c r="EJ121" i="3"/>
  <c r="EK121" i="3"/>
  <c r="EL121" i="3"/>
  <c r="FS121" i="3" s="1"/>
  <c r="EM121" i="3"/>
  <c r="EN121" i="3"/>
  <c r="EO121" i="3"/>
  <c r="EP121" i="3"/>
  <c r="EQ121" i="3"/>
  <c r="GF121" i="3" s="1"/>
  <c r="ER121" i="3"/>
  <c r="ES121" i="3"/>
  <c r="ET121" i="3"/>
  <c r="GH121" i="3" s="1"/>
  <c r="EU121" i="3"/>
  <c r="EV121" i="3"/>
  <c r="EW121" i="3"/>
  <c r="EX121" i="3"/>
  <c r="EY121" i="3"/>
  <c r="GK121" i="3" s="1"/>
  <c r="EZ121" i="3"/>
  <c r="FA121" i="3"/>
  <c r="FB121" i="3"/>
  <c r="GM121" i="3" s="1"/>
  <c r="FC121" i="3"/>
  <c r="FD121" i="3"/>
  <c r="DR122" i="3"/>
  <c r="DS122" i="3"/>
  <c r="FG122" i="3" s="1"/>
  <c r="DT122" i="3"/>
  <c r="DU122" i="3"/>
  <c r="DV122" i="3"/>
  <c r="FI122" i="3" s="1"/>
  <c r="DW122" i="3"/>
  <c r="DX122" i="3"/>
  <c r="DY122" i="3"/>
  <c r="DZ122" i="3"/>
  <c r="EA122" i="3"/>
  <c r="FL122" i="3" s="1"/>
  <c r="EB122" i="3"/>
  <c r="EC122" i="3"/>
  <c r="ED122" i="3"/>
  <c r="FN122" i="3" s="1"/>
  <c r="EE122" i="3"/>
  <c r="EF122" i="3"/>
  <c r="EG122" i="3"/>
  <c r="EH122" i="3"/>
  <c r="EI122" i="3"/>
  <c r="FQ122" i="3" s="1"/>
  <c r="EJ122" i="3"/>
  <c r="EK122" i="3"/>
  <c r="EL122" i="3"/>
  <c r="FS122" i="3" s="1"/>
  <c r="EM122" i="3"/>
  <c r="EN122" i="3"/>
  <c r="EO122" i="3"/>
  <c r="EP122" i="3"/>
  <c r="EQ122" i="3"/>
  <c r="GF122" i="3" s="1"/>
  <c r="ER122" i="3"/>
  <c r="ES122" i="3"/>
  <c r="ET122" i="3"/>
  <c r="GH122" i="3" s="1"/>
  <c r="EU122" i="3"/>
  <c r="EV122" i="3"/>
  <c r="EW122" i="3"/>
  <c r="GI122" i="3" s="1"/>
  <c r="EX122" i="3"/>
  <c r="EY122" i="3"/>
  <c r="GK122" i="3" s="1"/>
  <c r="EZ122" i="3"/>
  <c r="FA122" i="3"/>
  <c r="FB122" i="3"/>
  <c r="GM122" i="3" s="1"/>
  <c r="FC122" i="3"/>
  <c r="FD122" i="3"/>
  <c r="DR123" i="3"/>
  <c r="DS123" i="3"/>
  <c r="FG123" i="3" s="1"/>
  <c r="DT123" i="3"/>
  <c r="DU123" i="3"/>
  <c r="DV123" i="3"/>
  <c r="FI123" i="3" s="1"/>
  <c r="DW123" i="3"/>
  <c r="DX123" i="3"/>
  <c r="DY123" i="3"/>
  <c r="DZ123" i="3"/>
  <c r="EA123" i="3"/>
  <c r="FL123" i="3" s="1"/>
  <c r="EB123" i="3"/>
  <c r="EC123" i="3"/>
  <c r="ED123" i="3"/>
  <c r="FN123" i="3" s="1"/>
  <c r="EE123" i="3"/>
  <c r="EF123" i="3"/>
  <c r="EG123" i="3"/>
  <c r="EH123" i="3"/>
  <c r="EI123" i="3"/>
  <c r="FQ123" i="3" s="1"/>
  <c r="EJ123" i="3"/>
  <c r="EK123" i="3"/>
  <c r="EL123" i="3"/>
  <c r="FS123" i="3" s="1"/>
  <c r="EM123" i="3"/>
  <c r="EN123" i="3"/>
  <c r="EO123" i="3"/>
  <c r="EP123" i="3"/>
  <c r="EQ123" i="3"/>
  <c r="GF123" i="3" s="1"/>
  <c r="ER123" i="3"/>
  <c r="ES123" i="3"/>
  <c r="ET123" i="3"/>
  <c r="GH123" i="3" s="1"/>
  <c r="EU123" i="3"/>
  <c r="EV123" i="3"/>
  <c r="EW123" i="3"/>
  <c r="EX123" i="3"/>
  <c r="EY123" i="3"/>
  <c r="GK123" i="3" s="1"/>
  <c r="EZ123" i="3"/>
  <c r="FA123" i="3"/>
  <c r="FB123" i="3"/>
  <c r="GM123" i="3" s="1"/>
  <c r="FC123" i="3"/>
  <c r="FD123" i="3"/>
  <c r="DR124" i="3"/>
  <c r="DS124" i="3"/>
  <c r="FG124" i="3" s="1"/>
  <c r="DT124" i="3"/>
  <c r="DU124" i="3"/>
  <c r="DV124" i="3"/>
  <c r="FI124" i="3" s="1"/>
  <c r="DW124" i="3"/>
  <c r="DX124" i="3"/>
  <c r="DY124" i="3"/>
  <c r="FJ124" i="3" s="1"/>
  <c r="DZ124" i="3"/>
  <c r="EA124" i="3"/>
  <c r="FL124" i="3" s="1"/>
  <c r="EB124" i="3"/>
  <c r="EC124" i="3"/>
  <c r="ED124" i="3"/>
  <c r="FN124" i="3" s="1"/>
  <c r="EE124" i="3"/>
  <c r="EF124" i="3"/>
  <c r="EG124" i="3"/>
  <c r="EH124" i="3"/>
  <c r="EI124" i="3"/>
  <c r="FQ124" i="3" s="1"/>
  <c r="EJ124" i="3"/>
  <c r="EK124" i="3"/>
  <c r="EL124" i="3"/>
  <c r="FS124" i="3" s="1"/>
  <c r="EM124" i="3"/>
  <c r="EN124" i="3"/>
  <c r="EO124" i="3"/>
  <c r="GD124" i="3" s="1"/>
  <c r="EP124" i="3"/>
  <c r="EQ124" i="3"/>
  <c r="GF124" i="3" s="1"/>
  <c r="ER124" i="3"/>
  <c r="ES124" i="3"/>
  <c r="ET124" i="3"/>
  <c r="GH124" i="3" s="1"/>
  <c r="EU124" i="3"/>
  <c r="EV124" i="3"/>
  <c r="EW124" i="3"/>
  <c r="GI124" i="3" s="1"/>
  <c r="EX124" i="3"/>
  <c r="EY124" i="3"/>
  <c r="GK124" i="3" s="1"/>
  <c r="EZ124" i="3"/>
  <c r="FA124" i="3"/>
  <c r="FB124" i="3"/>
  <c r="GM124" i="3" s="1"/>
  <c r="FC124" i="3"/>
  <c r="FD124" i="3"/>
  <c r="DR125" i="3"/>
  <c r="DS125" i="3"/>
  <c r="FG125" i="3" s="1"/>
  <c r="DT125" i="3"/>
  <c r="DU125" i="3"/>
  <c r="DV125" i="3"/>
  <c r="FI125" i="3" s="1"/>
  <c r="DW125" i="3"/>
  <c r="DX125" i="3"/>
  <c r="DY125" i="3"/>
  <c r="DZ125" i="3"/>
  <c r="EA125" i="3"/>
  <c r="FL125" i="3" s="1"/>
  <c r="EB125" i="3"/>
  <c r="EC125" i="3"/>
  <c r="ED125" i="3"/>
  <c r="FN125" i="3" s="1"/>
  <c r="EE125" i="3"/>
  <c r="EF125" i="3"/>
  <c r="EG125" i="3"/>
  <c r="EH125" i="3"/>
  <c r="EI125" i="3"/>
  <c r="FQ125" i="3" s="1"/>
  <c r="EJ125" i="3"/>
  <c r="EK125" i="3"/>
  <c r="EL125" i="3"/>
  <c r="FS125" i="3" s="1"/>
  <c r="EM125" i="3"/>
  <c r="EN125" i="3"/>
  <c r="EO125" i="3"/>
  <c r="GD125" i="3" s="1"/>
  <c r="EP125" i="3"/>
  <c r="EQ125" i="3"/>
  <c r="GF125" i="3" s="1"/>
  <c r="ER125" i="3"/>
  <c r="ES125" i="3"/>
  <c r="ET125" i="3"/>
  <c r="GH125" i="3" s="1"/>
  <c r="EU125" i="3"/>
  <c r="EV125" i="3"/>
  <c r="EW125" i="3"/>
  <c r="EX125" i="3"/>
  <c r="EY125" i="3"/>
  <c r="GK125" i="3" s="1"/>
  <c r="EZ125" i="3"/>
  <c r="FA125" i="3"/>
  <c r="FB125" i="3"/>
  <c r="GM125" i="3" s="1"/>
  <c r="FC125" i="3"/>
  <c r="FD125" i="3"/>
  <c r="DR126" i="3"/>
  <c r="DS126" i="3"/>
  <c r="FG126" i="3" s="1"/>
  <c r="DT126" i="3"/>
  <c r="DU126" i="3"/>
  <c r="DV126" i="3"/>
  <c r="FI126" i="3" s="1"/>
  <c r="DW126" i="3"/>
  <c r="DX126" i="3"/>
  <c r="DY126" i="3"/>
  <c r="DZ126" i="3"/>
  <c r="EA126" i="3"/>
  <c r="FL126" i="3" s="1"/>
  <c r="EB126" i="3"/>
  <c r="EC126" i="3"/>
  <c r="ED126" i="3"/>
  <c r="FN126" i="3" s="1"/>
  <c r="EE126" i="3"/>
  <c r="EF126" i="3"/>
  <c r="EG126" i="3"/>
  <c r="EH126" i="3"/>
  <c r="EI126" i="3"/>
  <c r="FQ126" i="3" s="1"/>
  <c r="EJ126" i="3"/>
  <c r="EK126" i="3"/>
  <c r="EL126" i="3"/>
  <c r="FS126" i="3" s="1"/>
  <c r="EM126" i="3"/>
  <c r="EN126" i="3"/>
  <c r="EO126" i="3"/>
  <c r="EP126" i="3"/>
  <c r="EQ126" i="3"/>
  <c r="GF126" i="3" s="1"/>
  <c r="ER126" i="3"/>
  <c r="ES126" i="3"/>
  <c r="ET126" i="3"/>
  <c r="GH126" i="3" s="1"/>
  <c r="EU126" i="3"/>
  <c r="EV126" i="3"/>
  <c r="EW126" i="3"/>
  <c r="GI126" i="3" s="1"/>
  <c r="EX126" i="3"/>
  <c r="EY126" i="3"/>
  <c r="GK126" i="3" s="1"/>
  <c r="EZ126" i="3"/>
  <c r="FA126" i="3"/>
  <c r="FB126" i="3"/>
  <c r="GM126" i="3" s="1"/>
  <c r="FC126" i="3"/>
  <c r="FD126" i="3"/>
  <c r="DR127" i="3"/>
  <c r="DS127" i="3"/>
  <c r="FG127" i="3" s="1"/>
  <c r="DT127" i="3"/>
  <c r="DU127" i="3"/>
  <c r="DV127" i="3"/>
  <c r="FI127" i="3" s="1"/>
  <c r="DW127" i="3"/>
  <c r="DX127" i="3"/>
  <c r="DY127" i="3"/>
  <c r="DZ127" i="3"/>
  <c r="EA127" i="3"/>
  <c r="FL127" i="3" s="1"/>
  <c r="EB127" i="3"/>
  <c r="EC127" i="3"/>
  <c r="ED127" i="3"/>
  <c r="FN127" i="3" s="1"/>
  <c r="EE127" i="3"/>
  <c r="EF127" i="3"/>
  <c r="EG127" i="3"/>
  <c r="EH127" i="3"/>
  <c r="EI127" i="3"/>
  <c r="FQ127" i="3" s="1"/>
  <c r="EJ127" i="3"/>
  <c r="EK127" i="3"/>
  <c r="EL127" i="3"/>
  <c r="FS127" i="3" s="1"/>
  <c r="EM127" i="3"/>
  <c r="EN127" i="3"/>
  <c r="EO127" i="3"/>
  <c r="EP127" i="3"/>
  <c r="EQ127" i="3"/>
  <c r="GF127" i="3" s="1"/>
  <c r="ER127" i="3"/>
  <c r="ES127" i="3"/>
  <c r="ET127" i="3"/>
  <c r="GH127" i="3" s="1"/>
  <c r="EU127" i="3"/>
  <c r="EV127" i="3"/>
  <c r="EW127" i="3"/>
  <c r="EX127" i="3"/>
  <c r="EY127" i="3"/>
  <c r="GK127" i="3" s="1"/>
  <c r="EZ127" i="3"/>
  <c r="FA127" i="3"/>
  <c r="FB127" i="3"/>
  <c r="GM127" i="3" s="1"/>
  <c r="FC127" i="3"/>
  <c r="FD127" i="3"/>
  <c r="DR128" i="3"/>
  <c r="DS128" i="3"/>
  <c r="FG128" i="3" s="1"/>
  <c r="D1237" i="11" s="1"/>
  <c r="DT128" i="3"/>
  <c r="DU128" i="3"/>
  <c r="DV128" i="3"/>
  <c r="FI128" i="3" s="1"/>
  <c r="F1237" i="11" s="1"/>
  <c r="DW128" i="3"/>
  <c r="DX128" i="3"/>
  <c r="DY128" i="3"/>
  <c r="DZ128" i="3"/>
  <c r="EA128" i="3"/>
  <c r="FL128" i="3" s="1"/>
  <c r="D1238" i="11" s="1"/>
  <c r="EB128" i="3"/>
  <c r="EC128" i="3"/>
  <c r="ED128" i="3"/>
  <c r="FN128" i="3" s="1"/>
  <c r="F1238" i="11" s="1"/>
  <c r="EE128" i="3"/>
  <c r="EF128" i="3"/>
  <c r="EG128" i="3"/>
  <c r="EH128" i="3"/>
  <c r="EI128" i="3"/>
  <c r="FQ128" i="3" s="1"/>
  <c r="D1239" i="11" s="1"/>
  <c r="EJ128" i="3"/>
  <c r="EK128" i="3"/>
  <c r="EL128" i="3"/>
  <c r="FS128" i="3" s="1"/>
  <c r="F1239" i="11" s="1"/>
  <c r="EM128" i="3"/>
  <c r="EN128" i="3"/>
  <c r="EO128" i="3"/>
  <c r="GD128" i="3" s="1"/>
  <c r="B1242" i="11" s="1"/>
  <c r="EP128" i="3"/>
  <c r="EQ128" i="3"/>
  <c r="GF128" i="3" s="1"/>
  <c r="D1242" i="11" s="1"/>
  <c r="ER128" i="3"/>
  <c r="ES128" i="3"/>
  <c r="ET128" i="3"/>
  <c r="GH128" i="3" s="1"/>
  <c r="F1242" i="11" s="1"/>
  <c r="EU128" i="3"/>
  <c r="EV128" i="3"/>
  <c r="EW128" i="3"/>
  <c r="GI128" i="3" s="1"/>
  <c r="B1243" i="11" s="1"/>
  <c r="EX128" i="3"/>
  <c r="EY128" i="3"/>
  <c r="GK128" i="3" s="1"/>
  <c r="D1243" i="11" s="1"/>
  <c r="EZ128" i="3"/>
  <c r="FA128" i="3"/>
  <c r="FB128" i="3"/>
  <c r="GM128" i="3" s="1"/>
  <c r="F1243" i="11" s="1"/>
  <c r="FC128" i="3"/>
  <c r="FD128" i="3"/>
  <c r="DR129" i="3"/>
  <c r="DS129" i="3"/>
  <c r="FG129" i="3" s="1"/>
  <c r="D1316" i="11" s="1"/>
  <c r="DT129" i="3"/>
  <c r="DU129" i="3"/>
  <c r="DV129" i="3"/>
  <c r="FI129" i="3" s="1"/>
  <c r="F1316" i="11" s="1"/>
  <c r="DW129" i="3"/>
  <c r="DX129" i="3"/>
  <c r="DY129" i="3"/>
  <c r="DZ129" i="3"/>
  <c r="EA129" i="3"/>
  <c r="FL129" i="3" s="1"/>
  <c r="D1317" i="11" s="1"/>
  <c r="EB129" i="3"/>
  <c r="EC129" i="3"/>
  <c r="ED129" i="3"/>
  <c r="FN129" i="3" s="1"/>
  <c r="F1317" i="11" s="1"/>
  <c r="EE129" i="3"/>
  <c r="EF129" i="3"/>
  <c r="EG129" i="3"/>
  <c r="EH129" i="3"/>
  <c r="EI129" i="3"/>
  <c r="FQ129" i="3" s="1"/>
  <c r="D1318" i="11" s="1"/>
  <c r="EJ129" i="3"/>
  <c r="EK129" i="3"/>
  <c r="EL129" i="3"/>
  <c r="FS129" i="3" s="1"/>
  <c r="F1318" i="11" s="1"/>
  <c r="EM129" i="3"/>
  <c r="EN129" i="3"/>
  <c r="EO129" i="3"/>
  <c r="GD129" i="3" s="1"/>
  <c r="B1321" i="11" s="1"/>
  <c r="EP129" i="3"/>
  <c r="EQ129" i="3"/>
  <c r="GF129" i="3" s="1"/>
  <c r="D1321" i="11" s="1"/>
  <c r="ER129" i="3"/>
  <c r="ES129" i="3"/>
  <c r="ET129" i="3"/>
  <c r="GH129" i="3" s="1"/>
  <c r="F1321" i="11" s="1"/>
  <c r="EU129" i="3"/>
  <c r="EV129" i="3"/>
  <c r="EW129" i="3"/>
  <c r="EX129" i="3"/>
  <c r="EY129" i="3"/>
  <c r="GK129" i="3" s="1"/>
  <c r="D1322" i="11" s="1"/>
  <c r="EZ129" i="3"/>
  <c r="FA129" i="3"/>
  <c r="FB129" i="3"/>
  <c r="GM129" i="3" s="1"/>
  <c r="F1322" i="11" s="1"/>
  <c r="FC129" i="3"/>
  <c r="FD129" i="3"/>
  <c r="DR130" i="3"/>
  <c r="DS130" i="3"/>
  <c r="FG130" i="3" s="1"/>
  <c r="DT130" i="3"/>
  <c r="DU130" i="3"/>
  <c r="DV130" i="3"/>
  <c r="FI130" i="3" s="1"/>
  <c r="DW130" i="3"/>
  <c r="DX130" i="3"/>
  <c r="DY130" i="3"/>
  <c r="FJ130" i="3" s="1"/>
  <c r="DZ130" i="3"/>
  <c r="EA130" i="3"/>
  <c r="FL130" i="3" s="1"/>
  <c r="EB130" i="3"/>
  <c r="EC130" i="3"/>
  <c r="ED130" i="3"/>
  <c r="FN130" i="3" s="1"/>
  <c r="EE130" i="3"/>
  <c r="EF130" i="3"/>
  <c r="EG130" i="3"/>
  <c r="EH130" i="3"/>
  <c r="EI130" i="3"/>
  <c r="FQ130" i="3" s="1"/>
  <c r="EJ130" i="3"/>
  <c r="EK130" i="3"/>
  <c r="EL130" i="3"/>
  <c r="FS130" i="3" s="1"/>
  <c r="EM130" i="3"/>
  <c r="EN130" i="3"/>
  <c r="EO130" i="3"/>
  <c r="EP130" i="3"/>
  <c r="EQ130" i="3"/>
  <c r="GF130" i="3" s="1"/>
  <c r="ER130" i="3"/>
  <c r="ES130" i="3"/>
  <c r="ET130" i="3"/>
  <c r="GH130" i="3" s="1"/>
  <c r="EU130" i="3"/>
  <c r="EV130" i="3"/>
  <c r="EW130" i="3"/>
  <c r="GI130" i="3" s="1"/>
  <c r="EX130" i="3"/>
  <c r="EY130" i="3"/>
  <c r="GK130" i="3" s="1"/>
  <c r="EZ130" i="3"/>
  <c r="FA130" i="3"/>
  <c r="FB130" i="3"/>
  <c r="GM130" i="3" s="1"/>
  <c r="FC130" i="3"/>
  <c r="FD130" i="3"/>
  <c r="DR131" i="3"/>
  <c r="DS131" i="3"/>
  <c r="FG131" i="3" s="1"/>
  <c r="DT131" i="3"/>
  <c r="DU131" i="3"/>
  <c r="DV131" i="3"/>
  <c r="FI131" i="3" s="1"/>
  <c r="DW131" i="3"/>
  <c r="DX131" i="3"/>
  <c r="DY131" i="3"/>
  <c r="DZ131" i="3"/>
  <c r="EA131" i="3"/>
  <c r="FL131" i="3" s="1"/>
  <c r="EB131" i="3"/>
  <c r="EC131" i="3"/>
  <c r="ED131" i="3"/>
  <c r="FN131" i="3" s="1"/>
  <c r="EE131" i="3"/>
  <c r="EF131" i="3"/>
  <c r="EG131" i="3"/>
  <c r="EH131" i="3"/>
  <c r="EI131" i="3"/>
  <c r="FQ131" i="3" s="1"/>
  <c r="EJ131" i="3"/>
  <c r="EK131" i="3"/>
  <c r="EL131" i="3"/>
  <c r="FS131" i="3" s="1"/>
  <c r="EM131" i="3"/>
  <c r="EN131" i="3"/>
  <c r="EO131" i="3"/>
  <c r="GD131" i="3" s="1"/>
  <c r="EP131" i="3"/>
  <c r="EQ131" i="3"/>
  <c r="GF131" i="3" s="1"/>
  <c r="ER131" i="3"/>
  <c r="ES131" i="3"/>
  <c r="ET131" i="3"/>
  <c r="GH131" i="3" s="1"/>
  <c r="EU131" i="3"/>
  <c r="EV131" i="3"/>
  <c r="EW131" i="3"/>
  <c r="EX131" i="3"/>
  <c r="EY131" i="3"/>
  <c r="GK131" i="3" s="1"/>
  <c r="EZ131" i="3"/>
  <c r="FA131" i="3"/>
  <c r="FB131" i="3"/>
  <c r="GM131" i="3" s="1"/>
  <c r="FC131" i="3"/>
  <c r="FD131" i="3"/>
  <c r="DR132" i="3"/>
  <c r="DS132" i="3"/>
  <c r="FG132" i="3" s="1"/>
  <c r="DT132" i="3"/>
  <c r="DU132" i="3"/>
  <c r="DV132" i="3"/>
  <c r="FI132" i="3" s="1"/>
  <c r="DW132" i="3"/>
  <c r="DX132" i="3"/>
  <c r="DY132" i="3"/>
  <c r="DZ132" i="3"/>
  <c r="EA132" i="3"/>
  <c r="FL132" i="3" s="1"/>
  <c r="EB132" i="3"/>
  <c r="EC132" i="3"/>
  <c r="ED132" i="3"/>
  <c r="FN132" i="3" s="1"/>
  <c r="EE132" i="3"/>
  <c r="EF132" i="3"/>
  <c r="EG132" i="3"/>
  <c r="EH132" i="3"/>
  <c r="EI132" i="3"/>
  <c r="FQ132" i="3" s="1"/>
  <c r="EJ132" i="3"/>
  <c r="EK132" i="3"/>
  <c r="EL132" i="3"/>
  <c r="FS132" i="3" s="1"/>
  <c r="EM132" i="3"/>
  <c r="EN132" i="3"/>
  <c r="EO132" i="3"/>
  <c r="GD132" i="3" s="1"/>
  <c r="EP132" i="3"/>
  <c r="EQ132" i="3"/>
  <c r="GF132" i="3" s="1"/>
  <c r="ER132" i="3"/>
  <c r="ES132" i="3"/>
  <c r="ET132" i="3"/>
  <c r="GH132" i="3" s="1"/>
  <c r="EU132" i="3"/>
  <c r="EV132" i="3"/>
  <c r="EW132" i="3"/>
  <c r="GI132" i="3" s="1"/>
  <c r="EX132" i="3"/>
  <c r="EY132" i="3"/>
  <c r="GK132" i="3" s="1"/>
  <c r="EZ132" i="3"/>
  <c r="FA132" i="3"/>
  <c r="FB132" i="3"/>
  <c r="GM132" i="3" s="1"/>
  <c r="FC132" i="3"/>
  <c r="FD132" i="3"/>
  <c r="DR133" i="3"/>
  <c r="DS133" i="3"/>
  <c r="FG133" i="3" s="1"/>
  <c r="DT133" i="3"/>
  <c r="DU133" i="3"/>
  <c r="DV133" i="3"/>
  <c r="FI133" i="3" s="1"/>
  <c r="DW133" i="3"/>
  <c r="DX133" i="3"/>
  <c r="DY133" i="3"/>
  <c r="FJ133" i="3" s="1"/>
  <c r="DZ133" i="3"/>
  <c r="EA133" i="3"/>
  <c r="FL133" i="3" s="1"/>
  <c r="EB133" i="3"/>
  <c r="EC133" i="3"/>
  <c r="ED133" i="3"/>
  <c r="FN133" i="3" s="1"/>
  <c r="EE133" i="3"/>
  <c r="EF133" i="3"/>
  <c r="EG133" i="3"/>
  <c r="EH133" i="3"/>
  <c r="EI133" i="3"/>
  <c r="FQ133" i="3" s="1"/>
  <c r="EJ133" i="3"/>
  <c r="EK133" i="3"/>
  <c r="EL133" i="3"/>
  <c r="FS133" i="3" s="1"/>
  <c r="EM133" i="3"/>
  <c r="EN133" i="3"/>
  <c r="EO133" i="3"/>
  <c r="GD133" i="3" s="1"/>
  <c r="EP133" i="3"/>
  <c r="EQ133" i="3"/>
  <c r="GF133" i="3" s="1"/>
  <c r="ER133" i="3"/>
  <c r="ES133" i="3"/>
  <c r="ET133" i="3"/>
  <c r="GH133" i="3" s="1"/>
  <c r="EU133" i="3"/>
  <c r="EV133" i="3"/>
  <c r="EW133" i="3"/>
  <c r="GI133" i="3" s="1"/>
  <c r="EX133" i="3"/>
  <c r="EY133" i="3"/>
  <c r="GK133" i="3" s="1"/>
  <c r="EZ133" i="3"/>
  <c r="FA133" i="3"/>
  <c r="FB133" i="3"/>
  <c r="GM133" i="3" s="1"/>
  <c r="FC133" i="3"/>
  <c r="FD133" i="3"/>
  <c r="DR134" i="3"/>
  <c r="DS134" i="3"/>
  <c r="FG134" i="3" s="1"/>
  <c r="DT134" i="3"/>
  <c r="DU134" i="3"/>
  <c r="DV134" i="3"/>
  <c r="FI134" i="3" s="1"/>
  <c r="DW134" i="3"/>
  <c r="DX134" i="3"/>
  <c r="DY134" i="3"/>
  <c r="DZ134" i="3"/>
  <c r="EA134" i="3"/>
  <c r="FL134" i="3" s="1"/>
  <c r="EB134" i="3"/>
  <c r="EC134" i="3"/>
  <c r="ED134" i="3"/>
  <c r="FN134" i="3" s="1"/>
  <c r="EE134" i="3"/>
  <c r="EF134" i="3"/>
  <c r="EG134" i="3"/>
  <c r="EH134" i="3"/>
  <c r="EI134" i="3"/>
  <c r="FQ134" i="3" s="1"/>
  <c r="EJ134" i="3"/>
  <c r="EK134" i="3"/>
  <c r="EL134" i="3"/>
  <c r="FS134" i="3" s="1"/>
  <c r="EM134" i="3"/>
  <c r="EN134" i="3"/>
  <c r="EO134" i="3"/>
  <c r="EP134" i="3"/>
  <c r="EQ134" i="3"/>
  <c r="GF134" i="3" s="1"/>
  <c r="ER134" i="3"/>
  <c r="ES134" i="3"/>
  <c r="ET134" i="3"/>
  <c r="GH134" i="3" s="1"/>
  <c r="EU134" i="3"/>
  <c r="EV134" i="3"/>
  <c r="EW134" i="3"/>
  <c r="GI134" i="3" s="1"/>
  <c r="EX134" i="3"/>
  <c r="EY134" i="3"/>
  <c r="GK134" i="3" s="1"/>
  <c r="EZ134" i="3"/>
  <c r="FA134" i="3"/>
  <c r="FB134" i="3"/>
  <c r="GM134" i="3" s="1"/>
  <c r="FC134" i="3"/>
  <c r="FD134" i="3"/>
  <c r="DR135" i="3"/>
  <c r="DS135" i="3"/>
  <c r="FG135" i="3" s="1"/>
  <c r="DT135" i="3"/>
  <c r="DU135" i="3"/>
  <c r="DV135" i="3"/>
  <c r="FI135" i="3" s="1"/>
  <c r="DW135" i="3"/>
  <c r="DX135" i="3"/>
  <c r="DY135" i="3"/>
  <c r="DZ135" i="3"/>
  <c r="EA135" i="3"/>
  <c r="FL135" i="3" s="1"/>
  <c r="EB135" i="3"/>
  <c r="EC135" i="3"/>
  <c r="ED135" i="3"/>
  <c r="FN135" i="3" s="1"/>
  <c r="EE135" i="3"/>
  <c r="EF135" i="3"/>
  <c r="EG135" i="3"/>
  <c r="EH135" i="3"/>
  <c r="EI135" i="3"/>
  <c r="FQ135" i="3" s="1"/>
  <c r="EJ135" i="3"/>
  <c r="EK135" i="3"/>
  <c r="EL135" i="3"/>
  <c r="FS135" i="3" s="1"/>
  <c r="EM135" i="3"/>
  <c r="EN135" i="3"/>
  <c r="EO135" i="3"/>
  <c r="EP135" i="3"/>
  <c r="EQ135" i="3"/>
  <c r="GF135" i="3" s="1"/>
  <c r="ER135" i="3"/>
  <c r="ES135" i="3"/>
  <c r="ET135" i="3"/>
  <c r="GH135" i="3" s="1"/>
  <c r="EU135" i="3"/>
  <c r="EV135" i="3"/>
  <c r="EW135" i="3"/>
  <c r="EX135" i="3"/>
  <c r="EY135" i="3"/>
  <c r="GK135" i="3" s="1"/>
  <c r="EZ135" i="3"/>
  <c r="FA135" i="3"/>
  <c r="FB135" i="3"/>
  <c r="GM135" i="3" s="1"/>
  <c r="FC135" i="3"/>
  <c r="FD135" i="3"/>
  <c r="EX3" i="3"/>
  <c r="EY3" i="3"/>
  <c r="EZ3" i="3"/>
  <c r="FA3" i="3"/>
  <c r="FB3" i="3"/>
  <c r="FC3" i="3"/>
  <c r="FD3" i="3"/>
  <c r="EW3" i="3"/>
  <c r="EP3" i="3"/>
  <c r="EQ3" i="3"/>
  <c r="ER3" i="3"/>
  <c r="ES3" i="3"/>
  <c r="ET3" i="3"/>
  <c r="EU3" i="3"/>
  <c r="EV3" i="3"/>
  <c r="EO3" i="3"/>
  <c r="EH3" i="3"/>
  <c r="EI3" i="3"/>
  <c r="EJ3" i="3"/>
  <c r="EK3" i="3"/>
  <c r="EL3" i="3"/>
  <c r="EM3" i="3"/>
  <c r="EN3" i="3"/>
  <c r="EG3" i="3"/>
  <c r="DZ3" i="3"/>
  <c r="EA3" i="3"/>
  <c r="EB3" i="3"/>
  <c r="EC3" i="3"/>
  <c r="ED3" i="3"/>
  <c r="EE3" i="3"/>
  <c r="EF3" i="3"/>
  <c r="DR3" i="3"/>
  <c r="DS3" i="3"/>
  <c r="DT3" i="3"/>
  <c r="DU3" i="3"/>
  <c r="DV3" i="3"/>
  <c r="DW3" i="3"/>
  <c r="DX3" i="3"/>
  <c r="DQ3" i="3"/>
  <c r="DY3" i="3"/>
  <c r="DQ4" i="3"/>
  <c r="DQ5" i="3"/>
  <c r="DQ6" i="3"/>
  <c r="DQ7" i="3"/>
  <c r="DQ8" i="3"/>
  <c r="DQ9" i="3"/>
  <c r="DQ10" i="3"/>
  <c r="DQ11" i="3"/>
  <c r="DQ12" i="3"/>
  <c r="DQ13" i="3"/>
  <c r="DQ14" i="3"/>
  <c r="DQ15" i="3"/>
  <c r="DQ16" i="3"/>
  <c r="DQ17" i="3"/>
  <c r="DQ18" i="3"/>
  <c r="DQ19" i="3"/>
  <c r="DQ20" i="3"/>
  <c r="DQ21" i="3"/>
  <c r="DQ22" i="3"/>
  <c r="DQ23" i="3"/>
  <c r="DQ24" i="3"/>
  <c r="DQ25" i="3"/>
  <c r="DQ26" i="3"/>
  <c r="DQ27" i="3"/>
  <c r="DQ28" i="3"/>
  <c r="DQ29" i="3"/>
  <c r="DQ30" i="3"/>
  <c r="DQ31" i="3"/>
  <c r="DQ32" i="3"/>
  <c r="DQ33" i="3"/>
  <c r="DQ34" i="3"/>
  <c r="DQ35" i="3"/>
  <c r="DQ36" i="3"/>
  <c r="DQ37" i="3"/>
  <c r="DQ38" i="3"/>
  <c r="DQ39" i="3"/>
  <c r="DQ40" i="3"/>
  <c r="DQ41" i="3"/>
  <c r="DQ42" i="3"/>
  <c r="DQ43" i="3"/>
  <c r="DQ44" i="3"/>
  <c r="DQ45" i="3"/>
  <c r="DQ46" i="3"/>
  <c r="DQ47" i="3"/>
  <c r="DQ48" i="3"/>
  <c r="DQ49" i="3"/>
  <c r="DQ50" i="3"/>
  <c r="DQ51" i="3"/>
  <c r="DQ52" i="3"/>
  <c r="DQ53" i="3"/>
  <c r="DQ54" i="3"/>
  <c r="DQ55" i="3"/>
  <c r="DQ56" i="3"/>
  <c r="DQ57" i="3"/>
  <c r="DQ58" i="3"/>
  <c r="DQ59" i="3"/>
  <c r="DQ60" i="3"/>
  <c r="DQ61" i="3"/>
  <c r="DQ62" i="3"/>
  <c r="FE62" i="3" s="1"/>
  <c r="DQ63" i="3"/>
  <c r="DQ64" i="3"/>
  <c r="DQ65" i="3"/>
  <c r="DQ66" i="3"/>
  <c r="DQ67" i="3"/>
  <c r="DQ68" i="3"/>
  <c r="DQ69" i="3"/>
  <c r="DQ70" i="3"/>
  <c r="DQ71" i="3"/>
  <c r="DQ72" i="3"/>
  <c r="DQ73" i="3"/>
  <c r="DQ74" i="3"/>
  <c r="DQ75" i="3"/>
  <c r="DQ76" i="3"/>
  <c r="DQ77" i="3"/>
  <c r="DQ78" i="3"/>
  <c r="DQ79" i="3"/>
  <c r="DQ80" i="3"/>
  <c r="DQ81" i="3"/>
  <c r="DQ82" i="3"/>
  <c r="DQ83" i="3"/>
  <c r="DQ84" i="3"/>
  <c r="DQ85" i="3"/>
  <c r="DQ86" i="3"/>
  <c r="DQ87" i="3"/>
  <c r="DQ88" i="3"/>
  <c r="DQ89" i="3"/>
  <c r="DQ90" i="3"/>
  <c r="DQ91" i="3"/>
  <c r="DQ92" i="3"/>
  <c r="DQ93" i="3"/>
  <c r="DQ94" i="3"/>
  <c r="FE94" i="3" s="1"/>
  <c r="DQ95" i="3"/>
  <c r="DQ96" i="3"/>
  <c r="DQ97" i="3"/>
  <c r="FE97" i="3" s="1"/>
  <c r="DQ98" i="3"/>
  <c r="DQ99" i="3"/>
  <c r="DQ100" i="3"/>
  <c r="DQ101" i="3"/>
  <c r="DQ102" i="3"/>
  <c r="DQ103" i="3"/>
  <c r="FE103" i="3" s="1"/>
  <c r="DQ104" i="3"/>
  <c r="DQ105" i="3"/>
  <c r="DQ106" i="3"/>
  <c r="DQ107" i="3"/>
  <c r="DQ108" i="3"/>
  <c r="DQ109" i="3"/>
  <c r="DQ110" i="3"/>
  <c r="DQ111" i="3"/>
  <c r="DQ112" i="3"/>
  <c r="DQ113" i="3"/>
  <c r="DQ114" i="3"/>
  <c r="DQ115" i="3"/>
  <c r="DQ116" i="3"/>
  <c r="DQ117" i="3"/>
  <c r="DQ118" i="3"/>
  <c r="DQ119" i="3"/>
  <c r="DQ120" i="3"/>
  <c r="DQ121" i="3"/>
  <c r="DQ122" i="3"/>
  <c r="DQ123" i="3"/>
  <c r="DQ124" i="3"/>
  <c r="DQ125" i="3"/>
  <c r="DQ126" i="3"/>
  <c r="DQ127" i="3"/>
  <c r="DQ128" i="3"/>
  <c r="DQ129" i="3"/>
  <c r="DQ130" i="3"/>
  <c r="DQ131" i="3"/>
  <c r="DQ132" i="3"/>
  <c r="DQ133" i="3"/>
  <c r="DQ134" i="3"/>
  <c r="DQ135" i="3"/>
  <c r="FE135" i="3" s="1"/>
  <c r="FT4" i="3"/>
  <c r="FU4" i="3"/>
  <c r="FV4" i="3"/>
  <c r="FW4" i="3"/>
  <c r="FX4" i="3"/>
  <c r="FY4" i="3"/>
  <c r="FZ4" i="3"/>
  <c r="GA4" i="3"/>
  <c r="GB4" i="3"/>
  <c r="GC4" i="3"/>
  <c r="FT5" i="3"/>
  <c r="FU5" i="3"/>
  <c r="FV5" i="3"/>
  <c r="FW5" i="3"/>
  <c r="FX5" i="3"/>
  <c r="FY5" i="3"/>
  <c r="FZ5" i="3"/>
  <c r="GA5" i="3"/>
  <c r="GB5" i="3"/>
  <c r="GC5" i="3"/>
  <c r="FT6" i="3"/>
  <c r="FU6" i="3"/>
  <c r="FV6" i="3"/>
  <c r="FW6" i="3"/>
  <c r="FX6" i="3"/>
  <c r="FY6" i="3"/>
  <c r="FZ6" i="3"/>
  <c r="GA6" i="3"/>
  <c r="GB6" i="3"/>
  <c r="GC6" i="3"/>
  <c r="FT7" i="3"/>
  <c r="FU7" i="3"/>
  <c r="FV7" i="3"/>
  <c r="FW7" i="3"/>
  <c r="FX7" i="3"/>
  <c r="FY7" i="3"/>
  <c r="FZ7" i="3"/>
  <c r="GA7" i="3"/>
  <c r="GB7" i="3"/>
  <c r="GC7" i="3"/>
  <c r="FT8" i="3"/>
  <c r="FU8" i="3"/>
  <c r="FV8" i="3"/>
  <c r="FW8" i="3"/>
  <c r="FX8" i="3"/>
  <c r="FY8" i="3"/>
  <c r="FZ8" i="3"/>
  <c r="GA8" i="3"/>
  <c r="GB8" i="3"/>
  <c r="GC8" i="3"/>
  <c r="FT9" i="3"/>
  <c r="FU9" i="3"/>
  <c r="FV9" i="3"/>
  <c r="FW9" i="3"/>
  <c r="FX9" i="3"/>
  <c r="FY9" i="3"/>
  <c r="FZ9" i="3"/>
  <c r="GA9" i="3"/>
  <c r="GB9" i="3"/>
  <c r="GC9" i="3"/>
  <c r="FT10" i="3"/>
  <c r="FU10" i="3"/>
  <c r="FV10" i="3"/>
  <c r="FW10" i="3"/>
  <c r="FX10" i="3"/>
  <c r="FY10" i="3"/>
  <c r="FZ10" i="3"/>
  <c r="GA10" i="3"/>
  <c r="GB10" i="3"/>
  <c r="GC10" i="3"/>
  <c r="FT11" i="3"/>
  <c r="FU11" i="3"/>
  <c r="FV11" i="3"/>
  <c r="FW11" i="3"/>
  <c r="FX11" i="3"/>
  <c r="FY11" i="3"/>
  <c r="FZ11" i="3"/>
  <c r="GA11" i="3"/>
  <c r="GB11" i="3"/>
  <c r="GC11" i="3"/>
  <c r="FT12" i="3"/>
  <c r="FU12" i="3"/>
  <c r="FV12" i="3"/>
  <c r="FW12" i="3"/>
  <c r="FX12" i="3"/>
  <c r="FY12" i="3"/>
  <c r="FZ12" i="3"/>
  <c r="GA12" i="3"/>
  <c r="GB12" i="3"/>
  <c r="GC12" i="3"/>
  <c r="FT13" i="3"/>
  <c r="FU13" i="3"/>
  <c r="FV13" i="3"/>
  <c r="FW13" i="3"/>
  <c r="FX13" i="3"/>
  <c r="FY13" i="3"/>
  <c r="FZ13" i="3"/>
  <c r="GA13" i="3"/>
  <c r="GB13" i="3"/>
  <c r="GC13" i="3"/>
  <c r="FT14" i="3"/>
  <c r="B150" i="11" s="1"/>
  <c r="FU14" i="3"/>
  <c r="C150" i="11" s="1"/>
  <c r="FV14" i="3"/>
  <c r="D150" i="11" s="1"/>
  <c r="FW14" i="3"/>
  <c r="E150" i="11" s="1"/>
  <c r="FX14" i="3"/>
  <c r="F150" i="11" s="1"/>
  <c r="FY14" i="3"/>
  <c r="B151" i="11" s="1"/>
  <c r="FZ14" i="3"/>
  <c r="C151" i="11" s="1"/>
  <c r="GA14" i="3"/>
  <c r="D151" i="11" s="1"/>
  <c r="GB14" i="3"/>
  <c r="E151" i="11" s="1"/>
  <c r="GC14" i="3"/>
  <c r="F151" i="11" s="1"/>
  <c r="FT15" i="3"/>
  <c r="FU15" i="3"/>
  <c r="FV15" i="3"/>
  <c r="FW15" i="3"/>
  <c r="FX15" i="3"/>
  <c r="FY15" i="3"/>
  <c r="FZ15" i="3"/>
  <c r="GA15" i="3"/>
  <c r="GB15" i="3"/>
  <c r="GC15" i="3"/>
  <c r="FT16" i="3"/>
  <c r="FU16" i="3"/>
  <c r="FV16" i="3"/>
  <c r="FW16" i="3"/>
  <c r="FX16" i="3"/>
  <c r="FY16" i="3"/>
  <c r="FZ16" i="3"/>
  <c r="GA16" i="3"/>
  <c r="GB16" i="3"/>
  <c r="GC16" i="3"/>
  <c r="FT17" i="3"/>
  <c r="FU17" i="3"/>
  <c r="FV17" i="3"/>
  <c r="FW17" i="3"/>
  <c r="FX17" i="3"/>
  <c r="FY17" i="3"/>
  <c r="FZ17" i="3"/>
  <c r="GA17" i="3"/>
  <c r="GB17" i="3"/>
  <c r="GC17" i="3"/>
  <c r="FT18" i="3"/>
  <c r="FU18" i="3"/>
  <c r="FV18" i="3"/>
  <c r="FW18" i="3"/>
  <c r="FX18" i="3"/>
  <c r="FY18" i="3"/>
  <c r="FZ18" i="3"/>
  <c r="GA18" i="3"/>
  <c r="GB18" i="3"/>
  <c r="GC18" i="3"/>
  <c r="FT19" i="3"/>
  <c r="FU19" i="3"/>
  <c r="FV19" i="3"/>
  <c r="FW19" i="3"/>
  <c r="FX19" i="3"/>
  <c r="FY19" i="3"/>
  <c r="FZ19" i="3"/>
  <c r="GA19" i="3"/>
  <c r="GB19" i="3"/>
  <c r="GC19" i="3"/>
  <c r="FT20" i="3"/>
  <c r="FU20" i="3"/>
  <c r="FV20" i="3"/>
  <c r="FW20" i="3"/>
  <c r="FX20" i="3"/>
  <c r="FY20" i="3"/>
  <c r="FZ20" i="3"/>
  <c r="GA20" i="3"/>
  <c r="GB20" i="3"/>
  <c r="GC20" i="3"/>
  <c r="FT21" i="3"/>
  <c r="FU21" i="3"/>
  <c r="FV21" i="3"/>
  <c r="FW21" i="3"/>
  <c r="FX21" i="3"/>
  <c r="FY21" i="3"/>
  <c r="FZ21" i="3"/>
  <c r="GA21" i="3"/>
  <c r="GB21" i="3"/>
  <c r="GC21" i="3"/>
  <c r="FT22" i="3"/>
  <c r="FU22" i="3"/>
  <c r="FV22" i="3"/>
  <c r="FW22" i="3"/>
  <c r="FX22" i="3"/>
  <c r="FY22" i="3"/>
  <c r="FZ22" i="3"/>
  <c r="GA22" i="3"/>
  <c r="GB22" i="3"/>
  <c r="GC22" i="3"/>
  <c r="FT23" i="3"/>
  <c r="FU23" i="3"/>
  <c r="FV23" i="3"/>
  <c r="FW23" i="3"/>
  <c r="FX23" i="3"/>
  <c r="FY23" i="3"/>
  <c r="FZ23" i="3"/>
  <c r="GA23" i="3"/>
  <c r="GB23" i="3"/>
  <c r="GC23" i="3"/>
  <c r="FT24" i="3"/>
  <c r="FU24" i="3"/>
  <c r="FV24" i="3"/>
  <c r="FW24" i="3"/>
  <c r="FX24" i="3"/>
  <c r="FY24" i="3"/>
  <c r="FZ24" i="3"/>
  <c r="GA24" i="3"/>
  <c r="GB24" i="3"/>
  <c r="GC24" i="3"/>
  <c r="FT25" i="3"/>
  <c r="B353" i="11" s="1"/>
  <c r="FU25" i="3"/>
  <c r="C353" i="11" s="1"/>
  <c r="FV25" i="3"/>
  <c r="D353" i="11" s="1"/>
  <c r="FW25" i="3"/>
  <c r="E353" i="11" s="1"/>
  <c r="FX25" i="3"/>
  <c r="F353" i="11" s="1"/>
  <c r="FY25" i="3"/>
  <c r="B354" i="11" s="1"/>
  <c r="FZ25" i="3"/>
  <c r="C354" i="11" s="1"/>
  <c r="GA25" i="3"/>
  <c r="D354" i="11" s="1"/>
  <c r="GB25" i="3"/>
  <c r="E354" i="11" s="1"/>
  <c r="GC25" i="3"/>
  <c r="F354" i="11" s="1"/>
  <c r="FT26" i="3"/>
  <c r="FU26" i="3"/>
  <c r="FV26" i="3"/>
  <c r="FW26" i="3"/>
  <c r="FX26" i="3"/>
  <c r="FY26" i="3"/>
  <c r="FZ26" i="3"/>
  <c r="GA26" i="3"/>
  <c r="GB26" i="3"/>
  <c r="GC26" i="3"/>
  <c r="FT27" i="3"/>
  <c r="FU27" i="3"/>
  <c r="FV27" i="3"/>
  <c r="FW27" i="3"/>
  <c r="FX27" i="3"/>
  <c r="FY27" i="3"/>
  <c r="FZ27" i="3"/>
  <c r="GA27" i="3"/>
  <c r="GB27" i="3"/>
  <c r="GC27" i="3"/>
  <c r="FT28" i="3"/>
  <c r="FU28" i="3"/>
  <c r="FV28" i="3"/>
  <c r="FW28" i="3"/>
  <c r="FX28" i="3"/>
  <c r="FY28" i="3"/>
  <c r="FZ28" i="3"/>
  <c r="GA28" i="3"/>
  <c r="GB28" i="3"/>
  <c r="GC28" i="3"/>
  <c r="FT29" i="3"/>
  <c r="FU29" i="3"/>
  <c r="FV29" i="3"/>
  <c r="FW29" i="3"/>
  <c r="FX29" i="3"/>
  <c r="FY29" i="3"/>
  <c r="FZ29" i="3"/>
  <c r="GA29" i="3"/>
  <c r="GB29" i="3"/>
  <c r="GC29" i="3"/>
  <c r="FT30" i="3"/>
  <c r="FU30" i="3"/>
  <c r="FV30" i="3"/>
  <c r="FW30" i="3"/>
  <c r="FX30" i="3"/>
  <c r="FY30" i="3"/>
  <c r="FZ30" i="3"/>
  <c r="GA30" i="3"/>
  <c r="GB30" i="3"/>
  <c r="GC30" i="3"/>
  <c r="FT31" i="3"/>
  <c r="FU31" i="3"/>
  <c r="FV31" i="3"/>
  <c r="FW31" i="3"/>
  <c r="FX31" i="3"/>
  <c r="FY31" i="3"/>
  <c r="FZ31" i="3"/>
  <c r="GA31" i="3"/>
  <c r="GB31" i="3"/>
  <c r="GC31" i="3"/>
  <c r="FT32" i="3"/>
  <c r="FU32" i="3"/>
  <c r="FV32" i="3"/>
  <c r="FW32" i="3"/>
  <c r="FX32" i="3"/>
  <c r="FY32" i="3"/>
  <c r="FZ32" i="3"/>
  <c r="GA32" i="3"/>
  <c r="GB32" i="3"/>
  <c r="GC32" i="3"/>
  <c r="FT33" i="3"/>
  <c r="FU33" i="3"/>
  <c r="FV33" i="3"/>
  <c r="FW33" i="3"/>
  <c r="FX33" i="3"/>
  <c r="FY33" i="3"/>
  <c r="FZ33" i="3"/>
  <c r="GA33" i="3"/>
  <c r="GB33" i="3"/>
  <c r="GC33" i="3"/>
  <c r="FT34" i="3"/>
  <c r="FU34" i="3"/>
  <c r="FV34" i="3"/>
  <c r="FW34" i="3"/>
  <c r="FX34" i="3"/>
  <c r="FY34" i="3"/>
  <c r="FZ34" i="3"/>
  <c r="GA34" i="3"/>
  <c r="GB34" i="3"/>
  <c r="GC34" i="3"/>
  <c r="FT35" i="3"/>
  <c r="FU35" i="3"/>
  <c r="FV35" i="3"/>
  <c r="FW35" i="3"/>
  <c r="FX35" i="3"/>
  <c r="FY35" i="3"/>
  <c r="FZ35" i="3"/>
  <c r="GA35" i="3"/>
  <c r="GB35" i="3"/>
  <c r="GC35" i="3"/>
  <c r="FT36" i="3"/>
  <c r="FU36" i="3"/>
  <c r="FV36" i="3"/>
  <c r="FW36" i="3"/>
  <c r="FX36" i="3"/>
  <c r="FY36" i="3"/>
  <c r="FZ36" i="3"/>
  <c r="GA36" i="3"/>
  <c r="GB36" i="3"/>
  <c r="GC36" i="3"/>
  <c r="FT37" i="3"/>
  <c r="FU37" i="3"/>
  <c r="FV37" i="3"/>
  <c r="FW37" i="3"/>
  <c r="FX37" i="3"/>
  <c r="FY37" i="3"/>
  <c r="FZ37" i="3"/>
  <c r="GA37" i="3"/>
  <c r="GB37" i="3"/>
  <c r="GC37" i="3"/>
  <c r="FT38" i="3"/>
  <c r="FU38" i="3"/>
  <c r="FV38" i="3"/>
  <c r="FW38" i="3"/>
  <c r="FX38" i="3"/>
  <c r="FY38" i="3"/>
  <c r="FZ38" i="3"/>
  <c r="GA38" i="3"/>
  <c r="GB38" i="3"/>
  <c r="GC38" i="3"/>
  <c r="FT39" i="3"/>
  <c r="FU39" i="3"/>
  <c r="FV39" i="3"/>
  <c r="FW39" i="3"/>
  <c r="FX39" i="3"/>
  <c r="FY39" i="3"/>
  <c r="FZ39" i="3"/>
  <c r="GA39" i="3"/>
  <c r="GB39" i="3"/>
  <c r="GC39" i="3"/>
  <c r="FT40" i="3"/>
  <c r="FU40" i="3"/>
  <c r="FV40" i="3"/>
  <c r="FW40" i="3"/>
  <c r="FX40" i="3"/>
  <c r="FY40" i="3"/>
  <c r="FZ40" i="3"/>
  <c r="GA40" i="3"/>
  <c r="GB40" i="3"/>
  <c r="GC40" i="3"/>
  <c r="FT41" i="3"/>
  <c r="FU41" i="3"/>
  <c r="FV41" i="3"/>
  <c r="FW41" i="3"/>
  <c r="FX41" i="3"/>
  <c r="FY41" i="3"/>
  <c r="FZ41" i="3"/>
  <c r="GA41" i="3"/>
  <c r="GB41" i="3"/>
  <c r="GC41" i="3"/>
  <c r="FT42" i="3"/>
  <c r="FU42" i="3"/>
  <c r="FV42" i="3"/>
  <c r="FW42" i="3"/>
  <c r="FX42" i="3"/>
  <c r="FY42" i="3"/>
  <c r="FZ42" i="3"/>
  <c r="GA42" i="3"/>
  <c r="GB42" i="3"/>
  <c r="GC42" i="3"/>
  <c r="FT43" i="3"/>
  <c r="FU43" i="3"/>
  <c r="FV43" i="3"/>
  <c r="FW43" i="3"/>
  <c r="FX43" i="3"/>
  <c r="FY43" i="3"/>
  <c r="FZ43" i="3"/>
  <c r="GA43" i="3"/>
  <c r="GB43" i="3"/>
  <c r="GC43" i="3"/>
  <c r="FT44" i="3"/>
  <c r="FU44" i="3"/>
  <c r="FV44" i="3"/>
  <c r="FW44" i="3"/>
  <c r="FX44" i="3"/>
  <c r="FY44" i="3"/>
  <c r="FZ44" i="3"/>
  <c r="GA44" i="3"/>
  <c r="GB44" i="3"/>
  <c r="GC44" i="3"/>
  <c r="FT45" i="3"/>
  <c r="FU45" i="3"/>
  <c r="FV45" i="3"/>
  <c r="FW45" i="3"/>
  <c r="FX45" i="3"/>
  <c r="FY45" i="3"/>
  <c r="FZ45" i="3"/>
  <c r="GA45" i="3"/>
  <c r="GB45" i="3"/>
  <c r="GC45" i="3"/>
  <c r="FT46" i="3"/>
  <c r="FU46" i="3"/>
  <c r="FV46" i="3"/>
  <c r="FW46" i="3"/>
  <c r="FX46" i="3"/>
  <c r="FY46" i="3"/>
  <c r="FZ46" i="3"/>
  <c r="GA46" i="3"/>
  <c r="GB46" i="3"/>
  <c r="GC46" i="3"/>
  <c r="FT47" i="3"/>
  <c r="FU47" i="3"/>
  <c r="FV47" i="3"/>
  <c r="FW47" i="3"/>
  <c r="FX47" i="3"/>
  <c r="FY47" i="3"/>
  <c r="FZ47" i="3"/>
  <c r="GA47" i="3"/>
  <c r="GB47" i="3"/>
  <c r="GC47" i="3"/>
  <c r="FT48" i="3"/>
  <c r="FU48" i="3"/>
  <c r="FV48" i="3"/>
  <c r="FW48" i="3"/>
  <c r="FX48" i="3"/>
  <c r="FY48" i="3"/>
  <c r="FZ48" i="3"/>
  <c r="GA48" i="3"/>
  <c r="GB48" i="3"/>
  <c r="GC48" i="3"/>
  <c r="FT49" i="3"/>
  <c r="FU49" i="3"/>
  <c r="FV49" i="3"/>
  <c r="FW49" i="3"/>
  <c r="FX49" i="3"/>
  <c r="FY49" i="3"/>
  <c r="FZ49" i="3"/>
  <c r="GA49" i="3"/>
  <c r="GB49" i="3"/>
  <c r="GC49" i="3"/>
  <c r="FT50" i="3"/>
  <c r="FU50" i="3"/>
  <c r="FV50" i="3"/>
  <c r="FW50" i="3"/>
  <c r="FX50" i="3"/>
  <c r="FY50" i="3"/>
  <c r="FZ50" i="3"/>
  <c r="GA50" i="3"/>
  <c r="GB50" i="3"/>
  <c r="GC50" i="3"/>
  <c r="FT51" i="3"/>
  <c r="FU51" i="3"/>
  <c r="FV51" i="3"/>
  <c r="FW51" i="3"/>
  <c r="FX51" i="3"/>
  <c r="FY51" i="3"/>
  <c r="FZ51" i="3"/>
  <c r="GA51" i="3"/>
  <c r="GB51" i="3"/>
  <c r="GC51" i="3"/>
  <c r="FT52" i="3"/>
  <c r="FU52" i="3"/>
  <c r="FV52" i="3"/>
  <c r="FW52" i="3"/>
  <c r="FX52" i="3"/>
  <c r="FY52" i="3"/>
  <c r="FZ52" i="3"/>
  <c r="GA52" i="3"/>
  <c r="GB52" i="3"/>
  <c r="GC52" i="3"/>
  <c r="FT53" i="3"/>
  <c r="FU53" i="3"/>
  <c r="FV53" i="3"/>
  <c r="FW53" i="3"/>
  <c r="FX53" i="3"/>
  <c r="FY53" i="3"/>
  <c r="FZ53" i="3"/>
  <c r="GA53" i="3"/>
  <c r="GB53" i="3"/>
  <c r="GC53" i="3"/>
  <c r="FT54" i="3"/>
  <c r="FU54" i="3"/>
  <c r="FV54" i="3"/>
  <c r="FW54" i="3"/>
  <c r="FX54" i="3"/>
  <c r="FY54" i="3"/>
  <c r="FZ54" i="3"/>
  <c r="GA54" i="3"/>
  <c r="GB54" i="3"/>
  <c r="GC54" i="3"/>
  <c r="FT55" i="3"/>
  <c r="FU55" i="3"/>
  <c r="FV55" i="3"/>
  <c r="FW55" i="3"/>
  <c r="FX55" i="3"/>
  <c r="FY55" i="3"/>
  <c r="FZ55" i="3"/>
  <c r="GA55" i="3"/>
  <c r="GB55" i="3"/>
  <c r="GC55" i="3"/>
  <c r="FT56" i="3"/>
  <c r="FU56" i="3"/>
  <c r="FV56" i="3"/>
  <c r="FW56" i="3"/>
  <c r="FX56" i="3"/>
  <c r="FY56" i="3"/>
  <c r="FZ56" i="3"/>
  <c r="GA56" i="3"/>
  <c r="GB56" i="3"/>
  <c r="GC56" i="3"/>
  <c r="FT57" i="3"/>
  <c r="FU57" i="3"/>
  <c r="FV57" i="3"/>
  <c r="FW57" i="3"/>
  <c r="FX57" i="3"/>
  <c r="FY57" i="3"/>
  <c r="FZ57" i="3"/>
  <c r="GA57" i="3"/>
  <c r="GB57" i="3"/>
  <c r="GC57" i="3"/>
  <c r="FT58" i="3"/>
  <c r="FU58" i="3"/>
  <c r="FV58" i="3"/>
  <c r="FW58" i="3"/>
  <c r="FX58" i="3"/>
  <c r="FY58" i="3"/>
  <c r="FZ58" i="3"/>
  <c r="GA58" i="3"/>
  <c r="GB58" i="3"/>
  <c r="GC58" i="3"/>
  <c r="FT59" i="3"/>
  <c r="FU59" i="3"/>
  <c r="FV59" i="3"/>
  <c r="FW59" i="3"/>
  <c r="FX59" i="3"/>
  <c r="FY59" i="3"/>
  <c r="FZ59" i="3"/>
  <c r="GA59" i="3"/>
  <c r="GB59" i="3"/>
  <c r="GC59" i="3"/>
  <c r="FT60" i="3"/>
  <c r="FU60" i="3"/>
  <c r="FV60" i="3"/>
  <c r="FW60" i="3"/>
  <c r="FX60" i="3"/>
  <c r="FY60" i="3"/>
  <c r="FZ60" i="3"/>
  <c r="GA60" i="3"/>
  <c r="GB60" i="3"/>
  <c r="GC60" i="3"/>
  <c r="FT61" i="3"/>
  <c r="FU61" i="3"/>
  <c r="FV61" i="3"/>
  <c r="FW61" i="3"/>
  <c r="FX61" i="3"/>
  <c r="FY61" i="3"/>
  <c r="FZ61" i="3"/>
  <c r="GA61" i="3"/>
  <c r="GB61" i="3"/>
  <c r="GC61" i="3"/>
  <c r="FT62" i="3"/>
  <c r="FU62" i="3"/>
  <c r="FV62" i="3"/>
  <c r="FW62" i="3"/>
  <c r="FX62" i="3"/>
  <c r="FY62" i="3"/>
  <c r="FZ62" i="3"/>
  <c r="GA62" i="3"/>
  <c r="GB62" i="3"/>
  <c r="GC62" i="3"/>
  <c r="FT63" i="3"/>
  <c r="FU63" i="3"/>
  <c r="FV63" i="3"/>
  <c r="FW63" i="3"/>
  <c r="FX63" i="3"/>
  <c r="FY63" i="3"/>
  <c r="FZ63" i="3"/>
  <c r="GA63" i="3"/>
  <c r="GB63" i="3"/>
  <c r="GC63" i="3"/>
  <c r="FT64" i="3"/>
  <c r="FU64" i="3"/>
  <c r="FV64" i="3"/>
  <c r="FW64" i="3"/>
  <c r="FX64" i="3"/>
  <c r="FY64" i="3"/>
  <c r="FZ64" i="3"/>
  <c r="GA64" i="3"/>
  <c r="GB64" i="3"/>
  <c r="GC64" i="3"/>
  <c r="FT65" i="3"/>
  <c r="FU65" i="3"/>
  <c r="FV65" i="3"/>
  <c r="FW65" i="3"/>
  <c r="FX65" i="3"/>
  <c r="FY65" i="3"/>
  <c r="FZ65" i="3"/>
  <c r="GA65" i="3"/>
  <c r="GB65" i="3"/>
  <c r="GC65" i="3"/>
  <c r="FT66" i="3"/>
  <c r="FU66" i="3"/>
  <c r="FV66" i="3"/>
  <c r="FW66" i="3"/>
  <c r="FX66" i="3"/>
  <c r="FY66" i="3"/>
  <c r="FZ66" i="3"/>
  <c r="GA66" i="3"/>
  <c r="GB66" i="3"/>
  <c r="GC66" i="3"/>
  <c r="FT67" i="3"/>
  <c r="FU67" i="3"/>
  <c r="FV67" i="3"/>
  <c r="FW67" i="3"/>
  <c r="FX67" i="3"/>
  <c r="FY67" i="3"/>
  <c r="FZ67" i="3"/>
  <c r="GA67" i="3"/>
  <c r="GB67" i="3"/>
  <c r="GC67" i="3"/>
  <c r="FT68" i="3"/>
  <c r="FU68" i="3"/>
  <c r="FV68" i="3"/>
  <c r="FW68" i="3"/>
  <c r="FX68" i="3"/>
  <c r="FY68" i="3"/>
  <c r="FZ68" i="3"/>
  <c r="GA68" i="3"/>
  <c r="GB68" i="3"/>
  <c r="GC68" i="3"/>
  <c r="FT69" i="3"/>
  <c r="FU69" i="3"/>
  <c r="FV69" i="3"/>
  <c r="FW69" i="3"/>
  <c r="FX69" i="3"/>
  <c r="FY69" i="3"/>
  <c r="FZ69" i="3"/>
  <c r="GA69" i="3"/>
  <c r="GB69" i="3"/>
  <c r="GC69" i="3"/>
  <c r="FT70" i="3"/>
  <c r="FU70" i="3"/>
  <c r="FV70" i="3"/>
  <c r="FW70" i="3"/>
  <c r="FX70" i="3"/>
  <c r="FY70" i="3"/>
  <c r="FZ70" i="3"/>
  <c r="GA70" i="3"/>
  <c r="GB70" i="3"/>
  <c r="GC70" i="3"/>
  <c r="FT71" i="3"/>
  <c r="FU71" i="3"/>
  <c r="FV71" i="3"/>
  <c r="FW71" i="3"/>
  <c r="FX71" i="3"/>
  <c r="FY71" i="3"/>
  <c r="FZ71" i="3"/>
  <c r="GA71" i="3"/>
  <c r="GB71" i="3"/>
  <c r="GC71" i="3"/>
  <c r="FT72" i="3"/>
  <c r="FU72" i="3"/>
  <c r="FV72" i="3"/>
  <c r="FW72" i="3"/>
  <c r="FX72" i="3"/>
  <c r="FY72" i="3"/>
  <c r="FZ72" i="3"/>
  <c r="GA72" i="3"/>
  <c r="GB72" i="3"/>
  <c r="GC72" i="3"/>
  <c r="FT73" i="3"/>
  <c r="FU73" i="3"/>
  <c r="FV73" i="3"/>
  <c r="FW73" i="3"/>
  <c r="FX73" i="3"/>
  <c r="FY73" i="3"/>
  <c r="FZ73" i="3"/>
  <c r="GA73" i="3"/>
  <c r="GB73" i="3"/>
  <c r="GC73" i="3"/>
  <c r="FT74" i="3"/>
  <c r="FU74" i="3"/>
  <c r="FV74" i="3"/>
  <c r="FW74" i="3"/>
  <c r="FX74" i="3"/>
  <c r="FY74" i="3"/>
  <c r="FZ74" i="3"/>
  <c r="GA74" i="3"/>
  <c r="GB74" i="3"/>
  <c r="GC74" i="3"/>
  <c r="FT75" i="3"/>
  <c r="FU75" i="3"/>
  <c r="FV75" i="3"/>
  <c r="FW75" i="3"/>
  <c r="FX75" i="3"/>
  <c r="FY75" i="3"/>
  <c r="FZ75" i="3"/>
  <c r="GA75" i="3"/>
  <c r="GB75" i="3"/>
  <c r="GC75" i="3"/>
  <c r="FT76" i="3"/>
  <c r="FU76" i="3"/>
  <c r="FV76" i="3"/>
  <c r="FW76" i="3"/>
  <c r="FX76" i="3"/>
  <c r="FY76" i="3"/>
  <c r="FZ76" i="3"/>
  <c r="GA76" i="3"/>
  <c r="GB76" i="3"/>
  <c r="GC76" i="3"/>
  <c r="FT77" i="3"/>
  <c r="FU77" i="3"/>
  <c r="FV77" i="3"/>
  <c r="FW77" i="3"/>
  <c r="FX77" i="3"/>
  <c r="FY77" i="3"/>
  <c r="FZ77" i="3"/>
  <c r="GA77" i="3"/>
  <c r="GB77" i="3"/>
  <c r="GC77" i="3"/>
  <c r="FT78" i="3"/>
  <c r="FU78" i="3"/>
  <c r="FV78" i="3"/>
  <c r="FW78" i="3"/>
  <c r="FX78" i="3"/>
  <c r="FY78" i="3"/>
  <c r="FZ78" i="3"/>
  <c r="GA78" i="3"/>
  <c r="GB78" i="3"/>
  <c r="GC78" i="3"/>
  <c r="FT79" i="3"/>
  <c r="B1259" i="11" s="1"/>
  <c r="FU79" i="3"/>
  <c r="C1259" i="11" s="1"/>
  <c r="FV79" i="3"/>
  <c r="D1259" i="11" s="1"/>
  <c r="FW79" i="3"/>
  <c r="E1259" i="11" s="1"/>
  <c r="FX79" i="3"/>
  <c r="F1259" i="11" s="1"/>
  <c r="FY79" i="3"/>
  <c r="B1260" i="11" s="1"/>
  <c r="FZ79" i="3"/>
  <c r="C1260" i="11" s="1"/>
  <c r="GA79" i="3"/>
  <c r="D1260" i="11" s="1"/>
  <c r="GB79" i="3"/>
  <c r="E1260" i="11" s="1"/>
  <c r="GC79" i="3"/>
  <c r="F1260" i="11" s="1"/>
  <c r="FT80" i="3"/>
  <c r="FU80" i="3"/>
  <c r="FV80" i="3"/>
  <c r="FW80" i="3"/>
  <c r="FX80" i="3"/>
  <c r="FY80" i="3"/>
  <c r="FZ80" i="3"/>
  <c r="GA80" i="3"/>
  <c r="GB80" i="3"/>
  <c r="GC80" i="3"/>
  <c r="FT81" i="3"/>
  <c r="FU81" i="3"/>
  <c r="FV81" i="3"/>
  <c r="FW81" i="3"/>
  <c r="FX81" i="3"/>
  <c r="FY81" i="3"/>
  <c r="FZ81" i="3"/>
  <c r="GA81" i="3"/>
  <c r="GB81" i="3"/>
  <c r="GC81" i="3"/>
  <c r="FT82" i="3"/>
  <c r="FU82" i="3"/>
  <c r="FV82" i="3"/>
  <c r="FW82" i="3"/>
  <c r="FX82" i="3"/>
  <c r="FY82" i="3"/>
  <c r="FZ82" i="3"/>
  <c r="GA82" i="3"/>
  <c r="GB82" i="3"/>
  <c r="GC82" i="3"/>
  <c r="FT83" i="3"/>
  <c r="FU83" i="3"/>
  <c r="FV83" i="3"/>
  <c r="FW83" i="3"/>
  <c r="E1338" i="11" s="1"/>
  <c r="FX83" i="3"/>
  <c r="F1338" i="11" s="1"/>
  <c r="FY83" i="3"/>
  <c r="FZ83" i="3"/>
  <c r="GA83" i="3"/>
  <c r="GB83" i="3"/>
  <c r="GC83" i="3"/>
  <c r="FT84" i="3"/>
  <c r="FU84" i="3"/>
  <c r="FV84" i="3"/>
  <c r="FW84" i="3"/>
  <c r="FX84" i="3"/>
  <c r="FY84" i="3"/>
  <c r="FZ84" i="3"/>
  <c r="GA84" i="3"/>
  <c r="GB84" i="3"/>
  <c r="GC84" i="3"/>
  <c r="FT85" i="3"/>
  <c r="FU85" i="3"/>
  <c r="FV85" i="3"/>
  <c r="FW85" i="3"/>
  <c r="FX85" i="3"/>
  <c r="FY85" i="3"/>
  <c r="FZ85" i="3"/>
  <c r="GA85" i="3"/>
  <c r="GB85" i="3"/>
  <c r="GC85" i="3"/>
  <c r="FT86" i="3"/>
  <c r="FU86" i="3"/>
  <c r="FV86" i="3"/>
  <c r="FW86" i="3"/>
  <c r="FX86" i="3"/>
  <c r="FY86" i="3"/>
  <c r="FZ86" i="3"/>
  <c r="GA86" i="3"/>
  <c r="GB86" i="3"/>
  <c r="GC86" i="3"/>
  <c r="FT87" i="3"/>
  <c r="FU87" i="3"/>
  <c r="FV87" i="3"/>
  <c r="FW87" i="3"/>
  <c r="FX87" i="3"/>
  <c r="FY87" i="3"/>
  <c r="FZ87" i="3"/>
  <c r="GA87" i="3"/>
  <c r="GB87" i="3"/>
  <c r="GC87" i="3"/>
  <c r="FT88" i="3"/>
  <c r="FU88" i="3"/>
  <c r="FV88" i="3"/>
  <c r="FW88" i="3"/>
  <c r="FX88" i="3"/>
  <c r="FY88" i="3"/>
  <c r="FZ88" i="3"/>
  <c r="GA88" i="3"/>
  <c r="GB88" i="3"/>
  <c r="GC88" i="3"/>
  <c r="FT89" i="3"/>
  <c r="FU89" i="3"/>
  <c r="FV89" i="3"/>
  <c r="FW89" i="3"/>
  <c r="FX89" i="3"/>
  <c r="FY89" i="3"/>
  <c r="FZ89" i="3"/>
  <c r="GA89" i="3"/>
  <c r="GB89" i="3"/>
  <c r="GC89" i="3"/>
  <c r="FT90" i="3"/>
  <c r="FU90" i="3"/>
  <c r="FV90" i="3"/>
  <c r="FW90" i="3"/>
  <c r="FX90" i="3"/>
  <c r="FY90" i="3"/>
  <c r="FZ90" i="3"/>
  <c r="GA90" i="3"/>
  <c r="GB90" i="3"/>
  <c r="GC90" i="3"/>
  <c r="FT91" i="3"/>
  <c r="FU91" i="3"/>
  <c r="FV91" i="3"/>
  <c r="FW91" i="3"/>
  <c r="FX91" i="3"/>
  <c r="FY91" i="3"/>
  <c r="FZ91" i="3"/>
  <c r="GA91" i="3"/>
  <c r="GB91" i="3"/>
  <c r="GC91" i="3"/>
  <c r="FT92" i="3"/>
  <c r="FU92" i="3"/>
  <c r="FV92" i="3"/>
  <c r="FW92" i="3"/>
  <c r="FX92" i="3"/>
  <c r="FY92" i="3"/>
  <c r="FZ92" i="3"/>
  <c r="GA92" i="3"/>
  <c r="GB92" i="3"/>
  <c r="GC92" i="3"/>
  <c r="FT93" i="3"/>
  <c r="FU93" i="3"/>
  <c r="FV93" i="3"/>
  <c r="FW93" i="3"/>
  <c r="FX93" i="3"/>
  <c r="FY93" i="3"/>
  <c r="B1490" i="11" s="1"/>
  <c r="FZ93" i="3"/>
  <c r="C1490" i="11" s="1"/>
  <c r="GA93" i="3"/>
  <c r="GB93" i="3"/>
  <c r="GC93" i="3"/>
  <c r="FT94" i="3"/>
  <c r="FU94" i="3"/>
  <c r="FV94" i="3"/>
  <c r="FW94" i="3"/>
  <c r="FX94" i="3"/>
  <c r="FY94" i="3"/>
  <c r="FZ94" i="3"/>
  <c r="GA94" i="3"/>
  <c r="GB94" i="3"/>
  <c r="GC94" i="3"/>
  <c r="FT95" i="3"/>
  <c r="FU95" i="3"/>
  <c r="FV95" i="3"/>
  <c r="FW95" i="3"/>
  <c r="FX95" i="3"/>
  <c r="FY95" i="3"/>
  <c r="FZ95" i="3"/>
  <c r="GA95" i="3"/>
  <c r="GB95" i="3"/>
  <c r="GC95" i="3"/>
  <c r="FT96" i="3"/>
  <c r="FU96" i="3"/>
  <c r="FV96" i="3"/>
  <c r="FW96" i="3"/>
  <c r="FX96" i="3"/>
  <c r="FY96" i="3"/>
  <c r="FZ96" i="3"/>
  <c r="GA96" i="3"/>
  <c r="GB96" i="3"/>
  <c r="GC96" i="3"/>
  <c r="FT97" i="3"/>
  <c r="FU97" i="3"/>
  <c r="FV97" i="3"/>
  <c r="FW97" i="3"/>
  <c r="FX97" i="3"/>
  <c r="FY97" i="3"/>
  <c r="FZ97" i="3"/>
  <c r="GA97" i="3"/>
  <c r="GB97" i="3"/>
  <c r="GC97" i="3"/>
  <c r="FT98" i="3"/>
  <c r="FU98" i="3"/>
  <c r="FV98" i="3"/>
  <c r="FW98" i="3"/>
  <c r="FX98" i="3"/>
  <c r="FY98" i="3"/>
  <c r="FZ98" i="3"/>
  <c r="GA98" i="3"/>
  <c r="GB98" i="3"/>
  <c r="GC98" i="3"/>
  <c r="FT99" i="3"/>
  <c r="FU99" i="3"/>
  <c r="FV99" i="3"/>
  <c r="FW99" i="3"/>
  <c r="FX99" i="3"/>
  <c r="FY99" i="3"/>
  <c r="FZ99" i="3"/>
  <c r="GA99" i="3"/>
  <c r="GB99" i="3"/>
  <c r="GC99" i="3"/>
  <c r="FT100" i="3"/>
  <c r="FU100" i="3"/>
  <c r="FV100" i="3"/>
  <c r="FW100" i="3"/>
  <c r="FX100" i="3"/>
  <c r="FY100" i="3"/>
  <c r="FZ100" i="3"/>
  <c r="GA100" i="3"/>
  <c r="GB100" i="3"/>
  <c r="GC100" i="3"/>
  <c r="FT101" i="3"/>
  <c r="FU101" i="3"/>
  <c r="FV101" i="3"/>
  <c r="FW101" i="3"/>
  <c r="FX101" i="3"/>
  <c r="FY101" i="3"/>
  <c r="FZ101" i="3"/>
  <c r="GA101" i="3"/>
  <c r="GB101" i="3"/>
  <c r="GC101" i="3"/>
  <c r="FT102" i="3"/>
  <c r="FU102" i="3"/>
  <c r="FV102" i="3"/>
  <c r="FW102" i="3"/>
  <c r="FX102" i="3"/>
  <c r="FY102" i="3"/>
  <c r="FZ102" i="3"/>
  <c r="GA102" i="3"/>
  <c r="GB102" i="3"/>
  <c r="GC102" i="3"/>
  <c r="FT103" i="3"/>
  <c r="FU103" i="3"/>
  <c r="FV103" i="3"/>
  <c r="FW103" i="3"/>
  <c r="FX103" i="3"/>
  <c r="FY103" i="3"/>
  <c r="FZ103" i="3"/>
  <c r="GA103" i="3"/>
  <c r="GB103" i="3"/>
  <c r="GC103" i="3"/>
  <c r="FT104" i="3"/>
  <c r="FU104" i="3"/>
  <c r="FV104" i="3"/>
  <c r="FW104" i="3"/>
  <c r="FX104" i="3"/>
  <c r="FY104" i="3"/>
  <c r="FZ104" i="3"/>
  <c r="GA104" i="3"/>
  <c r="GB104" i="3"/>
  <c r="GC104" i="3"/>
  <c r="FT105" i="3"/>
  <c r="FU105" i="3"/>
  <c r="FV105" i="3"/>
  <c r="FW105" i="3"/>
  <c r="FX105" i="3"/>
  <c r="FY105" i="3"/>
  <c r="FZ105" i="3"/>
  <c r="GA105" i="3"/>
  <c r="GB105" i="3"/>
  <c r="GC105" i="3"/>
  <c r="FT106" i="3"/>
  <c r="FU106" i="3"/>
  <c r="FV106" i="3"/>
  <c r="FW106" i="3"/>
  <c r="FX106" i="3"/>
  <c r="FY106" i="3"/>
  <c r="FZ106" i="3"/>
  <c r="GA106" i="3"/>
  <c r="GB106" i="3"/>
  <c r="GC106" i="3"/>
  <c r="FT107" i="3"/>
  <c r="FU107" i="3"/>
  <c r="FV107" i="3"/>
  <c r="FW107" i="3"/>
  <c r="FX107" i="3"/>
  <c r="FY107" i="3"/>
  <c r="FZ107" i="3"/>
  <c r="GA107" i="3"/>
  <c r="GB107" i="3"/>
  <c r="GC107" i="3"/>
  <c r="FT108" i="3"/>
  <c r="FU108" i="3"/>
  <c r="FV108" i="3"/>
  <c r="FW108" i="3"/>
  <c r="FX108" i="3"/>
  <c r="FY108" i="3"/>
  <c r="FZ108" i="3"/>
  <c r="GA108" i="3"/>
  <c r="GB108" i="3"/>
  <c r="GC108" i="3"/>
  <c r="FT109" i="3"/>
  <c r="FU109" i="3"/>
  <c r="FV109" i="3"/>
  <c r="FW109" i="3"/>
  <c r="FX109" i="3"/>
  <c r="FY109" i="3"/>
  <c r="FZ109" i="3"/>
  <c r="GA109" i="3"/>
  <c r="GB109" i="3"/>
  <c r="GC109" i="3"/>
  <c r="FT110" i="3"/>
  <c r="FU110" i="3"/>
  <c r="FV110" i="3"/>
  <c r="FW110" i="3"/>
  <c r="FX110" i="3"/>
  <c r="FY110" i="3"/>
  <c r="FZ110" i="3"/>
  <c r="GA110" i="3"/>
  <c r="GB110" i="3"/>
  <c r="GC110" i="3"/>
  <c r="FT111" i="3"/>
  <c r="FU111" i="3"/>
  <c r="FV111" i="3"/>
  <c r="FW111" i="3"/>
  <c r="FX111" i="3"/>
  <c r="FY111" i="3"/>
  <c r="FZ111" i="3"/>
  <c r="GA111" i="3"/>
  <c r="GB111" i="3"/>
  <c r="GC111" i="3"/>
  <c r="FT112" i="3"/>
  <c r="FU112" i="3"/>
  <c r="FV112" i="3"/>
  <c r="FW112" i="3"/>
  <c r="FX112" i="3"/>
  <c r="FY112" i="3"/>
  <c r="FZ112" i="3"/>
  <c r="GA112" i="3"/>
  <c r="GB112" i="3"/>
  <c r="GC112" i="3"/>
  <c r="FT113" i="3"/>
  <c r="FU113" i="3"/>
  <c r="FV113" i="3"/>
  <c r="FW113" i="3"/>
  <c r="FX113" i="3"/>
  <c r="FY113" i="3"/>
  <c r="FZ113" i="3"/>
  <c r="GA113" i="3"/>
  <c r="GB113" i="3"/>
  <c r="GC113" i="3"/>
  <c r="FT114" i="3"/>
  <c r="FU114" i="3"/>
  <c r="FV114" i="3"/>
  <c r="FW114" i="3"/>
  <c r="FX114" i="3"/>
  <c r="FY114" i="3"/>
  <c r="FZ114" i="3"/>
  <c r="GA114" i="3"/>
  <c r="GB114" i="3"/>
  <c r="GC114" i="3"/>
  <c r="FT115" i="3"/>
  <c r="FU115" i="3"/>
  <c r="FV115" i="3"/>
  <c r="FW115" i="3"/>
  <c r="FX115" i="3"/>
  <c r="FY115" i="3"/>
  <c r="FZ115" i="3"/>
  <c r="GA115" i="3"/>
  <c r="GB115" i="3"/>
  <c r="GC115" i="3"/>
  <c r="FT116" i="3"/>
  <c r="FU116" i="3"/>
  <c r="FV116" i="3"/>
  <c r="FW116" i="3"/>
  <c r="FX116" i="3"/>
  <c r="FY116" i="3"/>
  <c r="FZ116" i="3"/>
  <c r="GA116" i="3"/>
  <c r="GB116" i="3"/>
  <c r="GC116" i="3"/>
  <c r="FT117" i="3"/>
  <c r="FU117" i="3"/>
  <c r="FV117" i="3"/>
  <c r="FW117" i="3"/>
  <c r="FX117" i="3"/>
  <c r="FY117" i="3"/>
  <c r="FZ117" i="3"/>
  <c r="GA117" i="3"/>
  <c r="GB117" i="3"/>
  <c r="GC117" i="3"/>
  <c r="FT118" i="3"/>
  <c r="FU118" i="3"/>
  <c r="FV118" i="3"/>
  <c r="FW118" i="3"/>
  <c r="FX118" i="3"/>
  <c r="FY118" i="3"/>
  <c r="FZ118" i="3"/>
  <c r="GA118" i="3"/>
  <c r="GB118" i="3"/>
  <c r="GC118" i="3"/>
  <c r="FT119" i="3"/>
  <c r="FU119" i="3"/>
  <c r="FV119" i="3"/>
  <c r="FW119" i="3"/>
  <c r="FX119" i="3"/>
  <c r="FY119" i="3"/>
  <c r="FZ119" i="3"/>
  <c r="GA119" i="3"/>
  <c r="GB119" i="3"/>
  <c r="GC119" i="3"/>
  <c r="FT120" i="3"/>
  <c r="FU120" i="3"/>
  <c r="FV120" i="3"/>
  <c r="FW120" i="3"/>
  <c r="FX120" i="3"/>
  <c r="FY120" i="3"/>
  <c r="FZ120" i="3"/>
  <c r="GA120" i="3"/>
  <c r="GB120" i="3"/>
  <c r="GC120" i="3"/>
  <c r="FT121" i="3"/>
  <c r="FU121" i="3"/>
  <c r="FV121" i="3"/>
  <c r="FW121" i="3"/>
  <c r="FX121" i="3"/>
  <c r="FY121" i="3"/>
  <c r="FZ121" i="3"/>
  <c r="GA121" i="3"/>
  <c r="GB121" i="3"/>
  <c r="GC121" i="3"/>
  <c r="FT122" i="3"/>
  <c r="FU122" i="3"/>
  <c r="FV122" i="3"/>
  <c r="FW122" i="3"/>
  <c r="FX122" i="3"/>
  <c r="FY122" i="3"/>
  <c r="FZ122" i="3"/>
  <c r="GA122" i="3"/>
  <c r="GB122" i="3"/>
  <c r="GC122" i="3"/>
  <c r="FT123" i="3"/>
  <c r="FU123" i="3"/>
  <c r="FV123" i="3"/>
  <c r="FW123" i="3"/>
  <c r="FX123" i="3"/>
  <c r="FY123" i="3"/>
  <c r="FZ123" i="3"/>
  <c r="GA123" i="3"/>
  <c r="GB123" i="3"/>
  <c r="GC123" i="3"/>
  <c r="FT124" i="3"/>
  <c r="FU124" i="3"/>
  <c r="FV124" i="3"/>
  <c r="FW124" i="3"/>
  <c r="FX124" i="3"/>
  <c r="FY124" i="3"/>
  <c r="FZ124" i="3"/>
  <c r="GA124" i="3"/>
  <c r="GB124" i="3"/>
  <c r="GC124" i="3"/>
  <c r="FT125" i="3"/>
  <c r="FU125" i="3"/>
  <c r="FV125" i="3"/>
  <c r="FW125" i="3"/>
  <c r="FX125" i="3"/>
  <c r="FY125" i="3"/>
  <c r="FZ125" i="3"/>
  <c r="GA125" i="3"/>
  <c r="GB125" i="3"/>
  <c r="GC125" i="3"/>
  <c r="FT126" i="3"/>
  <c r="FU126" i="3"/>
  <c r="FV126" i="3"/>
  <c r="FW126" i="3"/>
  <c r="FX126" i="3"/>
  <c r="FY126" i="3"/>
  <c r="FZ126" i="3"/>
  <c r="GA126" i="3"/>
  <c r="GB126" i="3"/>
  <c r="GC126" i="3"/>
  <c r="FT127" i="3"/>
  <c r="FU127" i="3"/>
  <c r="FV127" i="3"/>
  <c r="FW127" i="3"/>
  <c r="FX127" i="3"/>
  <c r="FY127" i="3"/>
  <c r="FZ127" i="3"/>
  <c r="GA127" i="3"/>
  <c r="GB127" i="3"/>
  <c r="GC127" i="3"/>
  <c r="FT128" i="3"/>
  <c r="B1240" i="11" s="1"/>
  <c r="FU128" i="3"/>
  <c r="C1240" i="11" s="1"/>
  <c r="FV128" i="3"/>
  <c r="D1240" i="11" s="1"/>
  <c r="FW128" i="3"/>
  <c r="E1240" i="11" s="1"/>
  <c r="FX128" i="3"/>
  <c r="F1240" i="11" s="1"/>
  <c r="FY128" i="3"/>
  <c r="B1241" i="11" s="1"/>
  <c r="FZ128" i="3"/>
  <c r="C1241" i="11" s="1"/>
  <c r="GA128" i="3"/>
  <c r="D1241" i="11" s="1"/>
  <c r="GB128" i="3"/>
  <c r="E1241" i="11" s="1"/>
  <c r="GC128" i="3"/>
  <c r="F1241" i="11" s="1"/>
  <c r="FT129" i="3"/>
  <c r="B1319" i="11" s="1"/>
  <c r="FU129" i="3"/>
  <c r="C1319" i="11" s="1"/>
  <c r="FV129" i="3"/>
  <c r="D1319" i="11" s="1"/>
  <c r="FW129" i="3"/>
  <c r="E1319" i="11" s="1"/>
  <c r="FX129" i="3"/>
  <c r="F1319" i="11" s="1"/>
  <c r="FY129" i="3"/>
  <c r="B1320" i="11" s="1"/>
  <c r="FZ129" i="3"/>
  <c r="C1320" i="11" s="1"/>
  <c r="GA129" i="3"/>
  <c r="D1320" i="11" s="1"/>
  <c r="GB129" i="3"/>
  <c r="E1320" i="11" s="1"/>
  <c r="GC129" i="3"/>
  <c r="F1320" i="11" s="1"/>
  <c r="FT130" i="3"/>
  <c r="FU130" i="3"/>
  <c r="FV130" i="3"/>
  <c r="FW130" i="3"/>
  <c r="FX130" i="3"/>
  <c r="FY130" i="3"/>
  <c r="FZ130" i="3"/>
  <c r="GA130" i="3"/>
  <c r="GB130" i="3"/>
  <c r="GC130" i="3"/>
  <c r="FT131" i="3"/>
  <c r="FU131" i="3"/>
  <c r="FV131" i="3"/>
  <c r="FW131" i="3"/>
  <c r="FX131" i="3"/>
  <c r="FY131" i="3"/>
  <c r="FZ131" i="3"/>
  <c r="GA131" i="3"/>
  <c r="GB131" i="3"/>
  <c r="GC131" i="3"/>
  <c r="FT132" i="3"/>
  <c r="FU132" i="3"/>
  <c r="FV132" i="3"/>
  <c r="FW132" i="3"/>
  <c r="FX132" i="3"/>
  <c r="FY132" i="3"/>
  <c r="FZ132" i="3"/>
  <c r="GA132" i="3"/>
  <c r="GB132" i="3"/>
  <c r="GC132" i="3"/>
  <c r="FT133" i="3"/>
  <c r="FU133" i="3"/>
  <c r="FV133" i="3"/>
  <c r="FW133" i="3"/>
  <c r="FX133" i="3"/>
  <c r="FY133" i="3"/>
  <c r="FZ133" i="3"/>
  <c r="GA133" i="3"/>
  <c r="GB133" i="3"/>
  <c r="GC133" i="3"/>
  <c r="FT134" i="3"/>
  <c r="FU134" i="3"/>
  <c r="FV134" i="3"/>
  <c r="FW134" i="3"/>
  <c r="FX134" i="3"/>
  <c r="FY134" i="3"/>
  <c r="FZ134" i="3"/>
  <c r="GA134" i="3"/>
  <c r="GB134" i="3"/>
  <c r="GC134" i="3"/>
  <c r="FT135" i="3"/>
  <c r="FU135" i="3"/>
  <c r="FV135" i="3"/>
  <c r="FW135" i="3"/>
  <c r="FX135" i="3"/>
  <c r="FY135" i="3"/>
  <c r="FZ135" i="3"/>
  <c r="GA135" i="3"/>
  <c r="GB135" i="3"/>
  <c r="GC135" i="3"/>
  <c r="GC3" i="3"/>
  <c r="GB3" i="3"/>
  <c r="GA3" i="3"/>
  <c r="FZ3" i="3"/>
  <c r="FY3" i="3"/>
  <c r="FX3" i="3"/>
  <c r="FW3" i="3"/>
  <c r="FV3" i="3"/>
  <c r="FU3" i="3"/>
  <c r="FT3" i="3"/>
  <c r="DB4" i="3"/>
  <c r="DB6" i="3"/>
  <c r="DB7" i="3"/>
  <c r="DB8" i="3"/>
  <c r="DB9" i="3"/>
  <c r="DB10" i="3"/>
  <c r="DB11" i="3"/>
  <c r="DB12" i="3"/>
  <c r="DB14" i="3"/>
  <c r="DB15" i="3"/>
  <c r="DB16" i="3"/>
  <c r="DB18" i="3"/>
  <c r="DB19" i="3"/>
  <c r="DB20" i="3"/>
  <c r="DB22" i="3"/>
  <c r="DB23" i="3"/>
  <c r="DB24" i="3"/>
  <c r="DB25" i="3"/>
  <c r="DB26" i="3"/>
  <c r="DB29" i="3"/>
  <c r="DB30" i="3"/>
  <c r="DB33" i="3"/>
  <c r="DB34" i="3"/>
  <c r="DB35" i="3"/>
  <c r="DB37" i="3"/>
  <c r="DB38" i="3"/>
  <c r="DB40" i="3"/>
  <c r="DB42" i="3"/>
  <c r="DB44" i="3"/>
  <c r="DB45" i="3"/>
  <c r="DB46" i="3"/>
  <c r="DB48" i="3"/>
  <c r="DB49" i="3"/>
  <c r="DB52" i="3"/>
  <c r="DB53" i="3"/>
  <c r="DB54" i="3"/>
  <c r="DB55" i="3"/>
  <c r="DB56" i="3"/>
  <c r="DB57" i="3"/>
  <c r="DB58" i="3"/>
  <c r="DB60" i="3"/>
  <c r="DB62" i="3"/>
  <c r="DB63" i="3"/>
  <c r="DB64" i="3"/>
  <c r="DB66" i="3"/>
  <c r="DB67" i="3"/>
  <c r="DB68" i="3"/>
  <c r="DB69" i="3"/>
  <c r="DB70" i="3"/>
  <c r="DB71" i="3"/>
  <c r="DB72" i="3"/>
  <c r="DB74" i="3"/>
  <c r="DB75" i="3"/>
  <c r="DB76" i="3"/>
  <c r="DB78" i="3"/>
  <c r="DB82" i="3"/>
  <c r="DB83" i="3"/>
  <c r="DB84" i="3"/>
  <c r="DB85" i="3"/>
  <c r="DB86" i="3"/>
  <c r="DB87" i="3"/>
  <c r="DB90" i="3"/>
  <c r="DB91" i="3"/>
  <c r="DB93" i="3"/>
  <c r="DB94" i="3"/>
  <c r="DB95" i="3"/>
  <c r="DB96" i="3"/>
  <c r="DB98" i="3"/>
  <c r="DB101" i="3"/>
  <c r="DB102" i="3"/>
  <c r="DB103" i="3"/>
  <c r="DB104" i="3"/>
  <c r="DB105" i="3"/>
  <c r="DB107" i="3"/>
  <c r="DB109" i="3"/>
  <c r="DB111" i="3"/>
  <c r="DB112" i="3"/>
  <c r="DB113" i="3"/>
  <c r="DB114" i="3"/>
  <c r="DB116" i="3"/>
  <c r="DB117" i="3"/>
  <c r="DB118" i="3"/>
  <c r="DB119" i="3"/>
  <c r="DB120" i="3"/>
  <c r="DB121" i="3"/>
  <c r="DB124" i="3"/>
  <c r="DB125" i="3"/>
  <c r="DB126" i="3"/>
  <c r="DB128" i="3"/>
  <c r="DB129" i="3"/>
  <c r="DB131" i="3"/>
  <c r="DB134" i="3"/>
  <c r="DB135" i="3"/>
  <c r="DB5" i="3"/>
  <c r="DB13" i="3"/>
  <c r="DB17" i="3"/>
  <c r="DB21" i="3"/>
  <c r="DB27" i="3"/>
  <c r="DB28" i="3"/>
  <c r="DB31" i="3"/>
  <c r="DB32" i="3"/>
  <c r="DB36" i="3"/>
  <c r="DB39" i="3"/>
  <c r="DB41" i="3"/>
  <c r="DB43" i="3"/>
  <c r="DB47" i="3"/>
  <c r="DB50" i="3"/>
  <c r="DB51" i="3"/>
  <c r="DB59" i="3"/>
  <c r="DB61" i="3"/>
  <c r="DB65" i="3"/>
  <c r="DB73" i="3"/>
  <c r="DB77" i="3"/>
  <c r="DB79" i="3"/>
  <c r="DB80" i="3"/>
  <c r="DB81" i="3"/>
  <c r="DB88" i="3"/>
  <c r="DB89" i="3"/>
  <c r="DB92" i="3"/>
  <c r="DB97" i="3"/>
  <c r="DB99" i="3"/>
  <c r="DB100" i="3"/>
  <c r="DB106" i="3"/>
  <c r="DB108" i="3"/>
  <c r="DB110" i="3"/>
  <c r="DB115" i="3"/>
  <c r="DB122" i="3"/>
  <c r="DB123" i="3"/>
  <c r="DB127" i="3"/>
  <c r="DB130" i="3"/>
  <c r="DB132" i="3"/>
  <c r="DB133" i="3"/>
  <c r="DB3" i="3"/>
  <c r="CW4" i="3"/>
  <c r="CW6" i="3"/>
  <c r="CW7" i="3"/>
  <c r="CW8" i="3"/>
  <c r="CW9" i="3"/>
  <c r="CW10" i="3"/>
  <c r="CW11" i="3"/>
  <c r="CW12" i="3"/>
  <c r="CW14" i="3"/>
  <c r="CW15" i="3"/>
  <c r="CW16" i="3"/>
  <c r="CW18" i="3"/>
  <c r="B224" i="11" s="1"/>
  <c r="CW19" i="3"/>
  <c r="CW20" i="3"/>
  <c r="CW22" i="3"/>
  <c r="CW23" i="3"/>
  <c r="CW24" i="3"/>
  <c r="CW25" i="3"/>
  <c r="CW26" i="3"/>
  <c r="CW29" i="3"/>
  <c r="CW30" i="3"/>
  <c r="CW33" i="3"/>
  <c r="CW34" i="3"/>
  <c r="CW35" i="3"/>
  <c r="CW37" i="3"/>
  <c r="CW38" i="3"/>
  <c r="CW40" i="3"/>
  <c r="CW42" i="3"/>
  <c r="CW44" i="3"/>
  <c r="CW45" i="3"/>
  <c r="CW46" i="3"/>
  <c r="CW48" i="3"/>
  <c r="CW49" i="3"/>
  <c r="CW52" i="3"/>
  <c r="CW53" i="3"/>
  <c r="CW54" i="3"/>
  <c r="CW55" i="3"/>
  <c r="CW56" i="3"/>
  <c r="CW57" i="3"/>
  <c r="CW58" i="3"/>
  <c r="CW60" i="3"/>
  <c r="CW62" i="3"/>
  <c r="CW63" i="3"/>
  <c r="CW64" i="3"/>
  <c r="CW66" i="3"/>
  <c r="CW67" i="3"/>
  <c r="CW68" i="3"/>
  <c r="CW69" i="3"/>
  <c r="CW70" i="3"/>
  <c r="CW71" i="3"/>
  <c r="CW72" i="3"/>
  <c r="CW74" i="3"/>
  <c r="CW75" i="3"/>
  <c r="CW76" i="3"/>
  <c r="CW78" i="3"/>
  <c r="CW82" i="3"/>
  <c r="CW83" i="3"/>
  <c r="CW84" i="3"/>
  <c r="CW85" i="3"/>
  <c r="CW86" i="3"/>
  <c r="CW87" i="3"/>
  <c r="CW90" i="3"/>
  <c r="CW91" i="3"/>
  <c r="CW93" i="3"/>
  <c r="CW94" i="3"/>
  <c r="CW95" i="3"/>
  <c r="CW96" i="3"/>
  <c r="CW98" i="3"/>
  <c r="CW101" i="3"/>
  <c r="CW102" i="3"/>
  <c r="CW103" i="3"/>
  <c r="CW104" i="3"/>
  <c r="CW105" i="3"/>
  <c r="CW107" i="3"/>
  <c r="CW109" i="3"/>
  <c r="CW111" i="3"/>
  <c r="CW112" i="3"/>
  <c r="CW113" i="3"/>
  <c r="CW114" i="3"/>
  <c r="CW116" i="3"/>
  <c r="CW117" i="3"/>
  <c r="CW118" i="3"/>
  <c r="CW119" i="3"/>
  <c r="CW120" i="3"/>
  <c r="CW121" i="3"/>
  <c r="CW124" i="3"/>
  <c r="CW125" i="3"/>
  <c r="CW126" i="3"/>
  <c r="CW128" i="3"/>
  <c r="CW129" i="3"/>
  <c r="CW131" i="3"/>
  <c r="CW134" i="3"/>
  <c r="CW135" i="3"/>
  <c r="CW5" i="3"/>
  <c r="CW13" i="3"/>
  <c r="CW17" i="3"/>
  <c r="CW21" i="3"/>
  <c r="CW27" i="3"/>
  <c r="CW28" i="3"/>
  <c r="CW31" i="3"/>
  <c r="CW32" i="3"/>
  <c r="CW36" i="3"/>
  <c r="CW39" i="3"/>
  <c r="CW41" i="3"/>
  <c r="CW43" i="3"/>
  <c r="CW47" i="3"/>
  <c r="CW50" i="3"/>
  <c r="CW51" i="3"/>
  <c r="CW59" i="3"/>
  <c r="CW61" i="3"/>
  <c r="CW65" i="3"/>
  <c r="CW73" i="3"/>
  <c r="CW77" i="3"/>
  <c r="CW79" i="3"/>
  <c r="CW80" i="3"/>
  <c r="CW81" i="3"/>
  <c r="CW88" i="3"/>
  <c r="CW89" i="3"/>
  <c r="CW92" i="3"/>
  <c r="CW97" i="3"/>
  <c r="CW99" i="3"/>
  <c r="CW100" i="3"/>
  <c r="CW106" i="3"/>
  <c r="CW108" i="3"/>
  <c r="CW110" i="3"/>
  <c r="CW115" i="3"/>
  <c r="CW122" i="3"/>
  <c r="CW123" i="3"/>
  <c r="CW127" i="3"/>
  <c r="CW130" i="3"/>
  <c r="CW132" i="3"/>
  <c r="CW133" i="3"/>
  <c r="CW3" i="3"/>
  <c r="U11" i="5"/>
  <c r="B20" i="12" s="1"/>
  <c r="Y11" i="5"/>
  <c r="F20" i="12" s="1"/>
  <c r="X11" i="5"/>
  <c r="E20" i="12" s="1"/>
  <c r="W11" i="5"/>
  <c r="D20" i="12" s="1"/>
  <c r="V11" i="5"/>
  <c r="C20" i="12" s="1"/>
  <c r="N20" i="5"/>
  <c r="C14" i="12" s="1"/>
  <c r="O20" i="5"/>
  <c r="P20" i="5"/>
  <c r="E14" i="12" s="1"/>
  <c r="Q20" i="5"/>
  <c r="F14" i="12" s="1"/>
  <c r="R20" i="5"/>
  <c r="S20" i="5"/>
  <c r="H14" i="12" s="1"/>
  <c r="T20" i="5"/>
  <c r="I14" i="12" s="1"/>
  <c r="M20" i="5"/>
  <c r="N17" i="5"/>
  <c r="C13" i="12" s="1"/>
  <c r="O17" i="5"/>
  <c r="P17" i="5"/>
  <c r="E13" i="12" s="1"/>
  <c r="Q17" i="5"/>
  <c r="F13" i="12" s="1"/>
  <c r="R17" i="5"/>
  <c r="S17" i="5"/>
  <c r="H13" i="12" s="1"/>
  <c r="T17" i="5"/>
  <c r="I13" i="12" s="1"/>
  <c r="M17" i="5"/>
  <c r="N8" i="5"/>
  <c r="C10" i="12" s="1"/>
  <c r="O8" i="5"/>
  <c r="P8" i="5"/>
  <c r="E10" i="12" s="1"/>
  <c r="Q8" i="5"/>
  <c r="F10" i="12" s="1"/>
  <c r="R8" i="5"/>
  <c r="S8" i="5"/>
  <c r="H10" i="12" s="1"/>
  <c r="T8" i="5"/>
  <c r="I10" i="12" s="1"/>
  <c r="M8" i="5"/>
  <c r="N5" i="5"/>
  <c r="C9" i="12" s="1"/>
  <c r="O5" i="5"/>
  <c r="P5" i="5"/>
  <c r="E9" i="12" s="1"/>
  <c r="Q5" i="5"/>
  <c r="F9" i="12" s="1"/>
  <c r="R5" i="5"/>
  <c r="S5" i="5"/>
  <c r="H9" i="12" s="1"/>
  <c r="T5" i="5"/>
  <c r="I9" i="12" s="1"/>
  <c r="M5" i="5"/>
  <c r="N2" i="5"/>
  <c r="C8" i="12" s="1"/>
  <c r="O2" i="5"/>
  <c r="P2" i="5"/>
  <c r="E8" i="12" s="1"/>
  <c r="Q2" i="5"/>
  <c r="F8" i="12" s="1"/>
  <c r="R2" i="5"/>
  <c r="S2" i="5"/>
  <c r="H8" i="12" s="1"/>
  <c r="T2" i="5"/>
  <c r="I8" i="12" s="1"/>
  <c r="M2" i="5"/>
  <c r="B8" i="12" s="1"/>
  <c r="N14" i="5"/>
  <c r="C12" i="12" s="1"/>
  <c r="O14" i="5"/>
  <c r="P14" i="5"/>
  <c r="E12" i="12" s="1"/>
  <c r="Q14" i="5"/>
  <c r="F12" i="12" s="1"/>
  <c r="R14" i="5"/>
  <c r="S14" i="5"/>
  <c r="H12" i="12" s="1"/>
  <c r="T14" i="5"/>
  <c r="I12" i="12" s="1"/>
  <c r="M14" i="5"/>
  <c r="CX4" i="3"/>
  <c r="CY4" i="3"/>
  <c r="CZ4" i="3"/>
  <c r="DA4" i="3"/>
  <c r="DC4" i="3"/>
  <c r="DD4" i="3"/>
  <c r="DE4" i="3"/>
  <c r="DF4" i="3"/>
  <c r="CX6" i="3"/>
  <c r="CY6" i="3"/>
  <c r="CZ6" i="3"/>
  <c r="DA6" i="3"/>
  <c r="DC6" i="3"/>
  <c r="DD6" i="3"/>
  <c r="DE6" i="3"/>
  <c r="DF6" i="3"/>
  <c r="CX7" i="3"/>
  <c r="CY7" i="3"/>
  <c r="CZ7" i="3"/>
  <c r="DA7" i="3"/>
  <c r="DC7" i="3"/>
  <c r="DD7" i="3"/>
  <c r="DE7" i="3"/>
  <c r="DF7" i="3"/>
  <c r="CX8" i="3"/>
  <c r="CY8" i="3"/>
  <c r="CZ8" i="3"/>
  <c r="DA8" i="3"/>
  <c r="DC8" i="3"/>
  <c r="DD8" i="3"/>
  <c r="DE8" i="3"/>
  <c r="DF8" i="3"/>
  <c r="CX9" i="3"/>
  <c r="CY9" i="3"/>
  <c r="CZ9" i="3"/>
  <c r="DA9" i="3"/>
  <c r="DC9" i="3"/>
  <c r="DD9" i="3"/>
  <c r="DE9" i="3"/>
  <c r="DF9" i="3"/>
  <c r="CX10" i="3"/>
  <c r="CY10" i="3"/>
  <c r="CZ10" i="3"/>
  <c r="DA10" i="3"/>
  <c r="DC10" i="3"/>
  <c r="DD10" i="3"/>
  <c r="DE10" i="3"/>
  <c r="DF10" i="3"/>
  <c r="CX11" i="3"/>
  <c r="CY11" i="3"/>
  <c r="CZ11" i="3"/>
  <c r="DA11" i="3"/>
  <c r="DC11" i="3"/>
  <c r="DD11" i="3"/>
  <c r="DE11" i="3"/>
  <c r="DF11" i="3"/>
  <c r="CX12" i="3"/>
  <c r="CY12" i="3"/>
  <c r="CZ12" i="3"/>
  <c r="DA12" i="3"/>
  <c r="DC12" i="3"/>
  <c r="DD12" i="3"/>
  <c r="DE12" i="3"/>
  <c r="DF12" i="3"/>
  <c r="CX14" i="3"/>
  <c r="CY14" i="3"/>
  <c r="CZ14" i="3"/>
  <c r="DA14" i="3"/>
  <c r="DC14" i="3"/>
  <c r="DD14" i="3"/>
  <c r="DE14" i="3"/>
  <c r="DF14" i="3"/>
  <c r="CX15" i="3"/>
  <c r="CY15" i="3"/>
  <c r="CZ15" i="3"/>
  <c r="DA15" i="3"/>
  <c r="DC15" i="3"/>
  <c r="DD15" i="3"/>
  <c r="DE15" i="3"/>
  <c r="DF15" i="3"/>
  <c r="CX16" i="3"/>
  <c r="CY16" i="3"/>
  <c r="CZ16" i="3"/>
  <c r="DA16" i="3"/>
  <c r="DC16" i="3"/>
  <c r="DD16" i="3"/>
  <c r="DE16" i="3"/>
  <c r="DF16" i="3"/>
  <c r="CX18" i="3"/>
  <c r="C224" i="11" s="1"/>
  <c r="CY18" i="3"/>
  <c r="D224" i="11" s="1"/>
  <c r="CZ18" i="3"/>
  <c r="E224" i="11" s="1"/>
  <c r="DA18" i="3"/>
  <c r="F224" i="11" s="1"/>
  <c r="DC18" i="3"/>
  <c r="C225" i="11" s="1"/>
  <c r="DD18" i="3"/>
  <c r="D225" i="11" s="1"/>
  <c r="DE18" i="3"/>
  <c r="E225" i="11" s="1"/>
  <c r="DF18" i="3"/>
  <c r="F225" i="11" s="1"/>
  <c r="CX19" i="3"/>
  <c r="CY19" i="3"/>
  <c r="CZ19" i="3"/>
  <c r="DA19" i="3"/>
  <c r="DC19" i="3"/>
  <c r="DD19" i="3"/>
  <c r="DE19" i="3"/>
  <c r="DF19" i="3"/>
  <c r="CX20" i="3"/>
  <c r="CY20" i="3"/>
  <c r="CZ20" i="3"/>
  <c r="DA20" i="3"/>
  <c r="DC20" i="3"/>
  <c r="DD20" i="3"/>
  <c r="DE20" i="3"/>
  <c r="DF20" i="3"/>
  <c r="CX22" i="3"/>
  <c r="CY22" i="3"/>
  <c r="CZ22" i="3"/>
  <c r="DA22" i="3"/>
  <c r="DC22" i="3"/>
  <c r="DD22" i="3"/>
  <c r="DE22" i="3"/>
  <c r="DF22" i="3"/>
  <c r="CX23" i="3"/>
  <c r="CY23" i="3"/>
  <c r="CZ23" i="3"/>
  <c r="DA23" i="3"/>
  <c r="DC23" i="3"/>
  <c r="DD23" i="3"/>
  <c r="DE23" i="3"/>
  <c r="DF23" i="3"/>
  <c r="CX24" i="3"/>
  <c r="CY24" i="3"/>
  <c r="CZ24" i="3"/>
  <c r="DA24" i="3"/>
  <c r="DC24" i="3"/>
  <c r="DD24" i="3"/>
  <c r="DE24" i="3"/>
  <c r="DF24" i="3"/>
  <c r="CX25" i="3"/>
  <c r="CY25" i="3"/>
  <c r="CZ25" i="3"/>
  <c r="DA25" i="3"/>
  <c r="DC25" i="3"/>
  <c r="DD25" i="3"/>
  <c r="DE25" i="3"/>
  <c r="DF25" i="3"/>
  <c r="CX26" i="3"/>
  <c r="CY26" i="3"/>
  <c r="CZ26" i="3"/>
  <c r="DA26" i="3"/>
  <c r="DC26" i="3"/>
  <c r="DD26" i="3"/>
  <c r="DE26" i="3"/>
  <c r="DF26" i="3"/>
  <c r="CX29" i="3"/>
  <c r="CY29" i="3"/>
  <c r="CZ29" i="3"/>
  <c r="DA29" i="3"/>
  <c r="DC29" i="3"/>
  <c r="DD29" i="3"/>
  <c r="DE29" i="3"/>
  <c r="DF29" i="3"/>
  <c r="CX30" i="3"/>
  <c r="CY30" i="3"/>
  <c r="CZ30" i="3"/>
  <c r="DA30" i="3"/>
  <c r="DC30" i="3"/>
  <c r="DD30" i="3"/>
  <c r="DE30" i="3"/>
  <c r="DF30" i="3"/>
  <c r="CX33" i="3"/>
  <c r="CY33" i="3"/>
  <c r="CZ33" i="3"/>
  <c r="DA33" i="3"/>
  <c r="DC33" i="3"/>
  <c r="DD33" i="3"/>
  <c r="DE33" i="3"/>
  <c r="DF33" i="3"/>
  <c r="CX34" i="3"/>
  <c r="CY34" i="3"/>
  <c r="CZ34" i="3"/>
  <c r="DA34" i="3"/>
  <c r="DC34" i="3"/>
  <c r="DD34" i="3"/>
  <c r="DE34" i="3"/>
  <c r="DF34" i="3"/>
  <c r="CX35" i="3"/>
  <c r="CY35" i="3"/>
  <c r="CZ35" i="3"/>
  <c r="DA35" i="3"/>
  <c r="DC35" i="3"/>
  <c r="DD35" i="3"/>
  <c r="DE35" i="3"/>
  <c r="DF35" i="3"/>
  <c r="CX37" i="3"/>
  <c r="CY37" i="3"/>
  <c r="CZ37" i="3"/>
  <c r="DA37" i="3"/>
  <c r="DC37" i="3"/>
  <c r="DD37" i="3"/>
  <c r="DE37" i="3"/>
  <c r="DF37" i="3"/>
  <c r="CX38" i="3"/>
  <c r="CY38" i="3"/>
  <c r="CZ38" i="3"/>
  <c r="DA38" i="3"/>
  <c r="DC38" i="3"/>
  <c r="DD38" i="3"/>
  <c r="DE38" i="3"/>
  <c r="DF38" i="3"/>
  <c r="CX40" i="3"/>
  <c r="CY40" i="3"/>
  <c r="CZ40" i="3"/>
  <c r="DA40" i="3"/>
  <c r="DC40" i="3"/>
  <c r="DD40" i="3"/>
  <c r="DE40" i="3"/>
  <c r="DF40" i="3"/>
  <c r="CX42" i="3"/>
  <c r="CY42" i="3"/>
  <c r="CZ42" i="3"/>
  <c r="DA42" i="3"/>
  <c r="DC42" i="3"/>
  <c r="DD42" i="3"/>
  <c r="DE42" i="3"/>
  <c r="DF42" i="3"/>
  <c r="CX44" i="3"/>
  <c r="CY44" i="3"/>
  <c r="CZ44" i="3"/>
  <c r="DA44" i="3"/>
  <c r="DC44" i="3"/>
  <c r="DD44" i="3"/>
  <c r="DE44" i="3"/>
  <c r="DF44" i="3"/>
  <c r="CX45" i="3"/>
  <c r="CY45" i="3"/>
  <c r="CZ45" i="3"/>
  <c r="DA45" i="3"/>
  <c r="DC45" i="3"/>
  <c r="DD45" i="3"/>
  <c r="DE45" i="3"/>
  <c r="DF45" i="3"/>
  <c r="CX46" i="3"/>
  <c r="CY46" i="3"/>
  <c r="CZ46" i="3"/>
  <c r="DA46" i="3"/>
  <c r="DC46" i="3"/>
  <c r="DD46" i="3"/>
  <c r="DE46" i="3"/>
  <c r="DF46" i="3"/>
  <c r="CX48" i="3"/>
  <c r="CY48" i="3"/>
  <c r="CZ48" i="3"/>
  <c r="DA48" i="3"/>
  <c r="DC48" i="3"/>
  <c r="DD48" i="3"/>
  <c r="DE48" i="3"/>
  <c r="DF48" i="3"/>
  <c r="CX49" i="3"/>
  <c r="CY49" i="3"/>
  <c r="CZ49" i="3"/>
  <c r="DA49" i="3"/>
  <c r="DC49" i="3"/>
  <c r="DD49" i="3"/>
  <c r="DE49" i="3"/>
  <c r="DF49" i="3"/>
  <c r="CX52" i="3"/>
  <c r="CY52" i="3"/>
  <c r="CZ52" i="3"/>
  <c r="DA52" i="3"/>
  <c r="DC52" i="3"/>
  <c r="DD52" i="3"/>
  <c r="DE52" i="3"/>
  <c r="DF52" i="3"/>
  <c r="CX53" i="3"/>
  <c r="CY53" i="3"/>
  <c r="CZ53" i="3"/>
  <c r="DA53" i="3"/>
  <c r="DC53" i="3"/>
  <c r="DD53" i="3"/>
  <c r="DE53" i="3"/>
  <c r="DF53" i="3"/>
  <c r="CX54" i="3"/>
  <c r="CY54" i="3"/>
  <c r="CZ54" i="3"/>
  <c r="DA54" i="3"/>
  <c r="DC54" i="3"/>
  <c r="DD54" i="3"/>
  <c r="DE54" i="3"/>
  <c r="DF54" i="3"/>
  <c r="CX55" i="3"/>
  <c r="CY55" i="3"/>
  <c r="CZ55" i="3"/>
  <c r="DA55" i="3"/>
  <c r="DC55" i="3"/>
  <c r="DD55" i="3"/>
  <c r="DE55" i="3"/>
  <c r="DF55" i="3"/>
  <c r="CX56" i="3"/>
  <c r="CY56" i="3"/>
  <c r="CZ56" i="3"/>
  <c r="DA56" i="3"/>
  <c r="DC56" i="3"/>
  <c r="DD56" i="3"/>
  <c r="DE56" i="3"/>
  <c r="DF56" i="3"/>
  <c r="CX57" i="3"/>
  <c r="CY57" i="3"/>
  <c r="CZ57" i="3"/>
  <c r="DA57" i="3"/>
  <c r="DC57" i="3"/>
  <c r="DD57" i="3"/>
  <c r="DE57" i="3"/>
  <c r="DF57" i="3"/>
  <c r="CX58" i="3"/>
  <c r="CY58" i="3"/>
  <c r="CZ58" i="3"/>
  <c r="DA58" i="3"/>
  <c r="DC58" i="3"/>
  <c r="DD58" i="3"/>
  <c r="DE58" i="3"/>
  <c r="DF58" i="3"/>
  <c r="CX60" i="3"/>
  <c r="CY60" i="3"/>
  <c r="CZ60" i="3"/>
  <c r="DA60" i="3"/>
  <c r="DC60" i="3"/>
  <c r="DD60" i="3"/>
  <c r="DE60" i="3"/>
  <c r="DF60" i="3"/>
  <c r="CX62" i="3"/>
  <c r="CY62" i="3"/>
  <c r="CZ62" i="3"/>
  <c r="DA62" i="3"/>
  <c r="DC62" i="3"/>
  <c r="DD62" i="3"/>
  <c r="DE62" i="3"/>
  <c r="DF62" i="3"/>
  <c r="CX63" i="3"/>
  <c r="CY63" i="3"/>
  <c r="CZ63" i="3"/>
  <c r="DA63" i="3"/>
  <c r="DC63" i="3"/>
  <c r="DD63" i="3"/>
  <c r="DE63" i="3"/>
  <c r="DF63" i="3"/>
  <c r="CX64" i="3"/>
  <c r="CY64" i="3"/>
  <c r="CZ64" i="3"/>
  <c r="DA64" i="3"/>
  <c r="DC64" i="3"/>
  <c r="DD64" i="3"/>
  <c r="DE64" i="3"/>
  <c r="DF64" i="3"/>
  <c r="CX66" i="3"/>
  <c r="CY66" i="3"/>
  <c r="CZ66" i="3"/>
  <c r="DA66" i="3"/>
  <c r="DC66" i="3"/>
  <c r="DD66" i="3"/>
  <c r="DE66" i="3"/>
  <c r="DF66" i="3"/>
  <c r="CX67" i="3"/>
  <c r="CY67" i="3"/>
  <c r="CZ67" i="3"/>
  <c r="DA67" i="3"/>
  <c r="DC67" i="3"/>
  <c r="DD67" i="3"/>
  <c r="DE67" i="3"/>
  <c r="DF67" i="3"/>
  <c r="CX68" i="3"/>
  <c r="CY68" i="3"/>
  <c r="CZ68" i="3"/>
  <c r="DA68" i="3"/>
  <c r="DC68" i="3"/>
  <c r="DD68" i="3"/>
  <c r="DE68" i="3"/>
  <c r="DF68" i="3"/>
  <c r="CX69" i="3"/>
  <c r="CY69" i="3"/>
  <c r="CZ69" i="3"/>
  <c r="DA69" i="3"/>
  <c r="DC69" i="3"/>
  <c r="DD69" i="3"/>
  <c r="DE69" i="3"/>
  <c r="DF69" i="3"/>
  <c r="CX70" i="3"/>
  <c r="CY70" i="3"/>
  <c r="CZ70" i="3"/>
  <c r="DA70" i="3"/>
  <c r="DC70" i="3"/>
  <c r="DD70" i="3"/>
  <c r="DE70" i="3"/>
  <c r="DF70" i="3"/>
  <c r="CX71" i="3"/>
  <c r="CY71" i="3"/>
  <c r="CZ71" i="3"/>
  <c r="DA71" i="3"/>
  <c r="DC71" i="3"/>
  <c r="DD71" i="3"/>
  <c r="DE71" i="3"/>
  <c r="DF71" i="3"/>
  <c r="CX72" i="3"/>
  <c r="CY72" i="3"/>
  <c r="CZ72" i="3"/>
  <c r="DA72" i="3"/>
  <c r="DC72" i="3"/>
  <c r="DD72" i="3"/>
  <c r="DE72" i="3"/>
  <c r="DF72" i="3"/>
  <c r="CX74" i="3"/>
  <c r="CY74" i="3"/>
  <c r="CZ74" i="3"/>
  <c r="DA74" i="3"/>
  <c r="DC74" i="3"/>
  <c r="DD74" i="3"/>
  <c r="DE74" i="3"/>
  <c r="DF74" i="3"/>
  <c r="CX75" i="3"/>
  <c r="CY75" i="3"/>
  <c r="CZ75" i="3"/>
  <c r="DA75" i="3"/>
  <c r="DC75" i="3"/>
  <c r="DD75" i="3"/>
  <c r="DE75" i="3"/>
  <c r="DF75" i="3"/>
  <c r="CX76" i="3"/>
  <c r="CY76" i="3"/>
  <c r="CZ76" i="3"/>
  <c r="DA76" i="3"/>
  <c r="DC76" i="3"/>
  <c r="DD76" i="3"/>
  <c r="DE76" i="3"/>
  <c r="DF76" i="3"/>
  <c r="CX78" i="3"/>
  <c r="CY78" i="3"/>
  <c r="CZ78" i="3"/>
  <c r="DA78" i="3"/>
  <c r="DC78" i="3"/>
  <c r="DD78" i="3"/>
  <c r="DE78" i="3"/>
  <c r="DF78" i="3"/>
  <c r="CX82" i="3"/>
  <c r="CY82" i="3"/>
  <c r="CZ82" i="3"/>
  <c r="DA82" i="3"/>
  <c r="DC82" i="3"/>
  <c r="DD82" i="3"/>
  <c r="DE82" i="3"/>
  <c r="DF82" i="3"/>
  <c r="CX83" i="3"/>
  <c r="CY83" i="3"/>
  <c r="CZ83" i="3"/>
  <c r="DA83" i="3"/>
  <c r="DC83" i="3"/>
  <c r="DD83" i="3"/>
  <c r="DE83" i="3"/>
  <c r="DF83" i="3"/>
  <c r="CX84" i="3"/>
  <c r="CY84" i="3"/>
  <c r="CZ84" i="3"/>
  <c r="DA84" i="3"/>
  <c r="DC84" i="3"/>
  <c r="DD84" i="3"/>
  <c r="DE84" i="3"/>
  <c r="DF84" i="3"/>
  <c r="CX85" i="3"/>
  <c r="CY85" i="3"/>
  <c r="CZ85" i="3"/>
  <c r="DA85" i="3"/>
  <c r="DC85" i="3"/>
  <c r="DD85" i="3"/>
  <c r="DE85" i="3"/>
  <c r="DF85" i="3"/>
  <c r="CX86" i="3"/>
  <c r="CY86" i="3"/>
  <c r="CZ86" i="3"/>
  <c r="DA86" i="3"/>
  <c r="DC86" i="3"/>
  <c r="DD86" i="3"/>
  <c r="DE86" i="3"/>
  <c r="DF86" i="3"/>
  <c r="CX87" i="3"/>
  <c r="CY87" i="3"/>
  <c r="CZ87" i="3"/>
  <c r="DA87" i="3"/>
  <c r="DC87" i="3"/>
  <c r="DD87" i="3"/>
  <c r="DE87" i="3"/>
  <c r="DF87" i="3"/>
  <c r="CX90" i="3"/>
  <c r="CY90" i="3"/>
  <c r="CZ90" i="3"/>
  <c r="DA90" i="3"/>
  <c r="DC90" i="3"/>
  <c r="DD90" i="3"/>
  <c r="DE90" i="3"/>
  <c r="DF90" i="3"/>
  <c r="CX91" i="3"/>
  <c r="CY91" i="3"/>
  <c r="CZ91" i="3"/>
  <c r="DA91" i="3"/>
  <c r="DC91" i="3"/>
  <c r="DD91" i="3"/>
  <c r="DE91" i="3"/>
  <c r="DF91" i="3"/>
  <c r="CX93" i="3"/>
  <c r="CY93" i="3"/>
  <c r="CZ93" i="3"/>
  <c r="DA93" i="3"/>
  <c r="DC93" i="3"/>
  <c r="DD93" i="3"/>
  <c r="DE93" i="3"/>
  <c r="DF93" i="3"/>
  <c r="CX94" i="3"/>
  <c r="CY94" i="3"/>
  <c r="CZ94" i="3"/>
  <c r="DA94" i="3"/>
  <c r="DC94" i="3"/>
  <c r="DD94" i="3"/>
  <c r="DE94" i="3"/>
  <c r="DF94" i="3"/>
  <c r="CX95" i="3"/>
  <c r="CY95" i="3"/>
  <c r="CZ95" i="3"/>
  <c r="DA95" i="3"/>
  <c r="DC95" i="3"/>
  <c r="DD95" i="3"/>
  <c r="DE95" i="3"/>
  <c r="DF95" i="3"/>
  <c r="CX96" i="3"/>
  <c r="CY96" i="3"/>
  <c r="CZ96" i="3"/>
  <c r="DA96" i="3"/>
  <c r="DC96" i="3"/>
  <c r="DD96" i="3"/>
  <c r="DE96" i="3"/>
  <c r="DF96" i="3"/>
  <c r="CX98" i="3"/>
  <c r="CY98" i="3"/>
  <c r="CZ98" i="3"/>
  <c r="DA98" i="3"/>
  <c r="DC98" i="3"/>
  <c r="DD98" i="3"/>
  <c r="DE98" i="3"/>
  <c r="DF98" i="3"/>
  <c r="CX101" i="3"/>
  <c r="CY101" i="3"/>
  <c r="CZ101" i="3"/>
  <c r="DA101" i="3"/>
  <c r="DC101" i="3"/>
  <c r="DD101" i="3"/>
  <c r="DE101" i="3"/>
  <c r="DF101" i="3"/>
  <c r="CX102" i="3"/>
  <c r="CY102" i="3"/>
  <c r="CZ102" i="3"/>
  <c r="DA102" i="3"/>
  <c r="DC102" i="3"/>
  <c r="DD102" i="3"/>
  <c r="DE102" i="3"/>
  <c r="DF102" i="3"/>
  <c r="CX103" i="3"/>
  <c r="CY103" i="3"/>
  <c r="CZ103" i="3"/>
  <c r="DA103" i="3"/>
  <c r="DC103" i="3"/>
  <c r="DD103" i="3"/>
  <c r="DE103" i="3"/>
  <c r="DF103" i="3"/>
  <c r="CX104" i="3"/>
  <c r="CY104" i="3"/>
  <c r="CZ104" i="3"/>
  <c r="DA104" i="3"/>
  <c r="DC104" i="3"/>
  <c r="DD104" i="3"/>
  <c r="DE104" i="3"/>
  <c r="DF104" i="3"/>
  <c r="CX105" i="3"/>
  <c r="CY105" i="3"/>
  <c r="CZ105" i="3"/>
  <c r="DA105" i="3"/>
  <c r="DC105" i="3"/>
  <c r="DD105" i="3"/>
  <c r="DE105" i="3"/>
  <c r="DF105" i="3"/>
  <c r="CX107" i="3"/>
  <c r="CY107" i="3"/>
  <c r="CZ107" i="3"/>
  <c r="DA107" i="3"/>
  <c r="DC107" i="3"/>
  <c r="DD107" i="3"/>
  <c r="DE107" i="3"/>
  <c r="DF107" i="3"/>
  <c r="CX109" i="3"/>
  <c r="CY109" i="3"/>
  <c r="CZ109" i="3"/>
  <c r="DA109" i="3"/>
  <c r="DC109" i="3"/>
  <c r="DD109" i="3"/>
  <c r="DE109" i="3"/>
  <c r="DF109" i="3"/>
  <c r="CX111" i="3"/>
  <c r="CY111" i="3"/>
  <c r="CZ111" i="3"/>
  <c r="DA111" i="3"/>
  <c r="DC111" i="3"/>
  <c r="DD111" i="3"/>
  <c r="DE111" i="3"/>
  <c r="DF111" i="3"/>
  <c r="CX112" i="3"/>
  <c r="CY112" i="3"/>
  <c r="CZ112" i="3"/>
  <c r="DA112" i="3"/>
  <c r="DC112" i="3"/>
  <c r="DD112" i="3"/>
  <c r="DE112" i="3"/>
  <c r="DF112" i="3"/>
  <c r="CX113" i="3"/>
  <c r="CY113" i="3"/>
  <c r="CZ113" i="3"/>
  <c r="DA113" i="3"/>
  <c r="DC113" i="3"/>
  <c r="DD113" i="3"/>
  <c r="DE113" i="3"/>
  <c r="DF113" i="3"/>
  <c r="CX114" i="3"/>
  <c r="CY114" i="3"/>
  <c r="CZ114" i="3"/>
  <c r="DA114" i="3"/>
  <c r="DC114" i="3"/>
  <c r="DD114" i="3"/>
  <c r="DE114" i="3"/>
  <c r="DF114" i="3"/>
  <c r="CX116" i="3"/>
  <c r="CY116" i="3"/>
  <c r="CZ116" i="3"/>
  <c r="DA116" i="3"/>
  <c r="DC116" i="3"/>
  <c r="DD116" i="3"/>
  <c r="DE116" i="3"/>
  <c r="DF116" i="3"/>
  <c r="CX117" i="3"/>
  <c r="CY117" i="3"/>
  <c r="CZ117" i="3"/>
  <c r="DA117" i="3"/>
  <c r="DC117" i="3"/>
  <c r="DD117" i="3"/>
  <c r="DE117" i="3"/>
  <c r="DF117" i="3"/>
  <c r="CX118" i="3"/>
  <c r="CY118" i="3"/>
  <c r="CZ118" i="3"/>
  <c r="DA118" i="3"/>
  <c r="DC118" i="3"/>
  <c r="DD118" i="3"/>
  <c r="DE118" i="3"/>
  <c r="DF118" i="3"/>
  <c r="CX119" i="3"/>
  <c r="CY119" i="3"/>
  <c r="CZ119" i="3"/>
  <c r="DA119" i="3"/>
  <c r="DC119" i="3"/>
  <c r="DD119" i="3"/>
  <c r="DE119" i="3"/>
  <c r="DF119" i="3"/>
  <c r="CX120" i="3"/>
  <c r="CY120" i="3"/>
  <c r="CZ120" i="3"/>
  <c r="DA120" i="3"/>
  <c r="DC120" i="3"/>
  <c r="DD120" i="3"/>
  <c r="DE120" i="3"/>
  <c r="DF120" i="3"/>
  <c r="CX121" i="3"/>
  <c r="CY121" i="3"/>
  <c r="CZ121" i="3"/>
  <c r="DA121" i="3"/>
  <c r="DC121" i="3"/>
  <c r="DD121" i="3"/>
  <c r="DE121" i="3"/>
  <c r="DF121" i="3"/>
  <c r="CX124" i="3"/>
  <c r="CY124" i="3"/>
  <c r="CZ124" i="3"/>
  <c r="DA124" i="3"/>
  <c r="DC124" i="3"/>
  <c r="DD124" i="3"/>
  <c r="DE124" i="3"/>
  <c r="DF124" i="3"/>
  <c r="CX125" i="3"/>
  <c r="CY125" i="3"/>
  <c r="CZ125" i="3"/>
  <c r="DA125" i="3"/>
  <c r="DC125" i="3"/>
  <c r="DD125" i="3"/>
  <c r="DE125" i="3"/>
  <c r="DF125" i="3"/>
  <c r="CX126" i="3"/>
  <c r="CY126" i="3"/>
  <c r="CZ126" i="3"/>
  <c r="DA126" i="3"/>
  <c r="DC126" i="3"/>
  <c r="DD126" i="3"/>
  <c r="DE126" i="3"/>
  <c r="DF126" i="3"/>
  <c r="CX128" i="3"/>
  <c r="CY128" i="3"/>
  <c r="CZ128" i="3"/>
  <c r="DA128" i="3"/>
  <c r="DC128" i="3"/>
  <c r="DD128" i="3"/>
  <c r="DE128" i="3"/>
  <c r="DF128" i="3"/>
  <c r="CX129" i="3"/>
  <c r="CY129" i="3"/>
  <c r="CZ129" i="3"/>
  <c r="DA129" i="3"/>
  <c r="DC129" i="3"/>
  <c r="DD129" i="3"/>
  <c r="DE129" i="3"/>
  <c r="DF129" i="3"/>
  <c r="CX131" i="3"/>
  <c r="CY131" i="3"/>
  <c r="CZ131" i="3"/>
  <c r="DA131" i="3"/>
  <c r="DC131" i="3"/>
  <c r="DD131" i="3"/>
  <c r="DE131" i="3"/>
  <c r="DF131" i="3"/>
  <c r="CX134" i="3"/>
  <c r="CY134" i="3"/>
  <c r="CZ134" i="3"/>
  <c r="DA134" i="3"/>
  <c r="DC134" i="3"/>
  <c r="DD134" i="3"/>
  <c r="DE134" i="3"/>
  <c r="DF134" i="3"/>
  <c r="CX135" i="3"/>
  <c r="CY135" i="3"/>
  <c r="CZ135" i="3"/>
  <c r="DA135" i="3"/>
  <c r="DC135" i="3"/>
  <c r="DD135" i="3"/>
  <c r="DE135" i="3"/>
  <c r="DF135" i="3"/>
  <c r="CX5" i="3"/>
  <c r="CY5" i="3"/>
  <c r="CZ5" i="3"/>
  <c r="DA5" i="3"/>
  <c r="DC5" i="3"/>
  <c r="DD5" i="3"/>
  <c r="DE5" i="3"/>
  <c r="DF5" i="3"/>
  <c r="CX13" i="3"/>
  <c r="CY13" i="3"/>
  <c r="CZ13" i="3"/>
  <c r="DA13" i="3"/>
  <c r="DC13" i="3"/>
  <c r="DD13" i="3"/>
  <c r="DE13" i="3"/>
  <c r="DF13" i="3"/>
  <c r="CX17" i="3"/>
  <c r="CY17" i="3"/>
  <c r="CZ17" i="3"/>
  <c r="DA17" i="3"/>
  <c r="DC17" i="3"/>
  <c r="DD17" i="3"/>
  <c r="DE17" i="3"/>
  <c r="DF17" i="3"/>
  <c r="CX21" i="3"/>
  <c r="CY21" i="3"/>
  <c r="CZ21" i="3"/>
  <c r="DA21" i="3"/>
  <c r="DC21" i="3"/>
  <c r="DD21" i="3"/>
  <c r="DE21" i="3"/>
  <c r="DF21" i="3"/>
  <c r="CX27" i="3"/>
  <c r="CY27" i="3"/>
  <c r="CZ27" i="3"/>
  <c r="DA27" i="3"/>
  <c r="DC27" i="3"/>
  <c r="DD27" i="3"/>
  <c r="DE27" i="3"/>
  <c r="DF27" i="3"/>
  <c r="CX28" i="3"/>
  <c r="CY28" i="3"/>
  <c r="CZ28" i="3"/>
  <c r="DA28" i="3"/>
  <c r="DC28" i="3"/>
  <c r="DD28" i="3"/>
  <c r="DE28" i="3"/>
  <c r="DF28" i="3"/>
  <c r="CX31" i="3"/>
  <c r="CY31" i="3"/>
  <c r="CZ31" i="3"/>
  <c r="DA31" i="3"/>
  <c r="DC31" i="3"/>
  <c r="DD31" i="3"/>
  <c r="DE31" i="3"/>
  <c r="DF31" i="3"/>
  <c r="CX32" i="3"/>
  <c r="CY32" i="3"/>
  <c r="CZ32" i="3"/>
  <c r="DA32" i="3"/>
  <c r="DC32" i="3"/>
  <c r="DD32" i="3"/>
  <c r="DE32" i="3"/>
  <c r="DF32" i="3"/>
  <c r="CX36" i="3"/>
  <c r="CY36" i="3"/>
  <c r="CZ36" i="3"/>
  <c r="DA36" i="3"/>
  <c r="DC36" i="3"/>
  <c r="DD36" i="3"/>
  <c r="DE36" i="3"/>
  <c r="DF36" i="3"/>
  <c r="CX39" i="3"/>
  <c r="CY39" i="3"/>
  <c r="CZ39" i="3"/>
  <c r="DA39" i="3"/>
  <c r="DC39" i="3"/>
  <c r="DD39" i="3"/>
  <c r="DE39" i="3"/>
  <c r="DF39" i="3"/>
  <c r="CX41" i="3"/>
  <c r="CY41" i="3"/>
  <c r="CZ41" i="3"/>
  <c r="DA41" i="3"/>
  <c r="DC41" i="3"/>
  <c r="DD41" i="3"/>
  <c r="DE41" i="3"/>
  <c r="DF41" i="3"/>
  <c r="CX43" i="3"/>
  <c r="CY43" i="3"/>
  <c r="CZ43" i="3"/>
  <c r="DA43" i="3"/>
  <c r="DC43" i="3"/>
  <c r="DD43" i="3"/>
  <c r="DE43" i="3"/>
  <c r="DF43" i="3"/>
  <c r="CX47" i="3"/>
  <c r="CY47" i="3"/>
  <c r="CZ47" i="3"/>
  <c r="DA47" i="3"/>
  <c r="DC47" i="3"/>
  <c r="DD47" i="3"/>
  <c r="DE47" i="3"/>
  <c r="DF47" i="3"/>
  <c r="CX50" i="3"/>
  <c r="CY50" i="3"/>
  <c r="CZ50" i="3"/>
  <c r="DA50" i="3"/>
  <c r="DC50" i="3"/>
  <c r="DD50" i="3"/>
  <c r="DE50" i="3"/>
  <c r="DF50" i="3"/>
  <c r="CX51" i="3"/>
  <c r="CY51" i="3"/>
  <c r="CZ51" i="3"/>
  <c r="DA51" i="3"/>
  <c r="DC51" i="3"/>
  <c r="DD51" i="3"/>
  <c r="DE51" i="3"/>
  <c r="DF51" i="3"/>
  <c r="CX59" i="3"/>
  <c r="CY59" i="3"/>
  <c r="CZ59" i="3"/>
  <c r="DA59" i="3"/>
  <c r="DC59" i="3"/>
  <c r="DD59" i="3"/>
  <c r="DE59" i="3"/>
  <c r="DF59" i="3"/>
  <c r="CX61" i="3"/>
  <c r="CY61" i="3"/>
  <c r="CZ61" i="3"/>
  <c r="DA61" i="3"/>
  <c r="DC61" i="3"/>
  <c r="DD61" i="3"/>
  <c r="DE61" i="3"/>
  <c r="DF61" i="3"/>
  <c r="CX65" i="3"/>
  <c r="CY65" i="3"/>
  <c r="CZ65" i="3"/>
  <c r="DA65" i="3"/>
  <c r="DC65" i="3"/>
  <c r="DD65" i="3"/>
  <c r="DE65" i="3"/>
  <c r="DF65" i="3"/>
  <c r="CX73" i="3"/>
  <c r="CY73" i="3"/>
  <c r="CZ73" i="3"/>
  <c r="DA73" i="3"/>
  <c r="DC73" i="3"/>
  <c r="DD73" i="3"/>
  <c r="DE73" i="3"/>
  <c r="DF73" i="3"/>
  <c r="CX77" i="3"/>
  <c r="CY77" i="3"/>
  <c r="CZ77" i="3"/>
  <c r="DA77" i="3"/>
  <c r="DC77" i="3"/>
  <c r="DD77" i="3"/>
  <c r="DE77" i="3"/>
  <c r="DF77" i="3"/>
  <c r="CX79" i="3"/>
  <c r="CY79" i="3"/>
  <c r="CZ79" i="3"/>
  <c r="DA79" i="3"/>
  <c r="DC79" i="3"/>
  <c r="DD79" i="3"/>
  <c r="DE79" i="3"/>
  <c r="DF79" i="3"/>
  <c r="CX80" i="3"/>
  <c r="CY80" i="3"/>
  <c r="CZ80" i="3"/>
  <c r="DA80" i="3"/>
  <c r="DC80" i="3"/>
  <c r="DD80" i="3"/>
  <c r="DE80" i="3"/>
  <c r="DF80" i="3"/>
  <c r="CX81" i="3"/>
  <c r="CY81" i="3"/>
  <c r="CZ81" i="3"/>
  <c r="DA81" i="3"/>
  <c r="DC81" i="3"/>
  <c r="DD81" i="3"/>
  <c r="DE81" i="3"/>
  <c r="DF81" i="3"/>
  <c r="CX88" i="3"/>
  <c r="CY88" i="3"/>
  <c r="CZ88" i="3"/>
  <c r="DA88" i="3"/>
  <c r="DC88" i="3"/>
  <c r="DD88" i="3"/>
  <c r="DE88" i="3"/>
  <c r="DF88" i="3"/>
  <c r="CX89" i="3"/>
  <c r="CY89" i="3"/>
  <c r="CZ89" i="3"/>
  <c r="DA89" i="3"/>
  <c r="DC89" i="3"/>
  <c r="DD89" i="3"/>
  <c r="DE89" i="3"/>
  <c r="DF89" i="3"/>
  <c r="CX92" i="3"/>
  <c r="CY92" i="3"/>
  <c r="CZ92" i="3"/>
  <c r="DA92" i="3"/>
  <c r="DC92" i="3"/>
  <c r="DD92" i="3"/>
  <c r="DE92" i="3"/>
  <c r="DF92" i="3"/>
  <c r="CX97" i="3"/>
  <c r="CY97" i="3"/>
  <c r="CZ97" i="3"/>
  <c r="DA97" i="3"/>
  <c r="DC97" i="3"/>
  <c r="DD97" i="3"/>
  <c r="DE97" i="3"/>
  <c r="DF97" i="3"/>
  <c r="CX99" i="3"/>
  <c r="CY99" i="3"/>
  <c r="CZ99" i="3"/>
  <c r="DA99" i="3"/>
  <c r="DC99" i="3"/>
  <c r="DD99" i="3"/>
  <c r="DE99" i="3"/>
  <c r="DF99" i="3"/>
  <c r="CX100" i="3"/>
  <c r="CY100" i="3"/>
  <c r="CZ100" i="3"/>
  <c r="DA100" i="3"/>
  <c r="DC100" i="3"/>
  <c r="DD100" i="3"/>
  <c r="DE100" i="3"/>
  <c r="DF100" i="3"/>
  <c r="CX106" i="3"/>
  <c r="CY106" i="3"/>
  <c r="CZ106" i="3"/>
  <c r="DA106" i="3"/>
  <c r="DC106" i="3"/>
  <c r="DD106" i="3"/>
  <c r="DE106" i="3"/>
  <c r="DF106" i="3"/>
  <c r="CX108" i="3"/>
  <c r="CY108" i="3"/>
  <c r="CZ108" i="3"/>
  <c r="DA108" i="3"/>
  <c r="DC108" i="3"/>
  <c r="DD108" i="3"/>
  <c r="DE108" i="3"/>
  <c r="DF108" i="3"/>
  <c r="CX110" i="3"/>
  <c r="CY110" i="3"/>
  <c r="CZ110" i="3"/>
  <c r="DA110" i="3"/>
  <c r="DC110" i="3"/>
  <c r="DD110" i="3"/>
  <c r="DE110" i="3"/>
  <c r="DF110" i="3"/>
  <c r="CX115" i="3"/>
  <c r="CY115" i="3"/>
  <c r="CZ115" i="3"/>
  <c r="DA115" i="3"/>
  <c r="DC115" i="3"/>
  <c r="DD115" i="3"/>
  <c r="DE115" i="3"/>
  <c r="DF115" i="3"/>
  <c r="CX122" i="3"/>
  <c r="CY122" i="3"/>
  <c r="CZ122" i="3"/>
  <c r="DA122" i="3"/>
  <c r="DC122" i="3"/>
  <c r="DD122" i="3"/>
  <c r="DE122" i="3"/>
  <c r="DF122" i="3"/>
  <c r="CX123" i="3"/>
  <c r="CY123" i="3"/>
  <c r="CZ123" i="3"/>
  <c r="DA123" i="3"/>
  <c r="DC123" i="3"/>
  <c r="DD123" i="3"/>
  <c r="DE123" i="3"/>
  <c r="DF123" i="3"/>
  <c r="CX127" i="3"/>
  <c r="CY127" i="3"/>
  <c r="CZ127" i="3"/>
  <c r="DA127" i="3"/>
  <c r="DC127" i="3"/>
  <c r="DD127" i="3"/>
  <c r="DE127" i="3"/>
  <c r="DF127" i="3"/>
  <c r="CX130" i="3"/>
  <c r="CY130" i="3"/>
  <c r="CZ130" i="3"/>
  <c r="DA130" i="3"/>
  <c r="DC130" i="3"/>
  <c r="DD130" i="3"/>
  <c r="DE130" i="3"/>
  <c r="DF130" i="3"/>
  <c r="CX132" i="3"/>
  <c r="CY132" i="3"/>
  <c r="CZ132" i="3"/>
  <c r="DA132" i="3"/>
  <c r="DC132" i="3"/>
  <c r="DD132" i="3"/>
  <c r="DE132" i="3"/>
  <c r="DF132" i="3"/>
  <c r="CX133" i="3"/>
  <c r="CY133" i="3"/>
  <c r="CZ133" i="3"/>
  <c r="DA133" i="3"/>
  <c r="DC133" i="3"/>
  <c r="DD133" i="3"/>
  <c r="DE133" i="3"/>
  <c r="DF133" i="3"/>
  <c r="DF3" i="3"/>
  <c r="F11" i="11" s="1"/>
  <c r="DE3" i="3"/>
  <c r="E11" i="11" s="1"/>
  <c r="DD3" i="3"/>
  <c r="D11" i="11" s="1"/>
  <c r="DC3" i="3"/>
  <c r="C11" i="11" s="1"/>
  <c r="DA3" i="3"/>
  <c r="CZ3" i="3"/>
  <c r="CY3" i="3"/>
  <c r="CX3" i="3"/>
  <c r="CM4" i="3"/>
  <c r="CO4" i="3"/>
  <c r="CQ4" i="3"/>
  <c r="CR4" i="3"/>
  <c r="CT4" i="3"/>
  <c r="CV4" i="3"/>
  <c r="DG4" i="3"/>
  <c r="DI4" i="3"/>
  <c r="DK4" i="3"/>
  <c r="DL4" i="3"/>
  <c r="DN4" i="3"/>
  <c r="DP4" i="3"/>
  <c r="CM6" i="3"/>
  <c r="CO6" i="3"/>
  <c r="CQ6" i="3"/>
  <c r="CR6" i="3"/>
  <c r="CT6" i="3"/>
  <c r="CV6" i="3"/>
  <c r="DG6" i="3"/>
  <c r="DI6" i="3"/>
  <c r="DK6" i="3"/>
  <c r="DL6" i="3"/>
  <c r="DN6" i="3"/>
  <c r="DP6" i="3"/>
  <c r="CM7" i="3"/>
  <c r="CO7" i="3"/>
  <c r="CQ7" i="3"/>
  <c r="CR7" i="3"/>
  <c r="CT7" i="3"/>
  <c r="CV7" i="3"/>
  <c r="DI7" i="3"/>
  <c r="DK7" i="3"/>
  <c r="DL7" i="3"/>
  <c r="DN7" i="3"/>
  <c r="DP7" i="3"/>
  <c r="CM8" i="3"/>
  <c r="CO8" i="3"/>
  <c r="CQ8" i="3"/>
  <c r="CR8" i="3"/>
  <c r="CT8" i="3"/>
  <c r="CV8" i="3"/>
  <c r="DG8" i="3"/>
  <c r="DI8" i="3"/>
  <c r="DK8" i="3"/>
  <c r="DL8" i="3"/>
  <c r="DN8" i="3"/>
  <c r="DP8" i="3"/>
  <c r="CM9" i="3"/>
  <c r="CO9" i="3"/>
  <c r="CQ9" i="3"/>
  <c r="CR9" i="3"/>
  <c r="CT9" i="3"/>
  <c r="CV9" i="3"/>
  <c r="DG9" i="3"/>
  <c r="DI9" i="3"/>
  <c r="DK9" i="3"/>
  <c r="DL9" i="3"/>
  <c r="DN9" i="3"/>
  <c r="DP9" i="3"/>
  <c r="CM10" i="3"/>
  <c r="CO10" i="3"/>
  <c r="CQ10" i="3"/>
  <c r="CR10" i="3"/>
  <c r="CT10" i="3"/>
  <c r="CV10" i="3"/>
  <c r="DG10" i="3"/>
  <c r="DI10" i="3"/>
  <c r="DK10" i="3"/>
  <c r="DL10" i="3"/>
  <c r="DN10" i="3"/>
  <c r="DP10" i="3"/>
  <c r="CM11" i="3"/>
  <c r="CO11" i="3"/>
  <c r="CQ11" i="3"/>
  <c r="CR11" i="3"/>
  <c r="CT11" i="3"/>
  <c r="CV11" i="3"/>
  <c r="DG11" i="3"/>
  <c r="DI11" i="3"/>
  <c r="DK11" i="3"/>
  <c r="DL11" i="3"/>
  <c r="DN11" i="3"/>
  <c r="DP11" i="3"/>
  <c r="CM12" i="3"/>
  <c r="CO12" i="3"/>
  <c r="CQ12" i="3"/>
  <c r="CR12" i="3"/>
  <c r="CT12" i="3"/>
  <c r="CV12" i="3"/>
  <c r="DG12" i="3"/>
  <c r="DI12" i="3"/>
  <c r="DK12" i="3"/>
  <c r="DL12" i="3"/>
  <c r="DN12" i="3"/>
  <c r="DP12" i="3"/>
  <c r="CO14" i="3"/>
  <c r="CQ14" i="3"/>
  <c r="CR14" i="3"/>
  <c r="CT14" i="3"/>
  <c r="CV14" i="3"/>
  <c r="DG14" i="3"/>
  <c r="DI14" i="3"/>
  <c r="DK14" i="3"/>
  <c r="DL14" i="3"/>
  <c r="DN14" i="3"/>
  <c r="DP14" i="3"/>
  <c r="CM15" i="3"/>
  <c r="CO15" i="3"/>
  <c r="CQ15" i="3"/>
  <c r="CR15" i="3"/>
  <c r="CT15" i="3"/>
  <c r="CV15" i="3"/>
  <c r="DI15" i="3"/>
  <c r="DK15" i="3"/>
  <c r="DL15" i="3"/>
  <c r="DN15" i="3"/>
  <c r="DP15" i="3"/>
  <c r="CM16" i="3"/>
  <c r="CO16" i="3"/>
  <c r="CQ16" i="3"/>
  <c r="CR16" i="3"/>
  <c r="CT16" i="3"/>
  <c r="CV16" i="3"/>
  <c r="DG16" i="3"/>
  <c r="DI16" i="3"/>
  <c r="DK16" i="3"/>
  <c r="DL16" i="3"/>
  <c r="DN16" i="3"/>
  <c r="DP16" i="3"/>
  <c r="CO18" i="3"/>
  <c r="CQ18" i="3"/>
  <c r="CR18" i="3"/>
  <c r="CT18" i="3"/>
  <c r="CV18" i="3"/>
  <c r="DG18" i="3"/>
  <c r="DI18" i="3"/>
  <c r="DK18" i="3"/>
  <c r="DL18" i="3"/>
  <c r="DN18" i="3"/>
  <c r="DP18" i="3"/>
  <c r="CO19" i="3"/>
  <c r="CQ19" i="3"/>
  <c r="CR19" i="3"/>
  <c r="CT19" i="3"/>
  <c r="CV19" i="3"/>
  <c r="DI19" i="3"/>
  <c r="DK19" i="3"/>
  <c r="DN19" i="3"/>
  <c r="DP19" i="3"/>
  <c r="CM20" i="3"/>
  <c r="CO20" i="3"/>
  <c r="CQ20" i="3"/>
  <c r="CT20" i="3"/>
  <c r="CV20" i="3"/>
  <c r="DG20" i="3"/>
  <c r="DI20" i="3"/>
  <c r="DK20" i="3"/>
  <c r="DL20" i="3"/>
  <c r="DN20" i="3"/>
  <c r="DP20" i="3"/>
  <c r="CO22" i="3"/>
  <c r="CQ22" i="3"/>
  <c r="CT22" i="3"/>
  <c r="CV22" i="3"/>
  <c r="DG22" i="3"/>
  <c r="DI22" i="3"/>
  <c r="DK22" i="3"/>
  <c r="DL22" i="3"/>
  <c r="DN22" i="3"/>
  <c r="DP22" i="3"/>
  <c r="CM23" i="3"/>
  <c r="CO23" i="3"/>
  <c r="CQ23" i="3"/>
  <c r="CR23" i="3"/>
  <c r="CT23" i="3"/>
  <c r="CV23" i="3"/>
  <c r="DG23" i="3"/>
  <c r="DI23" i="3"/>
  <c r="DK23" i="3"/>
  <c r="DN23" i="3"/>
  <c r="DP23" i="3"/>
  <c r="CO24" i="3"/>
  <c r="CQ24" i="3"/>
  <c r="CR24" i="3"/>
  <c r="CT24" i="3"/>
  <c r="CV24" i="3"/>
  <c r="DG24" i="3"/>
  <c r="DI24" i="3"/>
  <c r="DK24" i="3"/>
  <c r="DL24" i="3"/>
  <c r="DN24" i="3"/>
  <c r="DP24" i="3"/>
  <c r="CO25" i="3"/>
  <c r="CQ25" i="3"/>
  <c r="CT25" i="3"/>
  <c r="CV25" i="3"/>
  <c r="DG25" i="3"/>
  <c r="DI25" i="3"/>
  <c r="DK25" i="3"/>
  <c r="DL25" i="3"/>
  <c r="DN25" i="3"/>
  <c r="DP25" i="3"/>
  <c r="CM26" i="3"/>
  <c r="CO26" i="3"/>
  <c r="CQ26" i="3"/>
  <c r="CR26" i="3"/>
  <c r="CT26" i="3"/>
  <c r="CV26" i="3"/>
  <c r="DG26" i="3"/>
  <c r="DI26" i="3"/>
  <c r="DK26" i="3"/>
  <c r="DL26" i="3"/>
  <c r="DN26" i="3"/>
  <c r="DP26" i="3"/>
  <c r="CM29" i="3"/>
  <c r="CO29" i="3"/>
  <c r="CQ29" i="3"/>
  <c r="CR29" i="3"/>
  <c r="CT29" i="3"/>
  <c r="CV29" i="3"/>
  <c r="DG29" i="3"/>
  <c r="DI29" i="3"/>
  <c r="DK29" i="3"/>
  <c r="DL29" i="3"/>
  <c r="DN29" i="3"/>
  <c r="DP29" i="3"/>
  <c r="CM30" i="3"/>
  <c r="CO30" i="3"/>
  <c r="CQ30" i="3"/>
  <c r="CR30" i="3"/>
  <c r="CT30" i="3"/>
  <c r="CV30" i="3"/>
  <c r="DI30" i="3"/>
  <c r="DK30" i="3"/>
  <c r="DN30" i="3"/>
  <c r="DP30" i="3"/>
  <c r="CO33" i="3"/>
  <c r="CQ33" i="3"/>
  <c r="CR33" i="3"/>
  <c r="CT33" i="3"/>
  <c r="CV33" i="3"/>
  <c r="DI33" i="3"/>
  <c r="DK33" i="3"/>
  <c r="DN33" i="3"/>
  <c r="DP33" i="3"/>
  <c r="CM34" i="3"/>
  <c r="CO34" i="3"/>
  <c r="CQ34" i="3"/>
  <c r="CR34" i="3"/>
  <c r="CT34" i="3"/>
  <c r="CV34" i="3"/>
  <c r="DI34" i="3"/>
  <c r="DK34" i="3"/>
  <c r="DL34" i="3"/>
  <c r="DN34" i="3"/>
  <c r="DP34" i="3"/>
  <c r="CO35" i="3"/>
  <c r="CQ35" i="3"/>
  <c r="CT35" i="3"/>
  <c r="CV35" i="3"/>
  <c r="DI35" i="3"/>
  <c r="DK35" i="3"/>
  <c r="DL35" i="3"/>
  <c r="DN35" i="3"/>
  <c r="DP35" i="3"/>
  <c r="CM37" i="3"/>
  <c r="CO37" i="3"/>
  <c r="CQ37" i="3"/>
  <c r="CR37" i="3"/>
  <c r="CT37" i="3"/>
  <c r="CV37" i="3"/>
  <c r="DG37" i="3"/>
  <c r="DI37" i="3"/>
  <c r="DK37" i="3"/>
  <c r="DL37" i="3"/>
  <c r="DN37" i="3"/>
  <c r="DP37" i="3"/>
  <c r="CM38" i="3"/>
  <c r="CO38" i="3"/>
  <c r="CQ38" i="3"/>
  <c r="CT38" i="3"/>
  <c r="CV38" i="3"/>
  <c r="DG38" i="3"/>
  <c r="DI38" i="3"/>
  <c r="DK38" i="3"/>
  <c r="DN38" i="3"/>
  <c r="DP38" i="3"/>
  <c r="CM40" i="3"/>
  <c r="CO40" i="3"/>
  <c r="CQ40" i="3"/>
  <c r="CT40" i="3"/>
  <c r="CV40" i="3"/>
  <c r="DI40" i="3"/>
  <c r="DK40" i="3"/>
  <c r="DL40" i="3"/>
  <c r="DN40" i="3"/>
  <c r="DP40" i="3"/>
  <c r="CM42" i="3"/>
  <c r="CO42" i="3"/>
  <c r="CQ42" i="3"/>
  <c r="CR42" i="3"/>
  <c r="CT42" i="3"/>
  <c r="CV42" i="3"/>
  <c r="DI42" i="3"/>
  <c r="DK42" i="3"/>
  <c r="DL42" i="3"/>
  <c r="DN42" i="3"/>
  <c r="DP42" i="3"/>
  <c r="CM44" i="3"/>
  <c r="CO44" i="3"/>
  <c r="CQ44" i="3"/>
  <c r="CT44" i="3"/>
  <c r="CV44" i="3"/>
  <c r="DG44" i="3"/>
  <c r="DI44" i="3"/>
  <c r="DK44" i="3"/>
  <c r="DL44" i="3"/>
  <c r="DN44" i="3"/>
  <c r="DP44" i="3"/>
  <c r="CM45" i="3"/>
  <c r="CO45" i="3"/>
  <c r="CQ45" i="3"/>
  <c r="CR45" i="3"/>
  <c r="CT45" i="3"/>
  <c r="CV45" i="3"/>
  <c r="DI45" i="3"/>
  <c r="DK45" i="3"/>
  <c r="DN45" i="3"/>
  <c r="DP45" i="3"/>
  <c r="CM46" i="3"/>
  <c r="CO46" i="3"/>
  <c r="CQ46" i="3"/>
  <c r="CR46" i="3"/>
  <c r="CT46" i="3"/>
  <c r="CV46" i="3"/>
  <c r="DI46" i="3"/>
  <c r="DK46" i="3"/>
  <c r="DN46" i="3"/>
  <c r="DP46" i="3"/>
  <c r="CM48" i="3"/>
  <c r="CO48" i="3"/>
  <c r="CQ48" i="3"/>
  <c r="CR48" i="3"/>
  <c r="CT48" i="3"/>
  <c r="CV48" i="3"/>
  <c r="DG48" i="3"/>
  <c r="DI48" i="3"/>
  <c r="DK48" i="3"/>
  <c r="DL48" i="3"/>
  <c r="DN48" i="3"/>
  <c r="DP48" i="3"/>
  <c r="CO49" i="3"/>
  <c r="CQ49" i="3"/>
  <c r="CT49" i="3"/>
  <c r="CV49" i="3"/>
  <c r="DI49" i="3"/>
  <c r="DK49" i="3"/>
  <c r="DL49" i="3"/>
  <c r="DN49" i="3"/>
  <c r="DP49" i="3"/>
  <c r="CO52" i="3"/>
  <c r="CQ52" i="3"/>
  <c r="CR52" i="3"/>
  <c r="CT52" i="3"/>
  <c r="CV52" i="3"/>
  <c r="DG52" i="3"/>
  <c r="DI52" i="3"/>
  <c r="DK52" i="3"/>
  <c r="DN52" i="3"/>
  <c r="DP52" i="3"/>
  <c r="CO53" i="3"/>
  <c r="CQ53" i="3"/>
  <c r="CT53" i="3"/>
  <c r="CV53" i="3"/>
  <c r="DI53" i="3"/>
  <c r="DK53" i="3"/>
  <c r="DN53" i="3"/>
  <c r="DP53" i="3"/>
  <c r="CM54" i="3"/>
  <c r="CO54" i="3"/>
  <c r="CQ54" i="3"/>
  <c r="CT54" i="3"/>
  <c r="CV54" i="3"/>
  <c r="DI54" i="3"/>
  <c r="DK54" i="3"/>
  <c r="DL54" i="3"/>
  <c r="DN54" i="3"/>
  <c r="DP54" i="3"/>
  <c r="CO55" i="3"/>
  <c r="CQ55" i="3"/>
  <c r="CT55" i="3"/>
  <c r="CV55" i="3"/>
  <c r="DG55" i="3"/>
  <c r="DI55" i="3"/>
  <c r="DK55" i="3"/>
  <c r="DN55" i="3"/>
  <c r="DP55" i="3"/>
  <c r="CO56" i="3"/>
  <c r="CQ56" i="3"/>
  <c r="CT56" i="3"/>
  <c r="CV56" i="3"/>
  <c r="DI56" i="3"/>
  <c r="DK56" i="3"/>
  <c r="DL56" i="3"/>
  <c r="DN56" i="3"/>
  <c r="DP56" i="3"/>
  <c r="CO57" i="3"/>
  <c r="CQ57" i="3"/>
  <c r="CR57" i="3"/>
  <c r="CT57" i="3"/>
  <c r="CV57" i="3"/>
  <c r="DI57" i="3"/>
  <c r="DK57" i="3"/>
  <c r="DN57" i="3"/>
  <c r="DP57" i="3"/>
  <c r="CO58" i="3"/>
  <c r="CQ58" i="3"/>
  <c r="CT58" i="3"/>
  <c r="CV58" i="3"/>
  <c r="DG58" i="3"/>
  <c r="DI58" i="3"/>
  <c r="DK58" i="3"/>
  <c r="DN58" i="3"/>
  <c r="DP58" i="3"/>
  <c r="CO60" i="3"/>
  <c r="CQ60" i="3"/>
  <c r="CT60" i="3"/>
  <c r="CV60" i="3"/>
  <c r="DG60" i="3"/>
  <c r="DI60" i="3"/>
  <c r="DK60" i="3"/>
  <c r="DL60" i="3"/>
  <c r="DN60" i="3"/>
  <c r="DP60" i="3"/>
  <c r="CM62" i="3"/>
  <c r="CO62" i="3"/>
  <c r="CQ62" i="3"/>
  <c r="CR62" i="3"/>
  <c r="CT62" i="3"/>
  <c r="CV62" i="3"/>
  <c r="DG62" i="3"/>
  <c r="DI62" i="3"/>
  <c r="DK62" i="3"/>
  <c r="DL62" i="3"/>
  <c r="DN62" i="3"/>
  <c r="DP62" i="3"/>
  <c r="CM63" i="3"/>
  <c r="CO63" i="3"/>
  <c r="CQ63" i="3"/>
  <c r="CR63" i="3"/>
  <c r="CT63" i="3"/>
  <c r="CV63" i="3"/>
  <c r="DG63" i="3"/>
  <c r="DI63" i="3"/>
  <c r="DK63" i="3"/>
  <c r="DL63" i="3"/>
  <c r="DN63" i="3"/>
  <c r="DP63" i="3"/>
  <c r="CM64" i="3"/>
  <c r="CO64" i="3"/>
  <c r="CQ64" i="3"/>
  <c r="CR64" i="3"/>
  <c r="CT64" i="3"/>
  <c r="CV64" i="3"/>
  <c r="DG64" i="3"/>
  <c r="DI64" i="3"/>
  <c r="DK64" i="3"/>
  <c r="DL64" i="3"/>
  <c r="DN64" i="3"/>
  <c r="DP64" i="3"/>
  <c r="CM66" i="3"/>
  <c r="CO66" i="3"/>
  <c r="CQ66" i="3"/>
  <c r="CR66" i="3"/>
  <c r="CT66" i="3"/>
  <c r="CV66" i="3"/>
  <c r="DG66" i="3"/>
  <c r="DI66" i="3"/>
  <c r="DK66" i="3"/>
  <c r="DL66" i="3"/>
  <c r="DN66" i="3"/>
  <c r="DP66" i="3"/>
  <c r="CM67" i="3"/>
  <c r="CO67" i="3"/>
  <c r="CQ67" i="3"/>
  <c r="CR67" i="3"/>
  <c r="CT67" i="3"/>
  <c r="CV67" i="3"/>
  <c r="DG67" i="3"/>
  <c r="DI67" i="3"/>
  <c r="DK67" i="3"/>
  <c r="DN67" i="3"/>
  <c r="DP67" i="3"/>
  <c r="CM68" i="3"/>
  <c r="CO68" i="3"/>
  <c r="CQ68" i="3"/>
  <c r="CR68" i="3"/>
  <c r="CT68" i="3"/>
  <c r="CV68" i="3"/>
  <c r="DG68" i="3"/>
  <c r="DI68" i="3"/>
  <c r="DK68" i="3"/>
  <c r="DL68" i="3"/>
  <c r="DN68" i="3"/>
  <c r="DP68" i="3"/>
  <c r="CM69" i="3"/>
  <c r="CO69" i="3"/>
  <c r="CQ69" i="3"/>
  <c r="CT69" i="3"/>
  <c r="CV69" i="3"/>
  <c r="DG69" i="3"/>
  <c r="DI69" i="3"/>
  <c r="DK69" i="3"/>
  <c r="DN69" i="3"/>
  <c r="DP69" i="3"/>
  <c r="CM70" i="3"/>
  <c r="CO70" i="3"/>
  <c r="CQ70" i="3"/>
  <c r="CT70" i="3"/>
  <c r="CV70" i="3"/>
  <c r="DG70" i="3"/>
  <c r="DI70" i="3"/>
  <c r="DK70" i="3"/>
  <c r="DL70" i="3"/>
  <c r="DN70" i="3"/>
  <c r="DP70" i="3"/>
  <c r="CM71" i="3"/>
  <c r="CO71" i="3"/>
  <c r="CQ71" i="3"/>
  <c r="CT71" i="3"/>
  <c r="CV71" i="3"/>
  <c r="DG71" i="3"/>
  <c r="DI71" i="3"/>
  <c r="DK71" i="3"/>
  <c r="DN71" i="3"/>
  <c r="DP71" i="3"/>
  <c r="CM72" i="3"/>
  <c r="CO72" i="3"/>
  <c r="CQ72" i="3"/>
  <c r="CR72" i="3"/>
  <c r="CT72" i="3"/>
  <c r="CV72" i="3"/>
  <c r="DG72" i="3"/>
  <c r="DI72" i="3"/>
  <c r="DK72" i="3"/>
  <c r="DL72" i="3"/>
  <c r="DN72" i="3"/>
  <c r="DP72" i="3"/>
  <c r="CM74" i="3"/>
  <c r="CO74" i="3"/>
  <c r="CQ74" i="3"/>
  <c r="CR74" i="3"/>
  <c r="CT74" i="3"/>
  <c r="CV74" i="3"/>
  <c r="DG74" i="3"/>
  <c r="DI74" i="3"/>
  <c r="DK74" i="3"/>
  <c r="DN74" i="3"/>
  <c r="DP74" i="3"/>
  <c r="CM75" i="3"/>
  <c r="CO75" i="3"/>
  <c r="CQ75" i="3"/>
  <c r="CT75" i="3"/>
  <c r="CV75" i="3"/>
  <c r="DG75" i="3"/>
  <c r="DI75" i="3"/>
  <c r="DK75" i="3"/>
  <c r="DL75" i="3"/>
  <c r="DN75" i="3"/>
  <c r="DP75" i="3"/>
  <c r="CM76" i="3"/>
  <c r="CO76" i="3"/>
  <c r="CQ76" i="3"/>
  <c r="CT76" i="3"/>
  <c r="CV76" i="3"/>
  <c r="DG76" i="3"/>
  <c r="DI76" i="3"/>
  <c r="DK76" i="3"/>
  <c r="DN76" i="3"/>
  <c r="DP76" i="3"/>
  <c r="CM78" i="3"/>
  <c r="CO78" i="3"/>
  <c r="CQ78" i="3"/>
  <c r="CR78" i="3"/>
  <c r="CT78" i="3"/>
  <c r="CV78" i="3"/>
  <c r="DG78" i="3"/>
  <c r="DI78" i="3"/>
  <c r="DK78" i="3"/>
  <c r="DL78" i="3"/>
  <c r="DN78" i="3"/>
  <c r="DP78" i="3"/>
  <c r="CM82" i="3"/>
  <c r="CO82" i="3"/>
  <c r="CQ82" i="3"/>
  <c r="CT82" i="3"/>
  <c r="CV82" i="3"/>
  <c r="DG82" i="3"/>
  <c r="DI82" i="3"/>
  <c r="DK82" i="3"/>
  <c r="DN82" i="3"/>
  <c r="DP82" i="3"/>
  <c r="CM83" i="3"/>
  <c r="CO83" i="3"/>
  <c r="CQ83" i="3"/>
  <c r="CT83" i="3"/>
  <c r="CV83" i="3"/>
  <c r="DG83" i="3"/>
  <c r="DI83" i="3"/>
  <c r="DK83" i="3"/>
  <c r="DL83" i="3"/>
  <c r="DN83" i="3"/>
  <c r="DP83" i="3"/>
  <c r="CM84" i="3"/>
  <c r="CO84" i="3"/>
  <c r="CQ84" i="3"/>
  <c r="CT84" i="3"/>
  <c r="CV84" i="3"/>
  <c r="DG84" i="3"/>
  <c r="DI84" i="3"/>
  <c r="DK84" i="3"/>
  <c r="DL84" i="3"/>
  <c r="DN84" i="3"/>
  <c r="DP84" i="3"/>
  <c r="CM85" i="3"/>
  <c r="CO85" i="3"/>
  <c r="CQ85" i="3"/>
  <c r="CR85" i="3"/>
  <c r="CT85" i="3"/>
  <c r="CV85" i="3"/>
  <c r="DG85" i="3"/>
  <c r="DI85" i="3"/>
  <c r="DK85" i="3"/>
  <c r="DL85" i="3"/>
  <c r="DN85" i="3"/>
  <c r="DP85" i="3"/>
  <c r="CM86" i="3"/>
  <c r="CO86" i="3"/>
  <c r="CQ86" i="3"/>
  <c r="CR86" i="3"/>
  <c r="CT86" i="3"/>
  <c r="CV86" i="3"/>
  <c r="DG86" i="3"/>
  <c r="DI86" i="3"/>
  <c r="DK86" i="3"/>
  <c r="DL86" i="3"/>
  <c r="DN86" i="3"/>
  <c r="DP86" i="3"/>
  <c r="CM87" i="3"/>
  <c r="CO87" i="3"/>
  <c r="CQ87" i="3"/>
  <c r="CR87" i="3"/>
  <c r="CT87" i="3"/>
  <c r="CV87" i="3"/>
  <c r="DG87" i="3"/>
  <c r="DI87" i="3"/>
  <c r="DK87" i="3"/>
  <c r="DL87" i="3"/>
  <c r="DN87" i="3"/>
  <c r="DP87" i="3"/>
  <c r="CM90" i="3"/>
  <c r="CO90" i="3"/>
  <c r="CQ90" i="3"/>
  <c r="CR90" i="3"/>
  <c r="CT90" i="3"/>
  <c r="CV90" i="3"/>
  <c r="DG90" i="3"/>
  <c r="DI90" i="3"/>
  <c r="DK90" i="3"/>
  <c r="DL90" i="3"/>
  <c r="DN90" i="3"/>
  <c r="DP90" i="3"/>
  <c r="CO91" i="3"/>
  <c r="CQ91" i="3"/>
  <c r="CR91" i="3"/>
  <c r="CT91" i="3"/>
  <c r="CV91" i="3"/>
  <c r="DG91" i="3"/>
  <c r="DI91" i="3"/>
  <c r="DK91" i="3"/>
  <c r="DL91" i="3"/>
  <c r="DN91" i="3"/>
  <c r="DP91" i="3"/>
  <c r="CO93" i="3"/>
  <c r="CQ93" i="3"/>
  <c r="CT93" i="3"/>
  <c r="CV93" i="3"/>
  <c r="DG93" i="3"/>
  <c r="DI93" i="3"/>
  <c r="DK93" i="3"/>
  <c r="DN93" i="3"/>
  <c r="DP93" i="3"/>
  <c r="CO94" i="3"/>
  <c r="CQ94" i="3"/>
  <c r="CT94" i="3"/>
  <c r="CV94" i="3"/>
  <c r="DG94" i="3"/>
  <c r="DI94" i="3"/>
  <c r="DK94" i="3"/>
  <c r="DL94" i="3"/>
  <c r="DN94" i="3"/>
  <c r="DP94" i="3"/>
  <c r="CM95" i="3"/>
  <c r="CO95" i="3"/>
  <c r="CQ95" i="3"/>
  <c r="CT95" i="3"/>
  <c r="CV95" i="3"/>
  <c r="DG95" i="3"/>
  <c r="DI95" i="3"/>
  <c r="DK95" i="3"/>
  <c r="DL95" i="3"/>
  <c r="DN95" i="3"/>
  <c r="DP95" i="3"/>
  <c r="CO96" i="3"/>
  <c r="CQ96" i="3"/>
  <c r="CT96" i="3"/>
  <c r="CV96" i="3"/>
  <c r="DG96" i="3"/>
  <c r="DI96" i="3"/>
  <c r="DK96" i="3"/>
  <c r="DL96" i="3"/>
  <c r="DN96" i="3"/>
  <c r="DP96" i="3"/>
  <c r="CM98" i="3"/>
  <c r="CO98" i="3"/>
  <c r="CQ98" i="3"/>
  <c r="CR98" i="3"/>
  <c r="CT98" i="3"/>
  <c r="CV98" i="3"/>
  <c r="DG98" i="3"/>
  <c r="DI98" i="3"/>
  <c r="DK98" i="3"/>
  <c r="DN98" i="3"/>
  <c r="DP98" i="3"/>
  <c r="CO101" i="3"/>
  <c r="CQ101" i="3"/>
  <c r="CT101" i="3"/>
  <c r="CV101" i="3"/>
  <c r="DG101" i="3"/>
  <c r="DI101" i="3"/>
  <c r="DK101" i="3"/>
  <c r="DL101" i="3"/>
  <c r="DN101" i="3"/>
  <c r="DP101" i="3"/>
  <c r="CO102" i="3"/>
  <c r="CQ102" i="3"/>
  <c r="CT102" i="3"/>
  <c r="CV102" i="3"/>
  <c r="DG102" i="3"/>
  <c r="DI102" i="3"/>
  <c r="DK102" i="3"/>
  <c r="DL102" i="3"/>
  <c r="DN102" i="3"/>
  <c r="DP102" i="3"/>
  <c r="CM103" i="3"/>
  <c r="CO103" i="3"/>
  <c r="CQ103" i="3"/>
  <c r="CR103" i="3"/>
  <c r="CT103" i="3"/>
  <c r="CV103" i="3"/>
  <c r="DG103" i="3"/>
  <c r="DI103" i="3"/>
  <c r="DK103" i="3"/>
  <c r="DL103" i="3"/>
  <c r="DN103" i="3"/>
  <c r="DP103" i="3"/>
  <c r="CO104" i="3"/>
  <c r="CQ104" i="3"/>
  <c r="CT104" i="3"/>
  <c r="CV104" i="3"/>
  <c r="DG104" i="3"/>
  <c r="DI104" i="3"/>
  <c r="DK104" i="3"/>
  <c r="DL104" i="3"/>
  <c r="DN104" i="3"/>
  <c r="DP104" i="3"/>
  <c r="CM105" i="3"/>
  <c r="CO105" i="3"/>
  <c r="CQ105" i="3"/>
  <c r="CR105" i="3"/>
  <c r="CT105" i="3"/>
  <c r="CV105" i="3"/>
  <c r="DG105" i="3"/>
  <c r="DI105" i="3"/>
  <c r="DK105" i="3"/>
  <c r="DL105" i="3"/>
  <c r="DN105" i="3"/>
  <c r="DP105" i="3"/>
  <c r="CO107" i="3"/>
  <c r="CQ107" i="3"/>
  <c r="CT107" i="3"/>
  <c r="CV107" i="3"/>
  <c r="DG107" i="3"/>
  <c r="DI107" i="3"/>
  <c r="DK107" i="3"/>
  <c r="DL107" i="3"/>
  <c r="DN107" i="3"/>
  <c r="DP107" i="3"/>
  <c r="CM109" i="3"/>
  <c r="CO109" i="3"/>
  <c r="CQ109" i="3"/>
  <c r="CR109" i="3"/>
  <c r="CT109" i="3"/>
  <c r="CV109" i="3"/>
  <c r="DG109" i="3"/>
  <c r="DI109" i="3"/>
  <c r="DK109" i="3"/>
  <c r="DL109" i="3"/>
  <c r="DN109" i="3"/>
  <c r="DP109" i="3"/>
  <c r="CM111" i="3"/>
  <c r="CO111" i="3"/>
  <c r="CQ111" i="3"/>
  <c r="CR111" i="3"/>
  <c r="CT111" i="3"/>
  <c r="CV111" i="3"/>
  <c r="DG111" i="3"/>
  <c r="DI111" i="3"/>
  <c r="DK111" i="3"/>
  <c r="DL111" i="3"/>
  <c r="DN111" i="3"/>
  <c r="DP111" i="3"/>
  <c r="CM112" i="3"/>
  <c r="CO112" i="3"/>
  <c r="CQ112" i="3"/>
  <c r="CT112" i="3"/>
  <c r="CV112" i="3"/>
  <c r="DG112" i="3"/>
  <c r="DI112" i="3"/>
  <c r="DK112" i="3"/>
  <c r="DN112" i="3"/>
  <c r="DP112" i="3"/>
  <c r="CO113" i="3"/>
  <c r="CQ113" i="3"/>
  <c r="CR113" i="3"/>
  <c r="CT113" i="3"/>
  <c r="CV113" i="3"/>
  <c r="DG113" i="3"/>
  <c r="DI113" i="3"/>
  <c r="DK113" i="3"/>
  <c r="DL113" i="3"/>
  <c r="DN113" i="3"/>
  <c r="DP113" i="3"/>
  <c r="CM114" i="3"/>
  <c r="CO114" i="3"/>
  <c r="CQ114" i="3"/>
  <c r="CT114" i="3"/>
  <c r="CV114" i="3"/>
  <c r="DG114" i="3"/>
  <c r="DI114" i="3"/>
  <c r="DK114" i="3"/>
  <c r="DL114" i="3"/>
  <c r="DN114" i="3"/>
  <c r="DP114" i="3"/>
  <c r="CO116" i="3"/>
  <c r="CQ116" i="3"/>
  <c r="CR116" i="3"/>
  <c r="CT116" i="3"/>
  <c r="CV116" i="3"/>
  <c r="DG116" i="3"/>
  <c r="DI116" i="3"/>
  <c r="DK116" i="3"/>
  <c r="DL116" i="3"/>
  <c r="DN116" i="3"/>
  <c r="DP116" i="3"/>
  <c r="CM117" i="3"/>
  <c r="CO117" i="3"/>
  <c r="CQ117" i="3"/>
  <c r="CR117" i="3"/>
  <c r="CT117" i="3"/>
  <c r="CV117" i="3"/>
  <c r="DG117" i="3"/>
  <c r="DI117" i="3"/>
  <c r="DK117" i="3"/>
  <c r="DL117" i="3"/>
  <c r="DN117" i="3"/>
  <c r="DP117" i="3"/>
  <c r="CM118" i="3"/>
  <c r="CO118" i="3"/>
  <c r="CQ118" i="3"/>
  <c r="CR118" i="3"/>
  <c r="CT118" i="3"/>
  <c r="CV118" i="3"/>
  <c r="DG118" i="3"/>
  <c r="DI118" i="3"/>
  <c r="DK118" i="3"/>
  <c r="DL118" i="3"/>
  <c r="DN118" i="3"/>
  <c r="DP118" i="3"/>
  <c r="CM119" i="3"/>
  <c r="CO119" i="3"/>
  <c r="CQ119" i="3"/>
  <c r="CR119" i="3"/>
  <c r="CT119" i="3"/>
  <c r="CV119" i="3"/>
  <c r="DG119" i="3"/>
  <c r="DI119" i="3"/>
  <c r="DK119" i="3"/>
  <c r="DL119" i="3"/>
  <c r="DN119" i="3"/>
  <c r="DP119" i="3"/>
  <c r="CM120" i="3"/>
  <c r="CO120" i="3"/>
  <c r="CQ120" i="3"/>
  <c r="CT120" i="3"/>
  <c r="CV120" i="3"/>
  <c r="DG120" i="3"/>
  <c r="DI120" i="3"/>
  <c r="DK120" i="3"/>
  <c r="DL120" i="3"/>
  <c r="DN120" i="3"/>
  <c r="DP120" i="3"/>
  <c r="CM121" i="3"/>
  <c r="CO121" i="3"/>
  <c r="CQ121" i="3"/>
  <c r="CR121" i="3"/>
  <c r="CT121" i="3"/>
  <c r="CV121" i="3"/>
  <c r="DG121" i="3"/>
  <c r="DI121" i="3"/>
  <c r="DK121" i="3"/>
  <c r="DL121" i="3"/>
  <c r="DN121" i="3"/>
  <c r="DP121" i="3"/>
  <c r="CM124" i="3"/>
  <c r="CO124" i="3"/>
  <c r="CQ124" i="3"/>
  <c r="CR124" i="3"/>
  <c r="CT124" i="3"/>
  <c r="CV124" i="3"/>
  <c r="DG124" i="3"/>
  <c r="DI124" i="3"/>
  <c r="DK124" i="3"/>
  <c r="DL124" i="3"/>
  <c r="DN124" i="3"/>
  <c r="DP124" i="3"/>
  <c r="CM125" i="3"/>
  <c r="CO125" i="3"/>
  <c r="CQ125" i="3"/>
  <c r="CR125" i="3"/>
  <c r="CT125" i="3"/>
  <c r="CV125" i="3"/>
  <c r="DG125" i="3"/>
  <c r="DI125" i="3"/>
  <c r="DK125" i="3"/>
  <c r="DL125" i="3"/>
  <c r="DN125" i="3"/>
  <c r="DP125" i="3"/>
  <c r="CM126" i="3"/>
  <c r="CO126" i="3"/>
  <c r="CQ126" i="3"/>
  <c r="CR126" i="3"/>
  <c r="CT126" i="3"/>
  <c r="CV126" i="3"/>
  <c r="DG126" i="3"/>
  <c r="DI126" i="3"/>
  <c r="DK126" i="3"/>
  <c r="DL126" i="3"/>
  <c r="DN126" i="3"/>
  <c r="DP126" i="3"/>
  <c r="CM128" i="3"/>
  <c r="CO128" i="3"/>
  <c r="CQ128" i="3"/>
  <c r="CR128" i="3"/>
  <c r="CT128" i="3"/>
  <c r="CV128" i="3"/>
  <c r="DG128" i="3"/>
  <c r="DI128" i="3"/>
  <c r="DK128" i="3"/>
  <c r="DL128" i="3"/>
  <c r="DN128" i="3"/>
  <c r="DP128" i="3"/>
  <c r="CO129" i="3"/>
  <c r="CQ129" i="3"/>
  <c r="CR129" i="3"/>
  <c r="CT129" i="3"/>
  <c r="CV129" i="3"/>
  <c r="DG129" i="3"/>
  <c r="DI129" i="3"/>
  <c r="DK129" i="3"/>
  <c r="DL129" i="3"/>
  <c r="DN129" i="3"/>
  <c r="DP129" i="3"/>
  <c r="CM131" i="3"/>
  <c r="CO131" i="3"/>
  <c r="CQ131" i="3"/>
  <c r="CR131" i="3"/>
  <c r="CT131" i="3"/>
  <c r="CV131" i="3"/>
  <c r="DG131" i="3"/>
  <c r="DI131" i="3"/>
  <c r="DK131" i="3"/>
  <c r="DL131" i="3"/>
  <c r="DN131" i="3"/>
  <c r="DP131" i="3"/>
  <c r="CM134" i="3"/>
  <c r="CO134" i="3"/>
  <c r="CQ134" i="3"/>
  <c r="CR134" i="3"/>
  <c r="CT134" i="3"/>
  <c r="CV134" i="3"/>
  <c r="DG134" i="3"/>
  <c r="DI134" i="3"/>
  <c r="DK134" i="3"/>
  <c r="DL134" i="3"/>
  <c r="DN134" i="3"/>
  <c r="DP134" i="3"/>
  <c r="CM135" i="3"/>
  <c r="CO135" i="3"/>
  <c r="CQ135" i="3"/>
  <c r="CR135" i="3"/>
  <c r="CT135" i="3"/>
  <c r="CV135" i="3"/>
  <c r="DG135" i="3"/>
  <c r="DI135" i="3"/>
  <c r="DK135" i="3"/>
  <c r="DL135" i="3"/>
  <c r="DN135" i="3"/>
  <c r="DP135" i="3"/>
  <c r="CM5" i="3"/>
  <c r="CO5" i="3"/>
  <c r="CQ5" i="3"/>
  <c r="CT5" i="3"/>
  <c r="CV5" i="3"/>
  <c r="DI5" i="3"/>
  <c r="DK5" i="3"/>
  <c r="DN5" i="3"/>
  <c r="DP5" i="3"/>
  <c r="CM13" i="3"/>
  <c r="CO13" i="3"/>
  <c r="CQ13" i="3"/>
  <c r="CR13" i="3"/>
  <c r="CT13" i="3"/>
  <c r="CV13" i="3"/>
  <c r="DG13" i="3"/>
  <c r="DI13" i="3"/>
  <c r="DK13" i="3"/>
  <c r="DL13" i="3"/>
  <c r="DN13" i="3"/>
  <c r="DP13" i="3"/>
  <c r="CM17" i="3"/>
  <c r="CO17" i="3"/>
  <c r="CQ17" i="3"/>
  <c r="CR17" i="3"/>
  <c r="CT17" i="3"/>
  <c r="CV17" i="3"/>
  <c r="DG17" i="3"/>
  <c r="DI17" i="3"/>
  <c r="DK17" i="3"/>
  <c r="DL17" i="3"/>
  <c r="DN17" i="3"/>
  <c r="DP17" i="3"/>
  <c r="CM21" i="3"/>
  <c r="CO21" i="3"/>
  <c r="CQ21" i="3"/>
  <c r="CR21" i="3"/>
  <c r="CT21" i="3"/>
  <c r="CV21" i="3"/>
  <c r="DG21" i="3"/>
  <c r="DI21" i="3"/>
  <c r="DK21" i="3"/>
  <c r="DL21" i="3"/>
  <c r="DN21" i="3"/>
  <c r="DP21" i="3"/>
  <c r="CM27" i="3"/>
  <c r="CO27" i="3"/>
  <c r="CQ27" i="3"/>
  <c r="CR27" i="3"/>
  <c r="CT27" i="3"/>
  <c r="CV27" i="3"/>
  <c r="DG27" i="3"/>
  <c r="DI27" i="3"/>
  <c r="DK27" i="3"/>
  <c r="DL27" i="3"/>
  <c r="DN27" i="3"/>
  <c r="DP27" i="3"/>
  <c r="CM28" i="3"/>
  <c r="CO28" i="3"/>
  <c r="CQ28" i="3"/>
  <c r="CR28" i="3"/>
  <c r="CT28" i="3"/>
  <c r="CV28" i="3"/>
  <c r="DG28" i="3"/>
  <c r="DI28" i="3"/>
  <c r="DK28" i="3"/>
  <c r="DL28" i="3"/>
  <c r="DN28" i="3"/>
  <c r="DP28" i="3"/>
  <c r="CM31" i="3"/>
  <c r="CO31" i="3"/>
  <c r="CQ31" i="3"/>
  <c r="CR31" i="3"/>
  <c r="CT31" i="3"/>
  <c r="CV31" i="3"/>
  <c r="DG31" i="3"/>
  <c r="DI31" i="3"/>
  <c r="DK31" i="3"/>
  <c r="DL31" i="3"/>
  <c r="DN31" i="3"/>
  <c r="DP31" i="3"/>
  <c r="CM32" i="3"/>
  <c r="CO32" i="3"/>
  <c r="CQ32" i="3"/>
  <c r="CR32" i="3"/>
  <c r="CT32" i="3"/>
  <c r="CV32" i="3"/>
  <c r="DG32" i="3"/>
  <c r="DI32" i="3"/>
  <c r="DK32" i="3"/>
  <c r="DL32" i="3"/>
  <c r="DN32" i="3"/>
  <c r="DP32" i="3"/>
  <c r="CM36" i="3"/>
  <c r="CO36" i="3"/>
  <c r="CQ36" i="3"/>
  <c r="CR36" i="3"/>
  <c r="CT36" i="3"/>
  <c r="CV36" i="3"/>
  <c r="DG36" i="3"/>
  <c r="DI36" i="3"/>
  <c r="DK36" i="3"/>
  <c r="DL36" i="3"/>
  <c r="DN36" i="3"/>
  <c r="DP36" i="3"/>
  <c r="CM39" i="3"/>
  <c r="CO39" i="3"/>
  <c r="CQ39" i="3"/>
  <c r="CR39" i="3"/>
  <c r="CT39" i="3"/>
  <c r="CV39" i="3"/>
  <c r="DG39" i="3"/>
  <c r="DI39" i="3"/>
  <c r="DK39" i="3"/>
  <c r="DL39" i="3"/>
  <c r="DN39" i="3"/>
  <c r="DP39" i="3"/>
  <c r="CM41" i="3"/>
  <c r="CO41" i="3"/>
  <c r="CQ41" i="3"/>
  <c r="CR41" i="3"/>
  <c r="CT41" i="3"/>
  <c r="CV41" i="3"/>
  <c r="DG41" i="3"/>
  <c r="DI41" i="3"/>
  <c r="DK41" i="3"/>
  <c r="DL41" i="3"/>
  <c r="DN41" i="3"/>
  <c r="DP41" i="3"/>
  <c r="CM43" i="3"/>
  <c r="CO43" i="3"/>
  <c r="CQ43" i="3"/>
  <c r="CR43" i="3"/>
  <c r="CT43" i="3"/>
  <c r="CV43" i="3"/>
  <c r="DG43" i="3"/>
  <c r="DI43" i="3"/>
  <c r="DK43" i="3"/>
  <c r="DL43" i="3"/>
  <c r="DN43" i="3"/>
  <c r="DP43" i="3"/>
  <c r="CM47" i="3"/>
  <c r="CO47" i="3"/>
  <c r="CQ47" i="3"/>
  <c r="CR47" i="3"/>
  <c r="CT47" i="3"/>
  <c r="CV47" i="3"/>
  <c r="DG47" i="3"/>
  <c r="DI47" i="3"/>
  <c r="DK47" i="3"/>
  <c r="DL47" i="3"/>
  <c r="DN47" i="3"/>
  <c r="DP47" i="3"/>
  <c r="CM50" i="3"/>
  <c r="CO50" i="3"/>
  <c r="CQ50" i="3"/>
  <c r="CR50" i="3"/>
  <c r="CT50" i="3"/>
  <c r="CV50" i="3"/>
  <c r="DG50" i="3"/>
  <c r="DI50" i="3"/>
  <c r="DK50" i="3"/>
  <c r="DL50" i="3"/>
  <c r="DN50" i="3"/>
  <c r="DP50" i="3"/>
  <c r="CM51" i="3"/>
  <c r="CO51" i="3"/>
  <c r="CQ51" i="3"/>
  <c r="CR51" i="3"/>
  <c r="CT51" i="3"/>
  <c r="CV51" i="3"/>
  <c r="DG51" i="3"/>
  <c r="DI51" i="3"/>
  <c r="DK51" i="3"/>
  <c r="DL51" i="3"/>
  <c r="DN51" i="3"/>
  <c r="DP51" i="3"/>
  <c r="CM59" i="3"/>
  <c r="CO59" i="3"/>
  <c r="CQ59" i="3"/>
  <c r="CR59" i="3"/>
  <c r="CT59" i="3"/>
  <c r="CV59" i="3"/>
  <c r="DG59" i="3"/>
  <c r="DI59" i="3"/>
  <c r="DK59" i="3"/>
  <c r="DL59" i="3"/>
  <c r="DN59" i="3"/>
  <c r="DP59" i="3"/>
  <c r="CM61" i="3"/>
  <c r="CO61" i="3"/>
  <c r="CQ61" i="3"/>
  <c r="CR61" i="3"/>
  <c r="CT61" i="3"/>
  <c r="CV61" i="3"/>
  <c r="DG61" i="3"/>
  <c r="DI61" i="3"/>
  <c r="DK61" i="3"/>
  <c r="DL61" i="3"/>
  <c r="DN61" i="3"/>
  <c r="DP61" i="3"/>
  <c r="CM65" i="3"/>
  <c r="CO65" i="3"/>
  <c r="CQ65" i="3"/>
  <c r="CR65" i="3"/>
  <c r="CT65" i="3"/>
  <c r="CV65" i="3"/>
  <c r="DG65" i="3"/>
  <c r="DI65" i="3"/>
  <c r="DK65" i="3"/>
  <c r="DL65" i="3"/>
  <c r="DN65" i="3"/>
  <c r="DP65" i="3"/>
  <c r="CM73" i="3"/>
  <c r="CO73" i="3"/>
  <c r="CQ73" i="3"/>
  <c r="CR73" i="3"/>
  <c r="CT73" i="3"/>
  <c r="CV73" i="3"/>
  <c r="DG73" i="3"/>
  <c r="DI73" i="3"/>
  <c r="DK73" i="3"/>
  <c r="DL73" i="3"/>
  <c r="DN73" i="3"/>
  <c r="DP73" i="3"/>
  <c r="CM77" i="3"/>
  <c r="CO77" i="3"/>
  <c r="CQ77" i="3"/>
  <c r="CR77" i="3"/>
  <c r="CT77" i="3"/>
  <c r="CV77" i="3"/>
  <c r="DG77" i="3"/>
  <c r="DI77" i="3"/>
  <c r="DK77" i="3"/>
  <c r="DL77" i="3"/>
  <c r="DN77" i="3"/>
  <c r="DP77" i="3"/>
  <c r="CM79" i="3"/>
  <c r="CO79" i="3"/>
  <c r="CQ79" i="3"/>
  <c r="CR79" i="3"/>
  <c r="CT79" i="3"/>
  <c r="CV79" i="3"/>
  <c r="DG79" i="3"/>
  <c r="DI79" i="3"/>
  <c r="DK79" i="3"/>
  <c r="DL79" i="3"/>
  <c r="DN79" i="3"/>
  <c r="DP79" i="3"/>
  <c r="CM80" i="3"/>
  <c r="CO80" i="3"/>
  <c r="CQ80" i="3"/>
  <c r="CR80" i="3"/>
  <c r="CT80" i="3"/>
  <c r="CV80" i="3"/>
  <c r="DG80" i="3"/>
  <c r="DI80" i="3"/>
  <c r="DK80" i="3"/>
  <c r="DL80" i="3"/>
  <c r="DN80" i="3"/>
  <c r="DP80" i="3"/>
  <c r="CM81" i="3"/>
  <c r="CO81" i="3"/>
  <c r="CQ81" i="3"/>
  <c r="CR81" i="3"/>
  <c r="CT81" i="3"/>
  <c r="CV81" i="3"/>
  <c r="DG81" i="3"/>
  <c r="DI81" i="3"/>
  <c r="DK81" i="3"/>
  <c r="DL81" i="3"/>
  <c r="DN81" i="3"/>
  <c r="DP81" i="3"/>
  <c r="CM88" i="3"/>
  <c r="CO88" i="3"/>
  <c r="CQ88" i="3"/>
  <c r="CR88" i="3"/>
  <c r="CT88" i="3"/>
  <c r="CV88" i="3"/>
  <c r="DG88" i="3"/>
  <c r="DI88" i="3"/>
  <c r="DK88" i="3"/>
  <c r="DL88" i="3"/>
  <c r="DN88" i="3"/>
  <c r="DP88" i="3"/>
  <c r="CM89" i="3"/>
  <c r="CO89" i="3"/>
  <c r="CQ89" i="3"/>
  <c r="CR89" i="3"/>
  <c r="CT89" i="3"/>
  <c r="CV89" i="3"/>
  <c r="DG89" i="3"/>
  <c r="DI89" i="3"/>
  <c r="DK89" i="3"/>
  <c r="DL89" i="3"/>
  <c r="DN89" i="3"/>
  <c r="DP89" i="3"/>
  <c r="CM92" i="3"/>
  <c r="CO92" i="3"/>
  <c r="CQ92" i="3"/>
  <c r="CR92" i="3"/>
  <c r="CT92" i="3"/>
  <c r="CV92" i="3"/>
  <c r="DG92" i="3"/>
  <c r="DI92" i="3"/>
  <c r="DK92" i="3"/>
  <c r="DL92" i="3"/>
  <c r="DN92" i="3"/>
  <c r="DP92" i="3"/>
  <c r="CM97" i="3"/>
  <c r="CO97" i="3"/>
  <c r="CQ97" i="3"/>
  <c r="CR97" i="3"/>
  <c r="CT97" i="3"/>
  <c r="CV97" i="3"/>
  <c r="DG97" i="3"/>
  <c r="DI97" i="3"/>
  <c r="DK97" i="3"/>
  <c r="DN97" i="3"/>
  <c r="DP97" i="3"/>
  <c r="CM99" i="3"/>
  <c r="CO99" i="3"/>
  <c r="CQ99" i="3"/>
  <c r="CR99" i="3"/>
  <c r="CT99" i="3"/>
  <c r="CV99" i="3"/>
  <c r="DG99" i="3"/>
  <c r="DI99" i="3"/>
  <c r="DK99" i="3"/>
  <c r="DL99" i="3"/>
  <c r="DN99" i="3"/>
  <c r="DP99" i="3"/>
  <c r="CM100" i="3"/>
  <c r="CO100" i="3"/>
  <c r="CQ100" i="3"/>
  <c r="CR100" i="3"/>
  <c r="CT100" i="3"/>
  <c r="CV100" i="3"/>
  <c r="DI100" i="3"/>
  <c r="DK100" i="3"/>
  <c r="DL100" i="3"/>
  <c r="DN100" i="3"/>
  <c r="DP100" i="3"/>
  <c r="CM106" i="3"/>
  <c r="CO106" i="3"/>
  <c r="CQ106" i="3"/>
  <c r="CT106" i="3"/>
  <c r="CV106" i="3"/>
  <c r="DG106" i="3"/>
  <c r="DI106" i="3"/>
  <c r="DK106" i="3"/>
  <c r="DL106" i="3"/>
  <c r="DN106" i="3"/>
  <c r="DP106" i="3"/>
  <c r="CO108" i="3"/>
  <c r="CQ108" i="3"/>
  <c r="CT108" i="3"/>
  <c r="CV108" i="3"/>
  <c r="DG108" i="3"/>
  <c r="DI108" i="3"/>
  <c r="DK108" i="3"/>
  <c r="DN108" i="3"/>
  <c r="DP108" i="3"/>
  <c r="CM110" i="3"/>
  <c r="CO110" i="3"/>
  <c r="CQ110" i="3"/>
  <c r="CR110" i="3"/>
  <c r="CT110" i="3"/>
  <c r="CV110" i="3"/>
  <c r="DI110" i="3"/>
  <c r="DK110" i="3"/>
  <c r="DN110" i="3"/>
  <c r="DP110" i="3"/>
  <c r="CM115" i="3"/>
  <c r="CO115" i="3"/>
  <c r="CQ115" i="3"/>
  <c r="CR115" i="3"/>
  <c r="CT115" i="3"/>
  <c r="CV115" i="3"/>
  <c r="DG115" i="3"/>
  <c r="DI115" i="3"/>
  <c r="DK115" i="3"/>
  <c r="DL115" i="3"/>
  <c r="DN115" i="3"/>
  <c r="DP115" i="3"/>
  <c r="CO122" i="3"/>
  <c r="CQ122" i="3"/>
  <c r="CR122" i="3"/>
  <c r="CT122" i="3"/>
  <c r="CV122" i="3"/>
  <c r="DG122" i="3"/>
  <c r="DI122" i="3"/>
  <c r="DK122" i="3"/>
  <c r="DN122" i="3"/>
  <c r="DP122" i="3"/>
  <c r="CO123" i="3"/>
  <c r="CQ123" i="3"/>
  <c r="CT123" i="3"/>
  <c r="CV123" i="3"/>
  <c r="DI123" i="3"/>
  <c r="DK123" i="3"/>
  <c r="DL123" i="3"/>
  <c r="DN123" i="3"/>
  <c r="DP123" i="3"/>
  <c r="CO127" i="3"/>
  <c r="CQ127" i="3"/>
  <c r="CR127" i="3"/>
  <c r="CT127" i="3"/>
  <c r="CV127" i="3"/>
  <c r="DG127" i="3"/>
  <c r="DI127" i="3"/>
  <c r="DK127" i="3"/>
  <c r="DN127" i="3"/>
  <c r="DP127" i="3"/>
  <c r="CO130" i="3"/>
  <c r="CQ130" i="3"/>
  <c r="CT130" i="3"/>
  <c r="CV130" i="3"/>
  <c r="DI130" i="3"/>
  <c r="DK130" i="3"/>
  <c r="DL130" i="3"/>
  <c r="DN130" i="3"/>
  <c r="DP130" i="3"/>
  <c r="CM132" i="3"/>
  <c r="CO132" i="3"/>
  <c r="CQ132" i="3"/>
  <c r="CR132" i="3"/>
  <c r="CT132" i="3"/>
  <c r="CV132" i="3"/>
  <c r="DG132" i="3"/>
  <c r="DI132" i="3"/>
  <c r="DK132" i="3"/>
  <c r="DL132" i="3"/>
  <c r="DN132" i="3"/>
  <c r="DP132" i="3"/>
  <c r="CM133" i="3"/>
  <c r="CO133" i="3"/>
  <c r="CQ133" i="3"/>
  <c r="CR133" i="3"/>
  <c r="CT133" i="3"/>
  <c r="CV133" i="3"/>
  <c r="DI133" i="3"/>
  <c r="DK133" i="3"/>
  <c r="DL133" i="3"/>
  <c r="DN133" i="3"/>
  <c r="DP133" i="3"/>
  <c r="H21" i="9"/>
  <c r="H22" i="9"/>
  <c r="G21" i="9"/>
  <c r="G22" i="9"/>
  <c r="D25" i="9"/>
  <c r="D22" i="9"/>
  <c r="C25" i="9"/>
  <c r="C22" i="9"/>
  <c r="CL4" i="3"/>
  <c r="CL6" i="3"/>
  <c r="CL7" i="3"/>
  <c r="CL8" i="3"/>
  <c r="CL9" i="3"/>
  <c r="CL10" i="3"/>
  <c r="CL11" i="3"/>
  <c r="CL12" i="3"/>
  <c r="CL14" i="3"/>
  <c r="CL15" i="3"/>
  <c r="CL16" i="3"/>
  <c r="CL18" i="3"/>
  <c r="CL19" i="3"/>
  <c r="CL20" i="3"/>
  <c r="CL22" i="3"/>
  <c r="CL23" i="3"/>
  <c r="CL24" i="3"/>
  <c r="CL25" i="3"/>
  <c r="CL26" i="3"/>
  <c r="CL29" i="3"/>
  <c r="CL30" i="3"/>
  <c r="CL33" i="3"/>
  <c r="CL34" i="3"/>
  <c r="CL35" i="3"/>
  <c r="CL37" i="3"/>
  <c r="CL40" i="3"/>
  <c r="CL42" i="3"/>
  <c r="CL44" i="3"/>
  <c r="CL45" i="3"/>
  <c r="CL46" i="3"/>
  <c r="CL48" i="3"/>
  <c r="CL49" i="3"/>
  <c r="CL52" i="3"/>
  <c r="CL53" i="3"/>
  <c r="CL54" i="3"/>
  <c r="CL55" i="3"/>
  <c r="CL56" i="3"/>
  <c r="CL57" i="3"/>
  <c r="CL58" i="3"/>
  <c r="CL60" i="3"/>
  <c r="CL62" i="3"/>
  <c r="CL63" i="3"/>
  <c r="CL64" i="3"/>
  <c r="CL66" i="3"/>
  <c r="CL67" i="3"/>
  <c r="CL68" i="3"/>
  <c r="CL69" i="3"/>
  <c r="CL70" i="3"/>
  <c r="CL71" i="3"/>
  <c r="CL72" i="3"/>
  <c r="CL74" i="3"/>
  <c r="CL75" i="3"/>
  <c r="CL76" i="3"/>
  <c r="CL78" i="3"/>
  <c r="CL82" i="3"/>
  <c r="CL83" i="3"/>
  <c r="CL84" i="3"/>
  <c r="CL85" i="3"/>
  <c r="CL86" i="3"/>
  <c r="CL87" i="3"/>
  <c r="CL90" i="3"/>
  <c r="CL91" i="3"/>
  <c r="CL93" i="3"/>
  <c r="CL94" i="3"/>
  <c r="CL95" i="3"/>
  <c r="CL96" i="3"/>
  <c r="CL98" i="3"/>
  <c r="CL101" i="3"/>
  <c r="CL102" i="3"/>
  <c r="CL103" i="3"/>
  <c r="CL104" i="3"/>
  <c r="CL105" i="3"/>
  <c r="CL107" i="3"/>
  <c r="CL109" i="3"/>
  <c r="CL111" i="3"/>
  <c r="CL112" i="3"/>
  <c r="CL113" i="3"/>
  <c r="CL114" i="3"/>
  <c r="CL116" i="3"/>
  <c r="CL117" i="3"/>
  <c r="CL118" i="3"/>
  <c r="CL119" i="3"/>
  <c r="CL120" i="3"/>
  <c r="CL121" i="3"/>
  <c r="CL124" i="3"/>
  <c r="CL125" i="3"/>
  <c r="CL126" i="3"/>
  <c r="CL128" i="3"/>
  <c r="CL129" i="3"/>
  <c r="CL131" i="3"/>
  <c r="CL134" i="3"/>
  <c r="CL135" i="3"/>
  <c r="CL5" i="3"/>
  <c r="CL13" i="3"/>
  <c r="CL17" i="3"/>
  <c r="CL21" i="3"/>
  <c r="CL27" i="3"/>
  <c r="CL28" i="3"/>
  <c r="CL31" i="3"/>
  <c r="CL32" i="3"/>
  <c r="CL36" i="3"/>
  <c r="CL39" i="3"/>
  <c r="CL41" i="3"/>
  <c r="CL43" i="3"/>
  <c r="CL47" i="3"/>
  <c r="CL50" i="3"/>
  <c r="CL51" i="3"/>
  <c r="CL59" i="3"/>
  <c r="CL61" i="3"/>
  <c r="CL65" i="3"/>
  <c r="CL73" i="3"/>
  <c r="CL77" i="3"/>
  <c r="CL79" i="3"/>
  <c r="CL80" i="3"/>
  <c r="CL81" i="3"/>
  <c r="CL88" i="3"/>
  <c r="CL89" i="3"/>
  <c r="CL92" i="3"/>
  <c r="CL97" i="3"/>
  <c r="CL99" i="3"/>
  <c r="CL100" i="3"/>
  <c r="CL106" i="3"/>
  <c r="CL108" i="3"/>
  <c r="CL110" i="3"/>
  <c r="CL115" i="3"/>
  <c r="CL122" i="3"/>
  <c r="CL123" i="3"/>
  <c r="CL127" i="3"/>
  <c r="CL130" i="3"/>
  <c r="CL132" i="3"/>
  <c r="CL133" i="3"/>
  <c r="CJ4" i="3"/>
  <c r="CJ6" i="3"/>
  <c r="CJ7" i="3"/>
  <c r="CJ8" i="3"/>
  <c r="CJ9" i="3"/>
  <c r="CJ10" i="3"/>
  <c r="CJ11" i="3"/>
  <c r="CJ12" i="3"/>
  <c r="CJ14" i="3"/>
  <c r="CJ15" i="3"/>
  <c r="CJ16" i="3"/>
  <c r="CJ18" i="3"/>
  <c r="CJ19" i="3"/>
  <c r="CJ20" i="3"/>
  <c r="CJ22" i="3"/>
  <c r="CJ23" i="3"/>
  <c r="CJ24" i="3"/>
  <c r="CJ25" i="3"/>
  <c r="CJ26" i="3"/>
  <c r="CJ29" i="3"/>
  <c r="CJ30" i="3"/>
  <c r="CJ33" i="3"/>
  <c r="CJ34" i="3"/>
  <c r="CJ35" i="3"/>
  <c r="CJ37" i="3"/>
  <c r="CJ38" i="3"/>
  <c r="CJ40" i="3"/>
  <c r="CJ42" i="3"/>
  <c r="CJ44" i="3"/>
  <c r="CJ45" i="3"/>
  <c r="CJ46" i="3"/>
  <c r="CJ48" i="3"/>
  <c r="CJ49" i="3"/>
  <c r="CJ52" i="3"/>
  <c r="CJ53" i="3"/>
  <c r="CJ54" i="3"/>
  <c r="CJ55" i="3"/>
  <c r="CJ56" i="3"/>
  <c r="CJ57" i="3"/>
  <c r="CJ58" i="3"/>
  <c r="CJ60" i="3"/>
  <c r="CJ62" i="3"/>
  <c r="CJ63" i="3"/>
  <c r="CJ64" i="3"/>
  <c r="CJ66" i="3"/>
  <c r="CJ67" i="3"/>
  <c r="CJ68" i="3"/>
  <c r="CJ69" i="3"/>
  <c r="CJ70" i="3"/>
  <c r="CJ71" i="3"/>
  <c r="CJ72" i="3"/>
  <c r="CJ74" i="3"/>
  <c r="CJ75" i="3"/>
  <c r="CJ76" i="3"/>
  <c r="CJ78" i="3"/>
  <c r="CJ82" i="3"/>
  <c r="CJ83" i="3"/>
  <c r="CJ84" i="3"/>
  <c r="CJ85" i="3"/>
  <c r="CJ86" i="3"/>
  <c r="CJ87" i="3"/>
  <c r="CJ90" i="3"/>
  <c r="CJ91" i="3"/>
  <c r="CJ93" i="3"/>
  <c r="CJ94" i="3"/>
  <c r="CJ95" i="3"/>
  <c r="CJ96" i="3"/>
  <c r="CJ98" i="3"/>
  <c r="CJ101" i="3"/>
  <c r="CJ102" i="3"/>
  <c r="CJ103" i="3"/>
  <c r="CJ104" i="3"/>
  <c r="CJ105" i="3"/>
  <c r="CJ107" i="3"/>
  <c r="CJ109" i="3"/>
  <c r="CJ111" i="3"/>
  <c r="CJ112" i="3"/>
  <c r="CJ113" i="3"/>
  <c r="CJ114" i="3"/>
  <c r="CJ116" i="3"/>
  <c r="CJ117" i="3"/>
  <c r="CJ118" i="3"/>
  <c r="CJ119" i="3"/>
  <c r="CJ120" i="3"/>
  <c r="CJ121" i="3"/>
  <c r="CJ124" i="3"/>
  <c r="CJ125" i="3"/>
  <c r="CJ126" i="3"/>
  <c r="CJ128" i="3"/>
  <c r="CJ129" i="3"/>
  <c r="CJ131" i="3"/>
  <c r="CJ134" i="3"/>
  <c r="CJ135" i="3"/>
  <c r="CJ5" i="3"/>
  <c r="CJ13" i="3"/>
  <c r="CJ17" i="3"/>
  <c r="CJ21" i="3"/>
  <c r="CJ27" i="3"/>
  <c r="CJ28" i="3"/>
  <c r="CJ31" i="3"/>
  <c r="CJ32" i="3"/>
  <c r="CJ36" i="3"/>
  <c r="CJ39" i="3"/>
  <c r="CJ41" i="3"/>
  <c r="CJ43" i="3"/>
  <c r="CJ47" i="3"/>
  <c r="CJ50" i="3"/>
  <c r="CJ51" i="3"/>
  <c r="CJ59" i="3"/>
  <c r="CJ61" i="3"/>
  <c r="CJ65" i="3"/>
  <c r="CJ73" i="3"/>
  <c r="CJ77" i="3"/>
  <c r="CJ79" i="3"/>
  <c r="CJ80" i="3"/>
  <c r="CJ81" i="3"/>
  <c r="CJ88" i="3"/>
  <c r="CJ89" i="3"/>
  <c r="CJ92" i="3"/>
  <c r="CJ97" i="3"/>
  <c r="CJ99" i="3"/>
  <c r="CJ100" i="3"/>
  <c r="CJ106" i="3"/>
  <c r="CJ108" i="3"/>
  <c r="CJ110" i="3"/>
  <c r="CJ115" i="3"/>
  <c r="CJ122" i="3"/>
  <c r="CJ123" i="3"/>
  <c r="CJ127" i="3"/>
  <c r="CJ130" i="3"/>
  <c r="CJ132" i="3"/>
  <c r="CJ133" i="3"/>
  <c r="B24" i="9"/>
  <c r="CH4" i="3"/>
  <c r="CH7" i="3"/>
  <c r="CH8" i="3"/>
  <c r="CH10" i="3"/>
  <c r="CH11" i="3"/>
  <c r="CH14" i="3"/>
  <c r="CH20" i="3"/>
  <c r="CH22" i="3"/>
  <c r="CH24" i="3"/>
  <c r="CH25" i="3"/>
  <c r="CH26" i="3"/>
  <c r="CH29" i="3"/>
  <c r="CH33" i="3"/>
  <c r="CH35" i="3"/>
  <c r="CH37" i="3"/>
  <c r="CH38" i="3"/>
  <c r="CH42" i="3"/>
  <c r="CH44" i="3"/>
  <c r="CH45" i="3"/>
  <c r="CH48" i="3"/>
  <c r="CH49" i="3"/>
  <c r="CH53" i="3"/>
  <c r="CH54" i="3"/>
  <c r="CH55" i="3"/>
  <c r="CH60" i="3"/>
  <c r="CH62" i="3"/>
  <c r="CH63" i="3"/>
  <c r="CH66" i="3"/>
  <c r="CH67" i="3"/>
  <c r="CH70" i="3"/>
  <c r="CH71" i="3"/>
  <c r="CH72" i="3"/>
  <c r="CH74" i="3"/>
  <c r="CH76" i="3"/>
  <c r="CH83" i="3"/>
  <c r="CH84" i="3"/>
  <c r="CH85" i="3"/>
  <c r="CH86" i="3"/>
  <c r="CH87" i="3"/>
  <c r="CH90" i="3"/>
  <c r="CH91" i="3"/>
  <c r="CH94" i="3"/>
  <c r="CH96" i="3"/>
  <c r="CH98" i="3"/>
  <c r="CH101" i="3"/>
  <c r="CH102" i="3"/>
  <c r="CH104" i="3"/>
  <c r="CH105" i="3"/>
  <c r="CH109" i="3"/>
  <c r="CH111" i="3"/>
  <c r="CH112" i="3"/>
  <c r="CH113" i="3"/>
  <c r="CH116" i="3"/>
  <c r="CH117" i="3"/>
  <c r="CH118" i="3"/>
  <c r="CH120" i="3"/>
  <c r="CH121" i="3"/>
  <c r="CH124" i="3"/>
  <c r="CH125" i="3"/>
  <c r="CH129" i="3"/>
  <c r="CH131" i="3"/>
  <c r="CH13" i="3"/>
  <c r="CH17" i="3"/>
  <c r="CH21" i="3"/>
  <c r="CH27" i="3"/>
  <c r="CH31" i="3"/>
  <c r="CH32" i="3"/>
  <c r="CH36" i="3"/>
  <c r="CH39" i="3"/>
  <c r="CH41" i="3"/>
  <c r="CH43" i="3"/>
  <c r="CH47" i="3"/>
  <c r="CH50" i="3"/>
  <c r="CH51" i="3"/>
  <c r="CH59" i="3"/>
  <c r="CH65" i="3"/>
  <c r="CH73" i="3"/>
  <c r="CH77" i="3"/>
  <c r="CH80" i="3"/>
  <c r="CH81" i="3"/>
  <c r="CH88" i="3"/>
  <c r="CH92" i="3"/>
  <c r="CH97" i="3"/>
  <c r="CH99" i="3"/>
  <c r="CH100" i="3"/>
  <c r="CH108" i="3"/>
  <c r="CH110" i="3"/>
  <c r="CH123" i="3"/>
  <c r="CH127" i="3"/>
  <c r="CH130" i="3"/>
  <c r="CH133" i="3"/>
  <c r="CL38" i="3"/>
  <c r="FF82" i="3" l="1"/>
  <c r="D1338" i="11"/>
  <c r="F1489" i="11"/>
  <c r="B225" i="11"/>
  <c r="D227" i="11"/>
  <c r="B227" i="11"/>
  <c r="D222" i="11"/>
  <c r="D1341" i="11"/>
  <c r="D1337" i="11"/>
  <c r="D1336" i="11"/>
  <c r="D1335" i="11"/>
  <c r="F222" i="11"/>
  <c r="F226" i="11"/>
  <c r="F221" i="11"/>
  <c r="D243" i="11"/>
  <c r="F245" i="11"/>
  <c r="F169" i="11"/>
  <c r="E1490" i="11"/>
  <c r="B1489" i="11"/>
  <c r="D172" i="11"/>
  <c r="D168" i="11"/>
  <c r="D167" i="11"/>
  <c r="D166" i="11"/>
  <c r="C1339" i="11"/>
  <c r="B170" i="11"/>
  <c r="F1490" i="11"/>
  <c r="C1489" i="11"/>
  <c r="B1339" i="11"/>
  <c r="D1490" i="11"/>
  <c r="D221" i="11"/>
  <c r="D226" i="11"/>
  <c r="D1492" i="11"/>
  <c r="D1488" i="11"/>
  <c r="D1487" i="11"/>
  <c r="D1486" i="11"/>
  <c r="D1339" i="11"/>
  <c r="F227" i="11"/>
  <c r="B223" i="11"/>
  <c r="D246" i="11"/>
  <c r="I27" i="14"/>
  <c r="D245" i="11"/>
  <c r="C246" i="11"/>
  <c r="E169" i="11"/>
  <c r="B243" i="11"/>
  <c r="F249" i="11"/>
  <c r="F244" i="11"/>
  <c r="F247" i="11"/>
  <c r="D169" i="11"/>
  <c r="E246" i="11"/>
  <c r="F243" i="11"/>
  <c r="D249" i="11"/>
  <c r="D244" i="11"/>
  <c r="B226" i="11"/>
  <c r="E247" i="11"/>
  <c r="B247" i="11"/>
  <c r="F170" i="11"/>
  <c r="C169" i="11"/>
  <c r="F1339" i="11"/>
  <c r="C1338" i="11"/>
  <c r="B249" i="11"/>
  <c r="B244" i="11"/>
  <c r="F223" i="11"/>
  <c r="D247" i="11"/>
  <c r="E170" i="11"/>
  <c r="B169" i="11"/>
  <c r="E1339" i="11"/>
  <c r="B1338" i="11"/>
  <c r="F248" i="11"/>
  <c r="D223" i="11"/>
  <c r="C247" i="11"/>
  <c r="D170" i="11"/>
  <c r="E1489" i="11"/>
  <c r="F172" i="11"/>
  <c r="F171" i="11"/>
  <c r="F168" i="11"/>
  <c r="F167" i="11"/>
  <c r="F166" i="11"/>
  <c r="F1341" i="11"/>
  <c r="F1340" i="11"/>
  <c r="F1337" i="11"/>
  <c r="F1336" i="11"/>
  <c r="F1335" i="11"/>
  <c r="D248" i="11"/>
  <c r="F246" i="11"/>
  <c r="B246" i="11"/>
  <c r="C170" i="11"/>
  <c r="D1489" i="11"/>
  <c r="D171" i="11"/>
  <c r="D1340" i="11"/>
  <c r="D1491" i="11"/>
  <c r="CS85" i="3"/>
  <c r="H19" i="9"/>
  <c r="G19" i="9"/>
  <c r="B22" i="9"/>
  <c r="C19" i="9"/>
  <c r="D19" i="9"/>
  <c r="H25" i="9"/>
  <c r="B20" i="9"/>
  <c r="G24" i="9"/>
  <c r="H24" i="9"/>
  <c r="C23" i="9"/>
  <c r="D23" i="9"/>
  <c r="B23" i="9"/>
  <c r="B25" i="9"/>
  <c r="B21" i="9"/>
  <c r="C24" i="9"/>
  <c r="D24" i="9"/>
  <c r="G20" i="9"/>
  <c r="H20" i="9"/>
  <c r="B18" i="9"/>
  <c r="C18" i="9"/>
  <c r="D18" i="9"/>
  <c r="G18" i="9"/>
  <c r="H18" i="9"/>
  <c r="D20" i="9"/>
  <c r="C20" i="9"/>
  <c r="B19" i="9"/>
  <c r="C21" i="9"/>
  <c r="D21" i="9"/>
  <c r="G23" i="9"/>
  <c r="H23" i="9"/>
  <c r="W2" i="5"/>
  <c r="D17" i="12" s="1"/>
  <c r="D8" i="12"/>
  <c r="W20" i="5"/>
  <c r="D23" i="12" s="1"/>
  <c r="D14" i="12"/>
  <c r="W5" i="5"/>
  <c r="D18" i="12" s="1"/>
  <c r="D9" i="12"/>
  <c r="W17" i="5"/>
  <c r="D22" i="12" s="1"/>
  <c r="D13" i="12"/>
  <c r="W14" i="5"/>
  <c r="D21" i="12" s="1"/>
  <c r="D12" i="12"/>
  <c r="W8" i="5"/>
  <c r="D19" i="12" s="1"/>
  <c r="D10" i="12"/>
  <c r="Y14" i="5"/>
  <c r="F21" i="12" s="1"/>
  <c r="G12" i="12"/>
  <c r="Y2" i="5"/>
  <c r="F17" i="12" s="1"/>
  <c r="G8" i="12"/>
  <c r="Y5" i="5"/>
  <c r="F18" i="12" s="1"/>
  <c r="G9" i="12"/>
  <c r="Y8" i="5"/>
  <c r="F19" i="12" s="1"/>
  <c r="G10" i="12"/>
  <c r="Y17" i="5"/>
  <c r="F22" i="12" s="1"/>
  <c r="G13" i="12"/>
  <c r="Y20" i="5"/>
  <c r="F23" i="12" s="1"/>
  <c r="G14" i="12"/>
  <c r="X5" i="5"/>
  <c r="E18" i="12" s="1"/>
  <c r="X8" i="5"/>
  <c r="E19" i="12" s="1"/>
  <c r="U14" i="5"/>
  <c r="B21" i="12" s="1"/>
  <c r="B12" i="12"/>
  <c r="U5" i="5"/>
  <c r="B18" i="12" s="1"/>
  <c r="B9" i="12"/>
  <c r="U8" i="5"/>
  <c r="B19" i="12" s="1"/>
  <c r="B10" i="12"/>
  <c r="V17" i="5"/>
  <c r="C22" i="12" s="1"/>
  <c r="B13" i="12"/>
  <c r="U20" i="5"/>
  <c r="B23" i="12" s="1"/>
  <c r="B14" i="12"/>
  <c r="D372" i="11"/>
  <c r="D773" i="11"/>
  <c r="F1166" i="11"/>
  <c r="F1462" i="11"/>
  <c r="F1212" i="11"/>
  <c r="F1029" i="11"/>
  <c r="F551" i="11"/>
  <c r="F461" i="11"/>
  <c r="F212" i="11"/>
  <c r="F1573" i="11"/>
  <c r="F1424" i="11"/>
  <c r="F1283" i="11"/>
  <c r="F1254" i="11"/>
  <c r="F1198" i="11"/>
  <c r="F1134" i="11"/>
  <c r="F933" i="11"/>
  <c r="F906" i="11"/>
  <c r="F756" i="11"/>
  <c r="F712" i="11"/>
  <c r="F635" i="11"/>
  <c r="F613" i="11"/>
  <c r="F590" i="11"/>
  <c r="F260" i="11"/>
  <c r="B957" i="11"/>
  <c r="D210" i="11"/>
  <c r="D1308" i="11"/>
  <c r="D1346" i="11"/>
  <c r="D342" i="11"/>
  <c r="F40" i="11"/>
  <c r="F287" i="11"/>
  <c r="F1461" i="11"/>
  <c r="F1406" i="11"/>
  <c r="F1208" i="11"/>
  <c r="F1028" i="11"/>
  <c r="F811" i="11"/>
  <c r="F546" i="11"/>
  <c r="F418" i="11"/>
  <c r="F211" i="11"/>
  <c r="F1577" i="11"/>
  <c r="F1472" i="11"/>
  <c r="F1425" i="11"/>
  <c r="F1392" i="11"/>
  <c r="F1279" i="11"/>
  <c r="F1269" i="11"/>
  <c r="F1202" i="11"/>
  <c r="F1135" i="11"/>
  <c r="F932" i="11"/>
  <c r="F907" i="11"/>
  <c r="F763" i="11"/>
  <c r="F708" i="11"/>
  <c r="F612" i="11"/>
  <c r="F373" i="11"/>
  <c r="B751" i="11"/>
  <c r="B361" i="11"/>
  <c r="D883" i="11"/>
  <c r="D1089" i="11"/>
  <c r="D177" i="11"/>
  <c r="F1423" i="11"/>
  <c r="F1100" i="11"/>
  <c r="F1434" i="11"/>
  <c r="F685" i="11"/>
  <c r="F95" i="11"/>
  <c r="F1503" i="11"/>
  <c r="F1458" i="11"/>
  <c r="F1402" i="11"/>
  <c r="F1084" i="11"/>
  <c r="F1024" i="11"/>
  <c r="F550" i="11"/>
  <c r="F466" i="11"/>
  <c r="F422" i="11"/>
  <c r="F215" i="11"/>
  <c r="F159" i="11"/>
  <c r="F1473" i="11"/>
  <c r="F1429" i="11"/>
  <c r="F1395" i="11"/>
  <c r="F1280" i="11"/>
  <c r="F1268" i="11"/>
  <c r="F1201" i="11"/>
  <c r="F1007" i="11"/>
  <c r="F929" i="11"/>
  <c r="F768" i="11"/>
  <c r="F753" i="11"/>
  <c r="F638" i="11"/>
  <c r="F595" i="11"/>
  <c r="F374" i="11"/>
  <c r="D707" i="11"/>
  <c r="D1549" i="11"/>
  <c r="D51" i="11"/>
  <c r="F526" i="11"/>
  <c r="F1034" i="11"/>
  <c r="F1498" i="11"/>
  <c r="F1407" i="11"/>
  <c r="F1209" i="11"/>
  <c r="F1080" i="11"/>
  <c r="F812" i="11"/>
  <c r="F547" i="11"/>
  <c r="F462" i="11"/>
  <c r="F216" i="11"/>
  <c r="F164" i="11"/>
  <c r="F1572" i="11"/>
  <c r="F1428" i="11"/>
  <c r="F1391" i="11"/>
  <c r="F1272" i="11"/>
  <c r="F1250" i="11"/>
  <c r="F1138" i="11"/>
  <c r="F1003" i="11"/>
  <c r="F911" i="11"/>
  <c r="F764" i="11"/>
  <c r="F713" i="11"/>
  <c r="F634" i="11"/>
  <c r="F395" i="11"/>
  <c r="B1560" i="11"/>
  <c r="D1401" i="11"/>
  <c r="D938" i="11"/>
  <c r="F806" i="11"/>
  <c r="F666" i="11"/>
  <c r="F482" i="11"/>
  <c r="F1499" i="11"/>
  <c r="F1403" i="11"/>
  <c r="F1079" i="11"/>
  <c r="F807" i="11"/>
  <c r="F421" i="11"/>
  <c r="F160" i="11"/>
  <c r="F1468" i="11"/>
  <c r="F1249" i="11"/>
  <c r="F454" i="11"/>
  <c r="F1197" i="11"/>
  <c r="F1006" i="11"/>
  <c r="F928" i="11"/>
  <c r="F767" i="11"/>
  <c r="F752" i="11"/>
  <c r="F639" i="11"/>
  <c r="F616" i="11"/>
  <c r="F594" i="11"/>
  <c r="F531" i="11"/>
  <c r="F396" i="11"/>
  <c r="B1278" i="11"/>
  <c r="B762" i="11"/>
  <c r="B449" i="11"/>
  <c r="B979" i="11"/>
  <c r="B556" i="11"/>
  <c r="B29" i="11"/>
  <c r="B622" i="11"/>
  <c r="B405" i="11"/>
  <c r="B73" i="11"/>
  <c r="D1456" i="11"/>
  <c r="D416" i="11"/>
  <c r="D1267" i="11"/>
  <c r="D751" i="11"/>
  <c r="D394" i="11"/>
  <c r="D1412" i="11"/>
  <c r="D894" i="11"/>
  <c r="D504" i="11"/>
  <c r="D1560" i="11"/>
  <c r="D1357" i="11"/>
  <c r="D1122" i="11"/>
  <c r="D957" i="11"/>
  <c r="D784" i="11"/>
  <c r="D600" i="11"/>
  <c r="D361" i="11"/>
  <c r="D188" i="11"/>
  <c r="D62" i="11"/>
  <c r="B1357" i="11"/>
  <c r="B784" i="11"/>
  <c r="D1248" i="11"/>
  <c r="D438" i="11"/>
  <c r="D578" i="11"/>
  <c r="F927" i="11"/>
  <c r="F828" i="11"/>
  <c r="F1502" i="11"/>
  <c r="F1457" i="11"/>
  <c r="F1213" i="11"/>
  <c r="F1083" i="11"/>
  <c r="F1025" i="11"/>
  <c r="F808" i="11"/>
  <c r="F465" i="11"/>
  <c r="F417" i="11"/>
  <c r="F163" i="11"/>
  <c r="F1576" i="11"/>
  <c r="F1469" i="11"/>
  <c r="F1396" i="11"/>
  <c r="F1284" i="11"/>
  <c r="F1273" i="11"/>
  <c r="F1253" i="11"/>
  <c r="F1139" i="11"/>
  <c r="F1002" i="11"/>
  <c r="F910" i="11"/>
  <c r="F757" i="11"/>
  <c r="F709" i="11"/>
  <c r="F617" i="11"/>
  <c r="F591" i="11"/>
  <c r="F532" i="11"/>
  <c r="F528" i="11"/>
  <c r="F527" i="11"/>
  <c r="F477" i="11"/>
  <c r="F476" i="11"/>
  <c r="F473" i="11"/>
  <c r="F472" i="11"/>
  <c r="F455" i="11"/>
  <c r="F451" i="11"/>
  <c r="F450" i="11"/>
  <c r="F400" i="11"/>
  <c r="F399" i="11"/>
  <c r="F378" i="11"/>
  <c r="F377" i="11"/>
  <c r="F259" i="11"/>
  <c r="F256" i="11"/>
  <c r="F255" i="11"/>
  <c r="F205" i="11"/>
  <c r="F204" i="11"/>
  <c r="F201" i="11"/>
  <c r="F200" i="11"/>
  <c r="F134" i="11"/>
  <c r="F133" i="11"/>
  <c r="F130" i="11"/>
  <c r="F129" i="11"/>
  <c r="F46" i="11"/>
  <c r="F45" i="11"/>
  <c r="F42" i="11"/>
  <c r="F41" i="11"/>
  <c r="F1536" i="11"/>
  <c r="F1535" i="11"/>
  <c r="F1532" i="11"/>
  <c r="F1531" i="11"/>
  <c r="F1525" i="11"/>
  <c r="F1524" i="11"/>
  <c r="F1521" i="11"/>
  <c r="F1520" i="11"/>
  <c r="F1418" i="11"/>
  <c r="F1417" i="11"/>
  <c r="F1414" i="11"/>
  <c r="F1413" i="11"/>
  <c r="F1314" i="11"/>
  <c r="F1313" i="11"/>
  <c r="F1310" i="11"/>
  <c r="F1309" i="11"/>
  <c r="F1235" i="11"/>
  <c r="F1234" i="11"/>
  <c r="F1231" i="11"/>
  <c r="F1230" i="11"/>
  <c r="F1183" i="11"/>
  <c r="F1182" i="11"/>
  <c r="F1179" i="11"/>
  <c r="F1178" i="11"/>
  <c r="F1117" i="11"/>
  <c r="F1116" i="11"/>
  <c r="F1113" i="11"/>
  <c r="F1112" i="11"/>
  <c r="F1106" i="11"/>
  <c r="F1105" i="11"/>
  <c r="F1102" i="11"/>
  <c r="F1101" i="11"/>
  <c r="F996" i="11"/>
  <c r="F995" i="11"/>
  <c r="F992" i="11"/>
  <c r="F991" i="11"/>
  <c r="F985" i="11"/>
  <c r="F984" i="11"/>
  <c r="F981" i="11"/>
  <c r="F980" i="11"/>
  <c r="F900" i="11"/>
  <c r="F899" i="11"/>
  <c r="F896" i="11"/>
  <c r="F895" i="11"/>
  <c r="F889" i="11"/>
  <c r="F888" i="11"/>
  <c r="F885" i="11"/>
  <c r="F884" i="11"/>
  <c r="F856" i="11"/>
  <c r="F723" i="11"/>
  <c r="F668" i="11"/>
  <c r="F561" i="11"/>
  <c r="F443" i="11"/>
  <c r="F384" i="11"/>
  <c r="F325" i="11"/>
  <c r="F288" i="11"/>
  <c r="F35" i="11"/>
  <c r="F1561" i="11"/>
  <c r="F1514" i="11"/>
  <c r="F1480" i="11"/>
  <c r="F1440" i="11"/>
  <c r="F1385" i="11"/>
  <c r="F1369" i="11"/>
  <c r="F1351" i="11"/>
  <c r="F1329" i="11"/>
  <c r="F1223" i="11"/>
  <c r="F1167" i="11"/>
  <c r="F1150" i="11"/>
  <c r="F1124" i="11"/>
  <c r="F1072" i="11"/>
  <c r="F1057" i="11"/>
  <c r="F1040" i="11"/>
  <c r="F1014" i="11"/>
  <c r="F962" i="11"/>
  <c r="F939" i="11"/>
  <c r="F867" i="11"/>
  <c r="F841" i="11"/>
  <c r="F822" i="11"/>
  <c r="F796" i="11"/>
  <c r="F778" i="11"/>
  <c r="F741" i="11"/>
  <c r="F702" i="11"/>
  <c r="F687" i="11"/>
  <c r="F657" i="11"/>
  <c r="F606" i="11"/>
  <c r="F579" i="11"/>
  <c r="F520" i="11"/>
  <c r="F495" i="11"/>
  <c r="F433" i="11"/>
  <c r="F407" i="11"/>
  <c r="F363" i="11"/>
  <c r="F315" i="11"/>
  <c r="F303" i="11"/>
  <c r="F266" i="11"/>
  <c r="F238" i="11"/>
  <c r="F182" i="11"/>
  <c r="F140" i="11"/>
  <c r="F112" i="11"/>
  <c r="F100" i="11"/>
  <c r="F86" i="11"/>
  <c r="F67" i="11"/>
  <c r="F53" i="11"/>
  <c r="E10" i="11"/>
  <c r="D1211" i="11"/>
  <c r="D464" i="11"/>
  <c r="D1575" i="11"/>
  <c r="D1282" i="11"/>
  <c r="D1005" i="11"/>
  <c r="D766" i="11"/>
  <c r="D615" i="11"/>
  <c r="D453" i="11"/>
  <c r="D203" i="11"/>
  <c r="D1523" i="11"/>
  <c r="D1181" i="11"/>
  <c r="D983" i="11"/>
  <c r="D854" i="11"/>
  <c r="D560" i="11"/>
  <c r="D335" i="11"/>
  <c r="D33" i="11"/>
  <c r="D1482" i="11"/>
  <c r="D1372" i="11"/>
  <c r="D1301" i="11"/>
  <c r="D1148" i="11"/>
  <c r="D1060" i="11"/>
  <c r="D972" i="11"/>
  <c r="D843" i="11"/>
  <c r="D777" i="11"/>
  <c r="D659" i="11"/>
  <c r="D571" i="11"/>
  <c r="D365" i="11"/>
  <c r="D181" i="11"/>
  <c r="D77" i="11"/>
  <c r="B202" i="11"/>
  <c r="B1481" i="11"/>
  <c r="B301" i="11"/>
  <c r="B909" i="11"/>
  <c r="B648" i="11"/>
  <c r="B1016" i="11"/>
  <c r="B236" i="11"/>
  <c r="B1541" i="11"/>
  <c r="F677" i="11"/>
  <c r="D1539" i="11"/>
  <c r="F578" i="11"/>
  <c r="B210" i="11"/>
  <c r="B707" i="11"/>
  <c r="B1308" i="11"/>
  <c r="B1346" i="11"/>
  <c r="B342" i="11"/>
  <c r="D158" i="11"/>
  <c r="D633" i="11"/>
  <c r="D1229" i="11"/>
  <c r="D383" i="11"/>
  <c r="D1327" i="11"/>
  <c r="D916" i="11"/>
  <c r="D567" i="11"/>
  <c r="D139" i="11"/>
  <c r="F1390" i="11"/>
  <c r="F471" i="11"/>
  <c r="F990" i="11"/>
  <c r="F276" i="11"/>
  <c r="F1012" i="11"/>
  <c r="F655" i="11"/>
  <c r="F232" i="11"/>
  <c r="F10" i="11"/>
  <c r="C1501" i="11"/>
  <c r="C1460" i="11"/>
  <c r="C1405" i="11"/>
  <c r="C1211" i="11"/>
  <c r="C1082" i="11"/>
  <c r="C1027" i="11"/>
  <c r="C810" i="11"/>
  <c r="C549" i="11"/>
  <c r="C464" i="11"/>
  <c r="C420" i="11"/>
  <c r="C214" i="11"/>
  <c r="C162" i="11"/>
  <c r="C1575" i="11"/>
  <c r="C1471" i="11"/>
  <c r="C1427" i="11"/>
  <c r="C1394" i="11"/>
  <c r="C1282" i="11"/>
  <c r="C1271" i="11"/>
  <c r="C1252" i="11"/>
  <c r="C1200" i="11"/>
  <c r="C1137" i="11"/>
  <c r="C1005" i="11"/>
  <c r="C931" i="11"/>
  <c r="C909" i="11"/>
  <c r="C766" i="11"/>
  <c r="C755" i="11"/>
  <c r="C711" i="11"/>
  <c r="C637" i="11"/>
  <c r="C615" i="11"/>
  <c r="C593" i="11"/>
  <c r="C530" i="11"/>
  <c r="C475" i="11"/>
  <c r="C453" i="11"/>
  <c r="C398" i="11"/>
  <c r="C376" i="11"/>
  <c r="C258" i="11"/>
  <c r="C203" i="11"/>
  <c r="C132" i="11"/>
  <c r="C44" i="11"/>
  <c r="C1534" i="11"/>
  <c r="C1523" i="11"/>
  <c r="C1416" i="11"/>
  <c r="C1312" i="11"/>
  <c r="C1233" i="11"/>
  <c r="C1181" i="11"/>
  <c r="C1115" i="11"/>
  <c r="C1104" i="11"/>
  <c r="C994" i="11"/>
  <c r="C983" i="11"/>
  <c r="C898" i="11"/>
  <c r="C887" i="11"/>
  <c r="C876" i="11"/>
  <c r="C854" i="11"/>
  <c r="C722" i="11"/>
  <c r="C670" i="11"/>
  <c r="C648" i="11"/>
  <c r="C560" i="11"/>
  <c r="C508" i="11"/>
  <c r="C442" i="11"/>
  <c r="C387" i="11"/>
  <c r="C335" i="11"/>
  <c r="C324" i="11"/>
  <c r="C291" i="11"/>
  <c r="C280" i="11"/>
  <c r="C33" i="11"/>
  <c r="C1564" i="11"/>
  <c r="C1553" i="11"/>
  <c r="C1512" i="11"/>
  <c r="C1482" i="11"/>
  <c r="C1449" i="11"/>
  <c r="C1438" i="11"/>
  <c r="C1383" i="11"/>
  <c r="C1372" i="11"/>
  <c r="C1361" i="11"/>
  <c r="C1350" i="11"/>
  <c r="C1331" i="11"/>
  <c r="C1301" i="11"/>
  <c r="C1222" i="11"/>
  <c r="C1170" i="11"/>
  <c r="C1159" i="11"/>
  <c r="C1148" i="11"/>
  <c r="C1126" i="11"/>
  <c r="C1093" i="11"/>
  <c r="C1071" i="11"/>
  <c r="C1060" i="11"/>
  <c r="C1049" i="11"/>
  <c r="C1038" i="11"/>
  <c r="C1016" i="11"/>
  <c r="C972" i="11"/>
  <c r="C961" i="11"/>
  <c r="C942" i="11"/>
  <c r="C920" i="11"/>
  <c r="C865" i="11"/>
  <c r="C843" i="11"/>
  <c r="C832" i="11"/>
  <c r="C821" i="11"/>
  <c r="C799" i="11"/>
  <c r="C788" i="11"/>
  <c r="C777" i="11"/>
  <c r="C744" i="11"/>
  <c r="C733" i="11"/>
  <c r="C700" i="11"/>
  <c r="C689" i="11"/>
  <c r="C659" i="11"/>
  <c r="C626" i="11"/>
  <c r="C604" i="11"/>
  <c r="C582" i="11"/>
  <c r="C571" i="11"/>
  <c r="C519" i="11"/>
  <c r="C497" i="11"/>
  <c r="C486" i="11"/>
  <c r="C431" i="11"/>
  <c r="C409" i="11"/>
  <c r="C365" i="11"/>
  <c r="C346" i="11"/>
  <c r="C313" i="11"/>
  <c r="C302" i="11"/>
  <c r="C269" i="11"/>
  <c r="C236" i="11"/>
  <c r="C192" i="11"/>
  <c r="C181" i="11"/>
  <c r="C143" i="11"/>
  <c r="C121" i="11"/>
  <c r="C110" i="11"/>
  <c r="C99" i="11"/>
  <c r="C88" i="11"/>
  <c r="C77" i="11"/>
  <c r="C66" i="11"/>
  <c r="C55" i="11"/>
  <c r="C22" i="11"/>
  <c r="B1026" i="11"/>
  <c r="B1470" i="11"/>
  <c r="B1004" i="11"/>
  <c r="B592" i="11"/>
  <c r="B131" i="11"/>
  <c r="B1114" i="11"/>
  <c r="B721" i="11"/>
  <c r="B323" i="11"/>
  <c r="B1448" i="11"/>
  <c r="B1221" i="11"/>
  <c r="B1048" i="11"/>
  <c r="B842" i="11"/>
  <c r="B699" i="11"/>
  <c r="B496" i="11"/>
  <c r="B268" i="11"/>
  <c r="B109" i="11"/>
  <c r="B1501" i="11"/>
  <c r="B464" i="11"/>
  <c r="B1282" i="11"/>
  <c r="B766" i="11"/>
  <c r="B453" i="11"/>
  <c r="B1523" i="11"/>
  <c r="B983" i="11"/>
  <c r="B560" i="11"/>
  <c r="B33" i="11"/>
  <c r="B1372" i="11"/>
  <c r="B1148" i="11"/>
  <c r="B972" i="11"/>
  <c r="B799" i="11"/>
  <c r="B626" i="11"/>
  <c r="B409" i="11"/>
  <c r="B77" i="11"/>
  <c r="D1542" i="11"/>
  <c r="F1189" i="11"/>
  <c r="C1188" i="11"/>
  <c r="E677" i="11"/>
  <c r="E1289" i="11"/>
  <c r="F950" i="11"/>
  <c r="C949" i="11"/>
  <c r="B538" i="11"/>
  <c r="B1191" i="11"/>
  <c r="F877" i="11"/>
  <c r="F852" i="11"/>
  <c r="F672" i="11"/>
  <c r="F650" i="11"/>
  <c r="F557" i="11"/>
  <c r="F444" i="11"/>
  <c r="F389" i="11"/>
  <c r="F332" i="11"/>
  <c r="F293" i="11"/>
  <c r="F277" i="11"/>
  <c r="F1565" i="11"/>
  <c r="F1550" i="11"/>
  <c r="F1483" i="11"/>
  <c r="F1446" i="11"/>
  <c r="F1384" i="11"/>
  <c r="F1370" i="11"/>
  <c r="F1359" i="11"/>
  <c r="F1333" i="11"/>
  <c r="F1299" i="11"/>
  <c r="F1220" i="11"/>
  <c r="F1160" i="11"/>
  <c r="F1145" i="11"/>
  <c r="F1095" i="11"/>
  <c r="F1069" i="11"/>
  <c r="F1051" i="11"/>
  <c r="F1039" i="11"/>
  <c r="F1013" i="11"/>
  <c r="F963" i="11"/>
  <c r="F944" i="11"/>
  <c r="F918" i="11"/>
  <c r="F844" i="11"/>
  <c r="F829" i="11"/>
  <c r="F801" i="11"/>
  <c r="F786" i="11"/>
  <c r="F775" i="11"/>
  <c r="F734" i="11"/>
  <c r="F698" i="11"/>
  <c r="F661" i="11"/>
  <c r="F627" i="11"/>
  <c r="F601" i="11"/>
  <c r="F572" i="11"/>
  <c r="F516" i="11"/>
  <c r="F488" i="11"/>
  <c r="F432" i="11"/>
  <c r="F406" i="11"/>
  <c r="F347" i="11"/>
  <c r="F311" i="11"/>
  <c r="F299" i="11"/>
  <c r="F237" i="11"/>
  <c r="F233" i="11"/>
  <c r="F194" i="11"/>
  <c r="F183" i="11"/>
  <c r="F144" i="11"/>
  <c r="F118" i="11"/>
  <c r="F101" i="11"/>
  <c r="F89" i="11"/>
  <c r="F78" i="11"/>
  <c r="F63" i="11"/>
  <c r="F52" i="11"/>
  <c r="F19" i="11"/>
  <c r="D1405" i="11"/>
  <c r="D810" i="11"/>
  <c r="D214" i="11"/>
  <c r="D1471" i="11"/>
  <c r="D1271" i="11"/>
  <c r="D909" i="11"/>
  <c r="D637" i="11"/>
  <c r="D475" i="11"/>
  <c r="D258" i="11"/>
  <c r="D1534" i="11"/>
  <c r="D1233" i="11"/>
  <c r="D994" i="11"/>
  <c r="D876" i="11"/>
  <c r="D670" i="11"/>
  <c r="D442" i="11"/>
  <c r="D291" i="11"/>
  <c r="D1564" i="11"/>
  <c r="D1449" i="11"/>
  <c r="D1350" i="11"/>
  <c r="D1170" i="11"/>
  <c r="D1071" i="11"/>
  <c r="D1038" i="11"/>
  <c r="D942" i="11"/>
  <c r="D832" i="11"/>
  <c r="D788" i="11"/>
  <c r="D700" i="11"/>
  <c r="D626" i="11"/>
  <c r="D519" i="11"/>
  <c r="D431" i="11"/>
  <c r="D346" i="11"/>
  <c r="D269" i="11"/>
  <c r="D192" i="11"/>
  <c r="D121" i="11"/>
  <c r="D88" i="11"/>
  <c r="D22" i="11"/>
  <c r="B1574" i="11"/>
  <c r="B1180" i="11"/>
  <c r="B1300" i="11"/>
  <c r="B518" i="11"/>
  <c r="B11" i="11"/>
  <c r="B475" i="11"/>
  <c r="B280" i="11"/>
  <c r="B821" i="11"/>
  <c r="F1289" i="11"/>
  <c r="D1544" i="11"/>
  <c r="D1540" i="11"/>
  <c r="B1401" i="11"/>
  <c r="B372" i="11"/>
  <c r="B883" i="11"/>
  <c r="B1089" i="11"/>
  <c r="D1207" i="11"/>
  <c r="D1196" i="11"/>
  <c r="D254" i="11"/>
  <c r="D872" i="11"/>
  <c r="D1508" i="11"/>
  <c r="D1067" i="11"/>
  <c r="D740" i="11"/>
  <c r="D309" i="11"/>
  <c r="D18" i="11"/>
  <c r="F545" i="11"/>
  <c r="F905" i="11"/>
  <c r="F1530" i="11"/>
  <c r="F644" i="11"/>
  <c r="F1379" i="11"/>
  <c r="F1155" i="11"/>
  <c r="F817" i="11"/>
  <c r="F427" i="11"/>
  <c r="F84" i="11"/>
  <c r="DM22" i="3"/>
  <c r="B1207" i="11"/>
  <c r="B158" i="11"/>
  <c r="B633" i="11"/>
  <c r="B872" i="11"/>
  <c r="B1067" i="11"/>
  <c r="B916" i="11"/>
  <c r="B740" i="11"/>
  <c r="B567" i="11"/>
  <c r="B309" i="11"/>
  <c r="B139" i="11"/>
  <c r="B18" i="11"/>
  <c r="D1078" i="11"/>
  <c r="D1571" i="11"/>
  <c r="D1133" i="11"/>
  <c r="D611" i="11"/>
  <c r="D199" i="11"/>
  <c r="D1177" i="11"/>
  <c r="D850" i="11"/>
  <c r="D331" i="11"/>
  <c r="D1478" i="11"/>
  <c r="D1297" i="11"/>
  <c r="D1056" i="11"/>
  <c r="D861" i="11"/>
  <c r="D729" i="11"/>
  <c r="D515" i="11"/>
  <c r="D298" i="11"/>
  <c r="D117" i="11"/>
  <c r="F1497" i="11"/>
  <c r="F460" i="11"/>
  <c r="F1278" i="11"/>
  <c r="F762" i="11"/>
  <c r="F449" i="11"/>
  <c r="F1519" i="11"/>
  <c r="F979" i="11"/>
  <c r="F556" i="11"/>
  <c r="F29" i="11"/>
  <c r="F1368" i="11"/>
  <c r="F1144" i="11"/>
  <c r="F968" i="11"/>
  <c r="F795" i="11"/>
  <c r="F622" i="11"/>
  <c r="F405" i="11"/>
  <c r="F73" i="11"/>
  <c r="F1500" i="11"/>
  <c r="F1459" i="11"/>
  <c r="F1404" i="11"/>
  <c r="F1210" i="11"/>
  <c r="F1081" i="11"/>
  <c r="F1026" i="11"/>
  <c r="F809" i="11"/>
  <c r="F548" i="11"/>
  <c r="F463" i="11"/>
  <c r="F419" i="11"/>
  <c r="F213" i="11"/>
  <c r="F161" i="11"/>
  <c r="F1574" i="11"/>
  <c r="F1470" i="11"/>
  <c r="F1426" i="11"/>
  <c r="F1393" i="11"/>
  <c r="F1281" i="11"/>
  <c r="F1270" i="11"/>
  <c r="F1251" i="11"/>
  <c r="F1199" i="11"/>
  <c r="F1136" i="11"/>
  <c r="F1004" i="11"/>
  <c r="F930" i="11"/>
  <c r="F908" i="11"/>
  <c r="F765" i="11"/>
  <c r="F754" i="11"/>
  <c r="F710" i="11"/>
  <c r="F636" i="11"/>
  <c r="F614" i="11"/>
  <c r="F592" i="11"/>
  <c r="F529" i="11"/>
  <c r="F474" i="11"/>
  <c r="F452" i="11"/>
  <c r="F397" i="11"/>
  <c r="F375" i="11"/>
  <c r="F257" i="11"/>
  <c r="F202" i="11"/>
  <c r="F131" i="11"/>
  <c r="F43" i="11"/>
  <c r="F1533" i="11"/>
  <c r="F1522" i="11"/>
  <c r="F1415" i="11"/>
  <c r="F1311" i="11"/>
  <c r="F1232" i="11"/>
  <c r="F1180" i="11"/>
  <c r="F1114" i="11"/>
  <c r="F1103" i="11"/>
  <c r="F993" i="11"/>
  <c r="F982" i="11"/>
  <c r="F897" i="11"/>
  <c r="F886" i="11"/>
  <c r="F875" i="11"/>
  <c r="F853" i="11"/>
  <c r="F721" i="11"/>
  <c r="F669" i="11"/>
  <c r="F647" i="11"/>
  <c r="F559" i="11"/>
  <c r="F507" i="11"/>
  <c r="F441" i="11"/>
  <c r="F386" i="11"/>
  <c r="F334" i="11"/>
  <c r="F323" i="11"/>
  <c r="F290" i="11"/>
  <c r="F279" i="11"/>
  <c r="F32" i="11"/>
  <c r="F1563" i="11"/>
  <c r="F1552" i="11"/>
  <c r="F1511" i="11"/>
  <c r="F1481" i="11"/>
  <c r="F1448" i="11"/>
  <c r="F1437" i="11"/>
  <c r="F1382" i="11"/>
  <c r="F1371" i="11"/>
  <c r="F1360" i="11"/>
  <c r="F1349" i="11"/>
  <c r="F1330" i="11"/>
  <c r="F1300" i="11"/>
  <c r="F1221" i="11"/>
  <c r="F1169" i="11"/>
  <c r="F1158" i="11"/>
  <c r="F1147" i="11"/>
  <c r="F1125" i="11"/>
  <c r="F1092" i="11"/>
  <c r="F1070" i="11"/>
  <c r="F1059" i="11"/>
  <c r="F1048" i="11"/>
  <c r="F1037" i="11"/>
  <c r="F1015" i="11"/>
  <c r="F971" i="11"/>
  <c r="F960" i="11"/>
  <c r="F941" i="11"/>
  <c r="F919" i="11"/>
  <c r="F864" i="11"/>
  <c r="F842" i="11"/>
  <c r="F831" i="11"/>
  <c r="F820" i="11"/>
  <c r="F798" i="11"/>
  <c r="F787" i="11"/>
  <c r="F776" i="11"/>
  <c r="F743" i="11"/>
  <c r="F732" i="11"/>
  <c r="F699" i="11"/>
  <c r="F688" i="11"/>
  <c r="F658" i="11"/>
  <c r="F625" i="11"/>
  <c r="F603" i="11"/>
  <c r="F581" i="11"/>
  <c r="F570" i="11"/>
  <c r="F518" i="11"/>
  <c r="F496" i="11"/>
  <c r="F485" i="11"/>
  <c r="F430" i="11"/>
  <c r="F408" i="11"/>
  <c r="F364" i="11"/>
  <c r="F345" i="11"/>
  <c r="F312" i="11"/>
  <c r="F301" i="11"/>
  <c r="F268" i="11"/>
  <c r="F235" i="11"/>
  <c r="F191" i="11"/>
  <c r="F180" i="11"/>
  <c r="F142" i="11"/>
  <c r="F120" i="11"/>
  <c r="F109" i="11"/>
  <c r="F98" i="11"/>
  <c r="F87" i="11"/>
  <c r="F76" i="11"/>
  <c r="F65" i="11"/>
  <c r="F54" i="11"/>
  <c r="F21" i="11"/>
  <c r="B809" i="11"/>
  <c r="B1426" i="11"/>
  <c r="B930" i="11"/>
  <c r="B529" i="11"/>
  <c r="B43" i="11"/>
  <c r="B1103" i="11"/>
  <c r="B669" i="11"/>
  <c r="B290" i="11"/>
  <c r="B1437" i="11"/>
  <c r="B1169" i="11"/>
  <c r="B1037" i="11"/>
  <c r="B831" i="11"/>
  <c r="B688" i="11"/>
  <c r="B485" i="11"/>
  <c r="B98" i="11"/>
  <c r="B1460" i="11"/>
  <c r="B420" i="11"/>
  <c r="B1271" i="11"/>
  <c r="B755" i="11"/>
  <c r="B398" i="11"/>
  <c r="B1416" i="11"/>
  <c r="B898" i="11"/>
  <c r="B508" i="11"/>
  <c r="B1564" i="11"/>
  <c r="B1361" i="11"/>
  <c r="B1126" i="11"/>
  <c r="B961" i="11"/>
  <c r="B788" i="11"/>
  <c r="B604" i="11"/>
  <c r="B365" i="11"/>
  <c r="B192" i="11"/>
  <c r="B66" i="11"/>
  <c r="C1542" i="11"/>
  <c r="E1189" i="11"/>
  <c r="B1188" i="11"/>
  <c r="D677" i="11"/>
  <c r="D1289" i="11"/>
  <c r="E950" i="11"/>
  <c r="B949" i="11"/>
  <c r="F537" i="11"/>
  <c r="D680" i="11"/>
  <c r="D679" i="11"/>
  <c r="D676" i="11"/>
  <c r="D675" i="11"/>
  <c r="D674" i="11"/>
  <c r="D1292" i="11"/>
  <c r="D1291" i="11"/>
  <c r="D1288" i="11"/>
  <c r="D1287" i="11"/>
  <c r="D1286" i="11"/>
  <c r="F540" i="11"/>
  <c r="F539" i="11"/>
  <c r="F536" i="11"/>
  <c r="F535" i="11"/>
  <c r="F534" i="11"/>
  <c r="F873" i="11"/>
  <c r="F724" i="11"/>
  <c r="F667" i="11"/>
  <c r="F562" i="11"/>
  <c r="F510" i="11"/>
  <c r="F439" i="11"/>
  <c r="F336" i="11"/>
  <c r="F322" i="11"/>
  <c r="F282" i="11"/>
  <c r="F34" i="11"/>
  <c r="F1562" i="11"/>
  <c r="F1551" i="11"/>
  <c r="F1484" i="11"/>
  <c r="F1451" i="11"/>
  <c r="F1436" i="11"/>
  <c r="F1373" i="11"/>
  <c r="F1358" i="11"/>
  <c r="F1332" i="11"/>
  <c r="F1298" i="11"/>
  <c r="F1171" i="11"/>
  <c r="F1157" i="11"/>
  <c r="F1128" i="11"/>
  <c r="F1094" i="11"/>
  <c r="F1068" i="11"/>
  <c r="F1050" i="11"/>
  <c r="F1035" i="11"/>
  <c r="F974" i="11"/>
  <c r="F958" i="11"/>
  <c r="F922" i="11"/>
  <c r="F862" i="11"/>
  <c r="F834" i="11"/>
  <c r="F819" i="11"/>
  <c r="F797" i="11"/>
  <c r="F779" i="11"/>
  <c r="F742" i="11"/>
  <c r="F731" i="11"/>
  <c r="F691" i="11"/>
  <c r="F660" i="11"/>
  <c r="F624" i="11"/>
  <c r="F602" i="11"/>
  <c r="F573" i="11"/>
  <c r="F498" i="11"/>
  <c r="F484" i="11"/>
  <c r="F429" i="11"/>
  <c r="F367" i="11"/>
  <c r="F348" i="11"/>
  <c r="F310" i="11"/>
  <c r="F267" i="11"/>
  <c r="F189" i="11"/>
  <c r="F145" i="11"/>
  <c r="F122" i="11"/>
  <c r="F107" i="11"/>
  <c r="F90" i="11"/>
  <c r="F79" i="11"/>
  <c r="F64" i="11"/>
  <c r="F56" i="11"/>
  <c r="F20" i="11"/>
  <c r="D1460" i="11"/>
  <c r="D1027" i="11"/>
  <c r="D420" i="11"/>
  <c r="D1427" i="11"/>
  <c r="D1137" i="11"/>
  <c r="D755" i="11"/>
  <c r="D593" i="11"/>
  <c r="D398" i="11"/>
  <c r="D132" i="11"/>
  <c r="D1416" i="11"/>
  <c r="D1115" i="11"/>
  <c r="D898" i="11"/>
  <c r="D722" i="11"/>
  <c r="D508" i="11"/>
  <c r="D324" i="11"/>
  <c r="D1553" i="11"/>
  <c r="D1383" i="11"/>
  <c r="D1331" i="11"/>
  <c r="D1126" i="11"/>
  <c r="D1016" i="11"/>
  <c r="D920" i="11"/>
  <c r="D799" i="11"/>
  <c r="D733" i="11"/>
  <c r="D604" i="11"/>
  <c r="D497" i="11"/>
  <c r="D409" i="11"/>
  <c r="D302" i="11"/>
  <c r="D236" i="11"/>
  <c r="D110" i="11"/>
  <c r="D66" i="11"/>
  <c r="B1081" i="11"/>
  <c r="B614" i="11"/>
  <c r="B334" i="11"/>
  <c r="B864" i="11"/>
  <c r="B120" i="11"/>
  <c r="B1394" i="11"/>
  <c r="B994" i="11"/>
  <c r="B1159" i="11"/>
  <c r="B431" i="11"/>
  <c r="E1542" i="11"/>
  <c r="D949" i="11"/>
  <c r="D1538" i="11"/>
  <c r="B1133" i="11"/>
  <c r="B331" i="11"/>
  <c r="B515" i="11"/>
  <c r="D1467" i="11"/>
  <c r="D589" i="11"/>
  <c r="D128" i="11"/>
  <c r="D718" i="11"/>
  <c r="D1445" i="11"/>
  <c r="D1045" i="11"/>
  <c r="D696" i="11"/>
  <c r="D265" i="11"/>
  <c r="F416" i="11"/>
  <c r="F394" i="11"/>
  <c r="F894" i="11"/>
  <c r="F1560" i="11"/>
  <c r="F1122" i="11"/>
  <c r="F784" i="11"/>
  <c r="F361" i="11"/>
  <c r="F188" i="11"/>
  <c r="D1502" i="11"/>
  <c r="D1498" i="11"/>
  <c r="D1462" i="11"/>
  <c r="D1458" i="11"/>
  <c r="D1407" i="11"/>
  <c r="D1403" i="11"/>
  <c r="D1212" i="11"/>
  <c r="D1209" i="11"/>
  <c r="D1083" i="11"/>
  <c r="D1080" i="11"/>
  <c r="D1028" i="11"/>
  <c r="D1024" i="11"/>
  <c r="D812" i="11"/>
  <c r="D808" i="11"/>
  <c r="D550" i="11"/>
  <c r="D547" i="11"/>
  <c r="D465" i="11"/>
  <c r="D461" i="11"/>
  <c r="D421" i="11"/>
  <c r="D417" i="11"/>
  <c r="D215" i="11"/>
  <c r="D211" i="11"/>
  <c r="D163" i="11"/>
  <c r="D159" i="11"/>
  <c r="D1577" i="11"/>
  <c r="D1572" i="11"/>
  <c r="D1472" i="11"/>
  <c r="D1468" i="11"/>
  <c r="D1428" i="11"/>
  <c r="D1424" i="11"/>
  <c r="D1395" i="11"/>
  <c r="D1391" i="11"/>
  <c r="D1283" i="11"/>
  <c r="D1279" i="11"/>
  <c r="D1272" i="11"/>
  <c r="D1268" i="11"/>
  <c r="D1253" i="11"/>
  <c r="D1249" i="11"/>
  <c r="D1201" i="11"/>
  <c r="D1197" i="11"/>
  <c r="D1138" i="11"/>
  <c r="D1134" i="11"/>
  <c r="D1006" i="11"/>
  <c r="D1002" i="11"/>
  <c r="D932" i="11"/>
  <c r="D928" i="11"/>
  <c r="D910" i="11"/>
  <c r="D906" i="11"/>
  <c r="D767" i="11"/>
  <c r="D763" i="11"/>
  <c r="D756" i="11"/>
  <c r="D752" i="11"/>
  <c r="D712" i="11"/>
  <c r="D708" i="11"/>
  <c r="D638" i="11"/>
  <c r="D634" i="11"/>
  <c r="D616" i="11"/>
  <c r="D612" i="11"/>
  <c r="D594" i="11"/>
  <c r="D590" i="11"/>
  <c r="D531" i="11"/>
  <c r="D528" i="11"/>
  <c r="D476" i="11"/>
  <c r="D472" i="11"/>
  <c r="D455" i="11"/>
  <c r="D450" i="11"/>
  <c r="D399" i="11"/>
  <c r="D395" i="11"/>
  <c r="D377" i="11"/>
  <c r="D373" i="11"/>
  <c r="D259" i="11"/>
  <c r="D255" i="11"/>
  <c r="D204" i="11"/>
  <c r="D200" i="11"/>
  <c r="D133" i="11"/>
  <c r="D129" i="11"/>
  <c r="D45" i="11"/>
  <c r="D41" i="11"/>
  <c r="D1535" i="11"/>
  <c r="D1531" i="11"/>
  <c r="D1525" i="11"/>
  <c r="D1520" i="11"/>
  <c r="D1417" i="11"/>
  <c r="D1414" i="11"/>
  <c r="D1313" i="11"/>
  <c r="D1309" i="11"/>
  <c r="D1234" i="11"/>
  <c r="D1230" i="11"/>
  <c r="D1183" i="11"/>
  <c r="D1179" i="11"/>
  <c r="D1116" i="11"/>
  <c r="D1112" i="11"/>
  <c r="D1106" i="11"/>
  <c r="D1102" i="11"/>
  <c r="D995" i="11"/>
  <c r="D991" i="11"/>
  <c r="D984" i="11"/>
  <c r="D980" i="11"/>
  <c r="D899" i="11"/>
  <c r="D895" i="11"/>
  <c r="D888" i="11"/>
  <c r="D884" i="11"/>
  <c r="D877" i="11"/>
  <c r="D873" i="11"/>
  <c r="D855" i="11"/>
  <c r="D851" i="11"/>
  <c r="D724" i="11"/>
  <c r="D720" i="11"/>
  <c r="D672" i="11"/>
  <c r="D668" i="11"/>
  <c r="D650" i="11"/>
  <c r="D646" i="11"/>
  <c r="D561" i="11"/>
  <c r="D557" i="11"/>
  <c r="D510" i="11"/>
  <c r="D506" i="11"/>
  <c r="D444" i="11"/>
  <c r="D439" i="11"/>
  <c r="D389" i="11"/>
  <c r="D384" i="11"/>
  <c r="D337" i="11"/>
  <c r="D333" i="11"/>
  <c r="D326" i="11"/>
  <c r="D321" i="11"/>
  <c r="D292" i="11"/>
  <c r="D289" i="11"/>
  <c r="D282" i="11"/>
  <c r="D278" i="11"/>
  <c r="D35" i="11"/>
  <c r="D30" i="11"/>
  <c r="D1566" i="11"/>
  <c r="D1562" i="11"/>
  <c r="D1555" i="11"/>
  <c r="D1551" i="11"/>
  <c r="D1514" i="11"/>
  <c r="D1510" i="11"/>
  <c r="D1484" i="11"/>
  <c r="D1480" i="11"/>
  <c r="D1451" i="11"/>
  <c r="D1447" i="11"/>
  <c r="D1440" i="11"/>
  <c r="D1436" i="11"/>
  <c r="D1385" i="11"/>
  <c r="D1381" i="11"/>
  <c r="D1374" i="11"/>
  <c r="D1370" i="11"/>
  <c r="D1363" i="11"/>
  <c r="D1359" i="11"/>
  <c r="D1352" i="11"/>
  <c r="D1348" i="11"/>
  <c r="D1333" i="11"/>
  <c r="D1329" i="11"/>
  <c r="D1302" i="11"/>
  <c r="D1299" i="11"/>
  <c r="D1224" i="11"/>
  <c r="D1223" i="11"/>
  <c r="D1220" i="11"/>
  <c r="D1219" i="11"/>
  <c r="D1172" i="11"/>
  <c r="D1171" i="11"/>
  <c r="D1168" i="11"/>
  <c r="D1167" i="11"/>
  <c r="D1161" i="11"/>
  <c r="D1160" i="11"/>
  <c r="D1157" i="11"/>
  <c r="D1156" i="11"/>
  <c r="D1150" i="11"/>
  <c r="D1149" i="11"/>
  <c r="D1146" i="11"/>
  <c r="D1145" i="11"/>
  <c r="D1128" i="11"/>
  <c r="D1127" i="11"/>
  <c r="D1124" i="11"/>
  <c r="D1123" i="11"/>
  <c r="D1095" i="11"/>
  <c r="D1094" i="11"/>
  <c r="D1091" i="11"/>
  <c r="D1090" i="11"/>
  <c r="D1073" i="11"/>
  <c r="D1072" i="11"/>
  <c r="D1069" i="11"/>
  <c r="D1068" i="11"/>
  <c r="D1061" i="11"/>
  <c r="D1058" i="11"/>
  <c r="D1057" i="11"/>
  <c r="D1051" i="11"/>
  <c r="D1050" i="11"/>
  <c r="D1047" i="11"/>
  <c r="D1046" i="11"/>
  <c r="D1040" i="11"/>
  <c r="D1039" i="11"/>
  <c r="D1036" i="11"/>
  <c r="D1035" i="11"/>
  <c r="D1018" i="11"/>
  <c r="D1017" i="11"/>
  <c r="D1014" i="11"/>
  <c r="D1013" i="11"/>
  <c r="D974" i="11"/>
  <c r="D973" i="11"/>
  <c r="D970" i="11"/>
  <c r="D969" i="11"/>
  <c r="D963" i="11"/>
  <c r="D962" i="11"/>
  <c r="D959" i="11"/>
  <c r="D958" i="11"/>
  <c r="D944" i="11"/>
  <c r="D943" i="11"/>
  <c r="D940" i="11"/>
  <c r="D939" i="11"/>
  <c r="D922" i="11"/>
  <c r="D921" i="11"/>
  <c r="D918" i="11"/>
  <c r="D917" i="11"/>
  <c r="D867" i="11"/>
  <c r="D866" i="11"/>
  <c r="D863" i="11"/>
  <c r="D862" i="11"/>
  <c r="D845" i="11"/>
  <c r="D844" i="11"/>
  <c r="D841" i="11"/>
  <c r="D840" i="11"/>
  <c r="D834" i="11"/>
  <c r="D833" i="11"/>
  <c r="D830" i="11"/>
  <c r="D829" i="11"/>
  <c r="D823" i="11"/>
  <c r="D822" i="11"/>
  <c r="D819" i="11"/>
  <c r="D818" i="11"/>
  <c r="D801" i="11"/>
  <c r="D800" i="11"/>
  <c r="D797" i="11"/>
  <c r="D796" i="11"/>
  <c r="D790" i="11"/>
  <c r="D789" i="11"/>
  <c r="D786" i="11"/>
  <c r="D785" i="11"/>
  <c r="D779" i="11"/>
  <c r="D778" i="11"/>
  <c r="D775" i="11"/>
  <c r="D774" i="11"/>
  <c r="D746" i="11"/>
  <c r="D745" i="11"/>
  <c r="D742" i="11"/>
  <c r="D741" i="11"/>
  <c r="D735" i="11"/>
  <c r="D734" i="11"/>
  <c r="D731" i="11"/>
  <c r="D730" i="11"/>
  <c r="D702" i="11"/>
  <c r="D701" i="11"/>
  <c r="D698" i="11"/>
  <c r="D697" i="11"/>
  <c r="D691" i="11"/>
  <c r="D690" i="11"/>
  <c r="D687" i="11"/>
  <c r="D686" i="11"/>
  <c r="D661" i="11"/>
  <c r="D660" i="11"/>
  <c r="D657" i="11"/>
  <c r="D656" i="11"/>
  <c r="D628" i="11"/>
  <c r="D627" i="11"/>
  <c r="D624" i="11"/>
  <c r="D623" i="11"/>
  <c r="D606" i="11"/>
  <c r="D605" i="11"/>
  <c r="D602" i="11"/>
  <c r="D601" i="11"/>
  <c r="D584" i="11"/>
  <c r="D583" i="11"/>
  <c r="D580" i="11"/>
  <c r="D579" i="11"/>
  <c r="D573" i="11"/>
  <c r="D572" i="11"/>
  <c r="D569" i="11"/>
  <c r="D568" i="11"/>
  <c r="D521" i="11"/>
  <c r="D520" i="11"/>
  <c r="D517" i="11"/>
  <c r="D516" i="11"/>
  <c r="D499" i="11"/>
  <c r="D498" i="11"/>
  <c r="D495" i="11"/>
  <c r="D494" i="11"/>
  <c r="D488" i="11"/>
  <c r="D487" i="11"/>
  <c r="D484" i="11"/>
  <c r="D483" i="11"/>
  <c r="D433" i="11"/>
  <c r="D432" i="11"/>
  <c r="D429" i="11"/>
  <c r="D428" i="11"/>
  <c r="D411" i="11"/>
  <c r="D410" i="11"/>
  <c r="D407" i="11"/>
  <c r="D406" i="11"/>
  <c r="D367" i="11"/>
  <c r="D366" i="11"/>
  <c r="D363" i="11"/>
  <c r="D362" i="11"/>
  <c r="D348" i="11"/>
  <c r="D347" i="11"/>
  <c r="D344" i="11"/>
  <c r="D343" i="11"/>
  <c r="D315" i="11"/>
  <c r="D314" i="11"/>
  <c r="D311" i="11"/>
  <c r="D310" i="11"/>
  <c r="D304" i="11"/>
  <c r="D303" i="11"/>
  <c r="D300" i="11"/>
  <c r="D299" i="11"/>
  <c r="D271" i="11"/>
  <c r="D270" i="11"/>
  <c r="D267" i="11"/>
  <c r="D266" i="11"/>
  <c r="D238" i="11"/>
  <c r="D237" i="11"/>
  <c r="D234" i="11"/>
  <c r="D233" i="11"/>
  <c r="D194" i="11"/>
  <c r="D193" i="11"/>
  <c r="D190" i="11"/>
  <c r="D189" i="11"/>
  <c r="D183" i="11"/>
  <c r="D182" i="11"/>
  <c r="D179" i="11"/>
  <c r="D178" i="11"/>
  <c r="D145" i="11"/>
  <c r="D144" i="11"/>
  <c r="D141" i="11"/>
  <c r="D140" i="11"/>
  <c r="D123" i="11"/>
  <c r="D122" i="11"/>
  <c r="D119" i="11"/>
  <c r="D118" i="11"/>
  <c r="D112" i="11"/>
  <c r="D111" i="11"/>
  <c r="D108" i="11"/>
  <c r="D107" i="11"/>
  <c r="D101" i="11"/>
  <c r="D100" i="11"/>
  <c r="D97" i="11"/>
  <c r="D96" i="11"/>
  <c r="D90" i="11"/>
  <c r="D89" i="11"/>
  <c r="D86" i="11"/>
  <c r="D85" i="11"/>
  <c r="D79" i="11"/>
  <c r="D78" i="11"/>
  <c r="D75" i="11"/>
  <c r="D74" i="11"/>
  <c r="D68" i="11"/>
  <c r="D67" i="11"/>
  <c r="D64" i="11"/>
  <c r="D63" i="11"/>
  <c r="D57" i="11"/>
  <c r="D56" i="11"/>
  <c r="D53" i="11"/>
  <c r="D52" i="11"/>
  <c r="D24" i="11"/>
  <c r="D23" i="11"/>
  <c r="D20" i="11"/>
  <c r="D19" i="11"/>
  <c r="E1500" i="11"/>
  <c r="E1459" i="11"/>
  <c r="E1404" i="11"/>
  <c r="E1210" i="11"/>
  <c r="E1081" i="11"/>
  <c r="E1026" i="11"/>
  <c r="E809" i="11"/>
  <c r="E548" i="11"/>
  <c r="E463" i="11"/>
  <c r="E419" i="11"/>
  <c r="E213" i="11"/>
  <c r="E161" i="11"/>
  <c r="E1574" i="11"/>
  <c r="E1470" i="11"/>
  <c r="E1426" i="11"/>
  <c r="E1393" i="11"/>
  <c r="E1281" i="11"/>
  <c r="E1270" i="11"/>
  <c r="E1251" i="11"/>
  <c r="E1199" i="11"/>
  <c r="E1136" i="11"/>
  <c r="E1004" i="11"/>
  <c r="E930" i="11"/>
  <c r="E908" i="11"/>
  <c r="E765" i="11"/>
  <c r="E754" i="11"/>
  <c r="E710" i="11"/>
  <c r="E636" i="11"/>
  <c r="E614" i="11"/>
  <c r="E592" i="11"/>
  <c r="E529" i="11"/>
  <c r="E474" i="11"/>
  <c r="E452" i="11"/>
  <c r="E397" i="11"/>
  <c r="E375" i="11"/>
  <c r="E257" i="11"/>
  <c r="E202" i="11"/>
  <c r="E131" i="11"/>
  <c r="E43" i="11"/>
  <c r="E1533" i="11"/>
  <c r="E1522" i="11"/>
  <c r="E1415" i="11"/>
  <c r="E1311" i="11"/>
  <c r="E1232" i="11"/>
  <c r="E1180" i="11"/>
  <c r="E1114" i="11"/>
  <c r="E1103" i="11"/>
  <c r="E993" i="11"/>
  <c r="E982" i="11"/>
  <c r="E897" i="11"/>
  <c r="E886" i="11"/>
  <c r="E875" i="11"/>
  <c r="E853" i="11"/>
  <c r="E721" i="11"/>
  <c r="E669" i="11"/>
  <c r="E647" i="11"/>
  <c r="E559" i="11"/>
  <c r="E507" i="11"/>
  <c r="E441" i="11"/>
  <c r="E386" i="11"/>
  <c r="E334" i="11"/>
  <c r="E323" i="11"/>
  <c r="E290" i="11"/>
  <c r="E279" i="11"/>
  <c r="E32" i="11"/>
  <c r="E1563" i="11"/>
  <c r="E1552" i="11"/>
  <c r="E1511" i="11"/>
  <c r="E1481" i="11"/>
  <c r="E1448" i="11"/>
  <c r="E1437" i="11"/>
  <c r="E1382" i="11"/>
  <c r="E1371" i="11"/>
  <c r="E1360" i="11"/>
  <c r="E1349" i="11"/>
  <c r="E1330" i="11"/>
  <c r="E1300" i="11"/>
  <c r="E1221" i="11"/>
  <c r="E1169" i="11"/>
  <c r="E1158" i="11"/>
  <c r="E1147" i="11"/>
  <c r="E1125" i="11"/>
  <c r="E1092" i="11"/>
  <c r="E1070" i="11"/>
  <c r="E1059" i="11"/>
  <c r="E1048" i="11"/>
  <c r="E1037" i="11"/>
  <c r="E1015" i="11"/>
  <c r="E971" i="11"/>
  <c r="E960" i="11"/>
  <c r="E941" i="11"/>
  <c r="E919" i="11"/>
  <c r="E864" i="11"/>
  <c r="E842" i="11"/>
  <c r="E831" i="11"/>
  <c r="E820" i="11"/>
  <c r="E798" i="11"/>
  <c r="E787" i="11"/>
  <c r="E776" i="11"/>
  <c r="E743" i="11"/>
  <c r="E732" i="11"/>
  <c r="E699" i="11"/>
  <c r="E688" i="11"/>
  <c r="E658" i="11"/>
  <c r="E625" i="11"/>
  <c r="E603" i="11"/>
  <c r="E581" i="11"/>
  <c r="E570" i="11"/>
  <c r="E518" i="11"/>
  <c r="E496" i="11"/>
  <c r="E485" i="11"/>
  <c r="E430" i="11"/>
  <c r="E408" i="11"/>
  <c r="E364" i="11"/>
  <c r="E345" i="11"/>
  <c r="E312" i="11"/>
  <c r="E301" i="11"/>
  <c r="E268" i="11"/>
  <c r="E235" i="11"/>
  <c r="E191" i="11"/>
  <c r="E180" i="11"/>
  <c r="E142" i="11"/>
  <c r="E120" i="11"/>
  <c r="E109" i="11"/>
  <c r="E98" i="11"/>
  <c r="E87" i="11"/>
  <c r="E76" i="11"/>
  <c r="E65" i="11"/>
  <c r="E54" i="11"/>
  <c r="E21" i="11"/>
  <c r="B10" i="11"/>
  <c r="B548" i="11"/>
  <c r="B1393" i="11"/>
  <c r="B908" i="11"/>
  <c r="B474" i="11"/>
  <c r="B1533" i="11"/>
  <c r="B993" i="11"/>
  <c r="B647" i="11"/>
  <c r="B279" i="11"/>
  <c r="B1382" i="11"/>
  <c r="B1158" i="11"/>
  <c r="B1015" i="11"/>
  <c r="B820" i="11"/>
  <c r="B658" i="11"/>
  <c r="B430" i="11"/>
  <c r="B235" i="11"/>
  <c r="B87" i="11"/>
  <c r="B1405" i="11"/>
  <c r="B214" i="11"/>
  <c r="B1252" i="11"/>
  <c r="B711" i="11"/>
  <c r="B376" i="11"/>
  <c r="B1312" i="11"/>
  <c r="B887" i="11"/>
  <c r="B442" i="11"/>
  <c r="B1553" i="11"/>
  <c r="B1350" i="11"/>
  <c r="B1093" i="11"/>
  <c r="B942" i="11"/>
  <c r="B777" i="11"/>
  <c r="B582" i="11"/>
  <c r="B346" i="11"/>
  <c r="B181" i="11"/>
  <c r="B55" i="11"/>
  <c r="B1542" i="11"/>
  <c r="D1189" i="11"/>
  <c r="F678" i="11"/>
  <c r="C677" i="11"/>
  <c r="F1290" i="11"/>
  <c r="C1289" i="11"/>
  <c r="D950" i="11"/>
  <c r="E537" i="11"/>
  <c r="F855" i="11"/>
  <c r="F719" i="11"/>
  <c r="F649" i="11"/>
  <c r="F558" i="11"/>
  <c r="F506" i="11"/>
  <c r="F388" i="11"/>
  <c r="F333" i="11"/>
  <c r="F321" i="11"/>
  <c r="F281" i="11"/>
  <c r="F31" i="11"/>
  <c r="F1555" i="11"/>
  <c r="F1510" i="11"/>
  <c r="F1479" i="11"/>
  <c r="F1439" i="11"/>
  <c r="F1380" i="11"/>
  <c r="F1363" i="11"/>
  <c r="F1347" i="11"/>
  <c r="F1303" i="11"/>
  <c r="F1219" i="11"/>
  <c r="F1161" i="11"/>
  <c r="F1149" i="11"/>
  <c r="F1123" i="11"/>
  <c r="F1073" i="11"/>
  <c r="F1061" i="11"/>
  <c r="F1047" i="11"/>
  <c r="F1018" i="11"/>
  <c r="F969" i="11"/>
  <c r="F943" i="11"/>
  <c r="F917" i="11"/>
  <c r="F845" i="11"/>
  <c r="F833" i="11"/>
  <c r="F818" i="11"/>
  <c r="F789" i="11"/>
  <c r="F774" i="11"/>
  <c r="F735" i="11"/>
  <c r="F701" i="11"/>
  <c r="F686" i="11"/>
  <c r="F623" i="11"/>
  <c r="F583" i="11"/>
  <c r="F568" i="11"/>
  <c r="F499" i="11"/>
  <c r="F483" i="11"/>
  <c r="F410" i="11"/>
  <c r="F362" i="11"/>
  <c r="F314" i="11"/>
  <c r="F300" i="11"/>
  <c r="F190" i="11"/>
  <c r="F178" i="11"/>
  <c r="F123" i="11"/>
  <c r="F111" i="11"/>
  <c r="F96" i="11"/>
  <c r="F74" i="11"/>
  <c r="F57" i="11"/>
  <c r="F24" i="11"/>
  <c r="D1501" i="11"/>
  <c r="D1082" i="11"/>
  <c r="D549" i="11"/>
  <c r="D162" i="11"/>
  <c r="D1394" i="11"/>
  <c r="D1252" i="11"/>
  <c r="D931" i="11"/>
  <c r="D711" i="11"/>
  <c r="D530" i="11"/>
  <c r="D376" i="11"/>
  <c r="D44" i="11"/>
  <c r="D1312" i="11"/>
  <c r="D1104" i="11"/>
  <c r="D887" i="11"/>
  <c r="D648" i="11"/>
  <c r="D387" i="11"/>
  <c r="D280" i="11"/>
  <c r="D1512" i="11"/>
  <c r="D1438" i="11"/>
  <c r="D1361" i="11"/>
  <c r="D1222" i="11"/>
  <c r="D1093" i="11"/>
  <c r="D1049" i="11"/>
  <c r="D961" i="11"/>
  <c r="D821" i="11"/>
  <c r="D744" i="11"/>
  <c r="D689" i="11"/>
  <c r="D582" i="11"/>
  <c r="D486" i="11"/>
  <c r="D313" i="11"/>
  <c r="D143" i="11"/>
  <c r="D99" i="11"/>
  <c r="D55" i="11"/>
  <c r="B1136" i="11"/>
  <c r="B853" i="11"/>
  <c r="B1059" i="11"/>
  <c r="B732" i="11"/>
  <c r="B549" i="11"/>
  <c r="B1534" i="11"/>
  <c r="B1383" i="11"/>
  <c r="B659" i="11"/>
  <c r="B88" i="11"/>
  <c r="D1188" i="11"/>
  <c r="C538" i="11"/>
  <c r="D1543" i="11"/>
  <c r="B1571" i="11"/>
  <c r="B611" i="11"/>
  <c r="B850" i="11"/>
  <c r="B729" i="11"/>
  <c r="D1023" i="11"/>
  <c r="D1001" i="11"/>
  <c r="D1111" i="11"/>
  <c r="D320" i="11"/>
  <c r="D1218" i="11"/>
  <c r="D839" i="11"/>
  <c r="D493" i="11"/>
  <c r="D106" i="11"/>
  <c r="F1456" i="11"/>
  <c r="F1267" i="11"/>
  <c r="F751" i="11"/>
  <c r="F1412" i="11"/>
  <c r="F504" i="11"/>
  <c r="F1357" i="11"/>
  <c r="F957" i="11"/>
  <c r="F600" i="11"/>
  <c r="F62" i="11"/>
  <c r="D1503" i="11"/>
  <c r="D1499" i="11"/>
  <c r="D1461" i="11"/>
  <c r="D1457" i="11"/>
  <c r="D1406" i="11"/>
  <c r="D1402" i="11"/>
  <c r="D1213" i="11"/>
  <c r="D1208" i="11"/>
  <c r="D1084" i="11"/>
  <c r="D1079" i="11"/>
  <c r="D1029" i="11"/>
  <c r="D1025" i="11"/>
  <c r="D811" i="11"/>
  <c r="D807" i="11"/>
  <c r="D551" i="11"/>
  <c r="D546" i="11"/>
  <c r="D466" i="11"/>
  <c r="D462" i="11"/>
  <c r="D422" i="11"/>
  <c r="D418" i="11"/>
  <c r="D216" i="11"/>
  <c r="D212" i="11"/>
  <c r="D164" i="11"/>
  <c r="D160" i="11"/>
  <c r="D1576" i="11"/>
  <c r="D1573" i="11"/>
  <c r="D1473" i="11"/>
  <c r="D1469" i="11"/>
  <c r="D1429" i="11"/>
  <c r="D1425" i="11"/>
  <c r="D1396" i="11"/>
  <c r="D1392" i="11"/>
  <c r="D1284" i="11"/>
  <c r="D1280" i="11"/>
  <c r="D1273" i="11"/>
  <c r="D1269" i="11"/>
  <c r="D1254" i="11"/>
  <c r="D1250" i="11"/>
  <c r="D1202" i="11"/>
  <c r="D1198" i="11"/>
  <c r="D1139" i="11"/>
  <c r="D1135" i="11"/>
  <c r="D1007" i="11"/>
  <c r="D1003" i="11"/>
  <c r="D933" i="11"/>
  <c r="D929" i="11"/>
  <c r="D911" i="11"/>
  <c r="D907" i="11"/>
  <c r="D768" i="11"/>
  <c r="D764" i="11"/>
  <c r="D757" i="11"/>
  <c r="D753" i="11"/>
  <c r="D713" i="11"/>
  <c r="D709" i="11"/>
  <c r="D639" i="11"/>
  <c r="D635" i="11"/>
  <c r="D617" i="11"/>
  <c r="D613" i="11"/>
  <c r="D595" i="11"/>
  <c r="D591" i="11"/>
  <c r="D532" i="11"/>
  <c r="D527" i="11"/>
  <c r="D477" i="11"/>
  <c r="D473" i="11"/>
  <c r="D454" i="11"/>
  <c r="D451" i="11"/>
  <c r="D400" i="11"/>
  <c r="D396" i="11"/>
  <c r="D378" i="11"/>
  <c r="D374" i="11"/>
  <c r="D260" i="11"/>
  <c r="D256" i="11"/>
  <c r="D205" i="11"/>
  <c r="D201" i="11"/>
  <c r="D134" i="11"/>
  <c r="D130" i="11"/>
  <c r="D46" i="11"/>
  <c r="D42" i="11"/>
  <c r="D1536" i="11"/>
  <c r="D1532" i="11"/>
  <c r="D1524" i="11"/>
  <c r="D1521" i="11"/>
  <c r="D1418" i="11"/>
  <c r="D1413" i="11"/>
  <c r="D1314" i="11"/>
  <c r="D1310" i="11"/>
  <c r="D1235" i="11"/>
  <c r="D1231" i="11"/>
  <c r="D1182" i="11"/>
  <c r="D1178" i="11"/>
  <c r="D1117" i="11"/>
  <c r="D1113" i="11"/>
  <c r="D1105" i="11"/>
  <c r="D1101" i="11"/>
  <c r="D996" i="11"/>
  <c r="D992" i="11"/>
  <c r="D985" i="11"/>
  <c r="D981" i="11"/>
  <c r="D900" i="11"/>
  <c r="D896" i="11"/>
  <c r="D889" i="11"/>
  <c r="D885" i="11"/>
  <c r="D878" i="11"/>
  <c r="D874" i="11"/>
  <c r="D856" i="11"/>
  <c r="D852" i="11"/>
  <c r="D723" i="11"/>
  <c r="D719" i="11"/>
  <c r="D671" i="11"/>
  <c r="D667" i="11"/>
  <c r="D649" i="11"/>
  <c r="D645" i="11"/>
  <c r="D562" i="11"/>
  <c r="D558" i="11"/>
  <c r="D509" i="11"/>
  <c r="D505" i="11"/>
  <c r="D443" i="11"/>
  <c r="D440" i="11"/>
  <c r="D388" i="11"/>
  <c r="D385" i="11"/>
  <c r="D336" i="11"/>
  <c r="D332" i="11"/>
  <c r="D325" i="11"/>
  <c r="D322" i="11"/>
  <c r="D293" i="11"/>
  <c r="D288" i="11"/>
  <c r="D281" i="11"/>
  <c r="D277" i="11"/>
  <c r="D34" i="11"/>
  <c r="D31" i="11"/>
  <c r="D1565" i="11"/>
  <c r="D1561" i="11"/>
  <c r="D1554" i="11"/>
  <c r="D1550" i="11"/>
  <c r="D1513" i="11"/>
  <c r="D1509" i="11"/>
  <c r="D1483" i="11"/>
  <c r="D1479" i="11"/>
  <c r="D1450" i="11"/>
  <c r="D1446" i="11"/>
  <c r="D1439" i="11"/>
  <c r="D1435" i="11"/>
  <c r="D1384" i="11"/>
  <c r="D1380" i="11"/>
  <c r="D1373" i="11"/>
  <c r="D1369" i="11"/>
  <c r="D1362" i="11"/>
  <c r="D1358" i="11"/>
  <c r="D1351" i="11"/>
  <c r="D1347" i="11"/>
  <c r="D1332" i="11"/>
  <c r="D1328" i="11"/>
  <c r="D1303" i="11"/>
  <c r="D1298" i="11"/>
  <c r="D1062" i="11"/>
  <c r="CS68" i="3"/>
  <c r="B1467" i="11"/>
  <c r="B1001" i="11"/>
  <c r="B1111" i="11"/>
  <c r="B106" i="11"/>
  <c r="D806" i="11"/>
  <c r="D1423" i="11"/>
  <c r="D927" i="11"/>
  <c r="D526" i="11"/>
  <c r="D40" i="11"/>
  <c r="D1100" i="11"/>
  <c r="D666" i="11"/>
  <c r="D287" i="11"/>
  <c r="D1434" i="11"/>
  <c r="D1166" i="11"/>
  <c r="D1034" i="11"/>
  <c r="D828" i="11"/>
  <c r="D685" i="11"/>
  <c r="D482" i="11"/>
  <c r="D95" i="11"/>
  <c r="F1401" i="11"/>
  <c r="F210" i="11"/>
  <c r="F1248" i="11"/>
  <c r="F707" i="11"/>
  <c r="F372" i="11"/>
  <c r="F1308" i="11"/>
  <c r="F883" i="11"/>
  <c r="F438" i="11"/>
  <c r="F1549" i="11"/>
  <c r="F1346" i="11"/>
  <c r="F1089" i="11"/>
  <c r="F938" i="11"/>
  <c r="F773" i="11"/>
  <c r="F342" i="11"/>
  <c r="F177" i="11"/>
  <c r="F51" i="11"/>
  <c r="D1500" i="11"/>
  <c r="D1459" i="11"/>
  <c r="D1404" i="11"/>
  <c r="D1210" i="11"/>
  <c r="D1081" i="11"/>
  <c r="D1026" i="11"/>
  <c r="D809" i="11"/>
  <c r="D548" i="11"/>
  <c r="D463" i="11"/>
  <c r="D419" i="11"/>
  <c r="D213" i="11"/>
  <c r="D161" i="11"/>
  <c r="D1574" i="11"/>
  <c r="D1470" i="11"/>
  <c r="D1426" i="11"/>
  <c r="D1393" i="11"/>
  <c r="D1281" i="11"/>
  <c r="D1270" i="11"/>
  <c r="D1251" i="11"/>
  <c r="D1199" i="11"/>
  <c r="D1136" i="11"/>
  <c r="D1004" i="11"/>
  <c r="D930" i="11"/>
  <c r="D908" i="11"/>
  <c r="D765" i="11"/>
  <c r="D754" i="11"/>
  <c r="D710" i="11"/>
  <c r="D636" i="11"/>
  <c r="D614" i="11"/>
  <c r="D592" i="11"/>
  <c r="D529" i="11"/>
  <c r="D474" i="11"/>
  <c r="D452" i="11"/>
  <c r="D397" i="11"/>
  <c r="D375" i="11"/>
  <c r="D257" i="11"/>
  <c r="D202" i="11"/>
  <c r="D131" i="11"/>
  <c r="D43" i="11"/>
  <c r="D1533" i="11"/>
  <c r="D1522" i="11"/>
  <c r="D1415" i="11"/>
  <c r="D1311" i="11"/>
  <c r="D1232" i="11"/>
  <c r="D1180" i="11"/>
  <c r="D1114" i="11"/>
  <c r="D1103" i="11"/>
  <c r="D993" i="11"/>
  <c r="D982" i="11"/>
  <c r="D897" i="11"/>
  <c r="D886" i="11"/>
  <c r="D875" i="11"/>
  <c r="D853" i="11"/>
  <c r="D721" i="11"/>
  <c r="D669" i="11"/>
  <c r="D647" i="11"/>
  <c r="D559" i="11"/>
  <c r="D507" i="11"/>
  <c r="D441" i="11"/>
  <c r="D386" i="11"/>
  <c r="D334" i="11"/>
  <c r="D323" i="11"/>
  <c r="D290" i="11"/>
  <c r="D279" i="11"/>
  <c r="D32" i="11"/>
  <c r="D1563" i="11"/>
  <c r="D1552" i="11"/>
  <c r="D1511" i="11"/>
  <c r="D1481" i="11"/>
  <c r="D1448" i="11"/>
  <c r="D1437" i="11"/>
  <c r="D1382" i="11"/>
  <c r="D1371" i="11"/>
  <c r="D1360" i="11"/>
  <c r="D1349" i="11"/>
  <c r="D1330" i="11"/>
  <c r="D1300" i="11"/>
  <c r="D1221" i="11"/>
  <c r="D1169" i="11"/>
  <c r="D1158" i="11"/>
  <c r="D1147" i="11"/>
  <c r="D1125" i="11"/>
  <c r="D1092" i="11"/>
  <c r="D1070" i="11"/>
  <c r="D1059" i="11"/>
  <c r="D1048" i="11"/>
  <c r="D1037" i="11"/>
  <c r="D1015" i="11"/>
  <c r="D971" i="11"/>
  <c r="D960" i="11"/>
  <c r="D941" i="11"/>
  <c r="D919" i="11"/>
  <c r="D864" i="11"/>
  <c r="D842" i="11"/>
  <c r="D831" i="11"/>
  <c r="D820" i="11"/>
  <c r="D798" i="11"/>
  <c r="D787" i="11"/>
  <c r="D776" i="11"/>
  <c r="D743" i="11"/>
  <c r="D732" i="11"/>
  <c r="D699" i="11"/>
  <c r="D688" i="11"/>
  <c r="D658" i="11"/>
  <c r="D625" i="11"/>
  <c r="D603" i="11"/>
  <c r="D581" i="11"/>
  <c r="D570" i="11"/>
  <c r="D518" i="11"/>
  <c r="D496" i="11"/>
  <c r="D485" i="11"/>
  <c r="D430" i="11"/>
  <c r="D408" i="11"/>
  <c r="D364" i="11"/>
  <c r="D345" i="11"/>
  <c r="D312" i="11"/>
  <c r="D301" i="11"/>
  <c r="D268" i="11"/>
  <c r="D235" i="11"/>
  <c r="D191" i="11"/>
  <c r="D180" i="11"/>
  <c r="D142" i="11"/>
  <c r="D120" i="11"/>
  <c r="D109" i="11"/>
  <c r="D98" i="11"/>
  <c r="D87" i="11"/>
  <c r="D76" i="11"/>
  <c r="D65" i="11"/>
  <c r="D54" i="11"/>
  <c r="D21" i="11"/>
  <c r="B1500" i="11"/>
  <c r="B463" i="11"/>
  <c r="B1281" i="11"/>
  <c r="B765" i="11"/>
  <c r="B452" i="11"/>
  <c r="B1522" i="11"/>
  <c r="B982" i="11"/>
  <c r="B559" i="11"/>
  <c r="B32" i="11"/>
  <c r="B1371" i="11"/>
  <c r="B1147" i="11"/>
  <c r="B971" i="11"/>
  <c r="B798" i="11"/>
  <c r="B625" i="11"/>
  <c r="B408" i="11"/>
  <c r="B76" i="11"/>
  <c r="B1211" i="11"/>
  <c r="B162" i="11"/>
  <c r="B1200" i="11"/>
  <c r="B637" i="11"/>
  <c r="B258" i="11"/>
  <c r="B1233" i="11"/>
  <c r="B876" i="11"/>
  <c r="B387" i="11"/>
  <c r="B1512" i="11"/>
  <c r="B1331" i="11"/>
  <c r="B1071" i="11"/>
  <c r="B920" i="11"/>
  <c r="B744" i="11"/>
  <c r="B571" i="11"/>
  <c r="B313" i="11"/>
  <c r="B143" i="11"/>
  <c r="B22" i="11"/>
  <c r="F1541" i="11"/>
  <c r="C1189" i="11"/>
  <c r="E678" i="11"/>
  <c r="B677" i="11"/>
  <c r="E1290" i="11"/>
  <c r="B1289" i="11"/>
  <c r="C950" i="11"/>
  <c r="D537" i="11"/>
  <c r="F1191" i="11"/>
  <c r="F1190" i="11"/>
  <c r="F1187" i="11"/>
  <c r="F1186" i="11"/>
  <c r="F1185" i="11"/>
  <c r="F952" i="11"/>
  <c r="F951" i="11"/>
  <c r="F948" i="11"/>
  <c r="F947" i="11"/>
  <c r="F946" i="11"/>
  <c r="F878" i="11"/>
  <c r="F720" i="11"/>
  <c r="F646" i="11"/>
  <c r="F505" i="11"/>
  <c r="F337" i="11"/>
  <c r="F289" i="11"/>
  <c r="F30" i="11"/>
  <c r="F1513" i="11"/>
  <c r="F1450" i="11"/>
  <c r="F1381" i="11"/>
  <c r="F1352" i="11"/>
  <c r="F1302" i="11"/>
  <c r="F1168" i="11"/>
  <c r="F1146" i="11"/>
  <c r="F1091" i="11"/>
  <c r="F1058" i="11"/>
  <c r="F1036" i="11"/>
  <c r="F970" i="11"/>
  <c r="F940" i="11"/>
  <c r="F863" i="11"/>
  <c r="F830" i="11"/>
  <c r="F790" i="11"/>
  <c r="F746" i="11"/>
  <c r="F697" i="11"/>
  <c r="F628" i="11"/>
  <c r="F584" i="11"/>
  <c r="F521" i="11"/>
  <c r="F494" i="11"/>
  <c r="F411" i="11"/>
  <c r="F343" i="11"/>
  <c r="F270" i="11"/>
  <c r="F234" i="11"/>
  <c r="F75" i="11"/>
  <c r="D1159" i="11"/>
  <c r="B287" i="11"/>
  <c r="B1166" i="11"/>
  <c r="B482" i="11"/>
  <c r="D545" i="11"/>
  <c r="D471" i="11"/>
  <c r="D990" i="11"/>
  <c r="D276" i="11"/>
  <c r="D1012" i="11"/>
  <c r="D655" i="11"/>
  <c r="D232" i="11"/>
  <c r="F158" i="11"/>
  <c r="F254" i="11"/>
  <c r="F872" i="11"/>
  <c r="F1508" i="11"/>
  <c r="F916" i="11"/>
  <c r="F567" i="11"/>
  <c r="F139" i="11"/>
  <c r="B1498" i="11"/>
  <c r="B1461" i="11"/>
  <c r="B1457" i="11"/>
  <c r="B1209" i="11"/>
  <c r="B1028" i="11"/>
  <c r="B812" i="11"/>
  <c r="B465" i="11"/>
  <c r="B422" i="11"/>
  <c r="B417" i="11"/>
  <c r="B212" i="11"/>
  <c r="B164" i="11"/>
  <c r="B160" i="11"/>
  <c r="B1469" i="11"/>
  <c r="B1429" i="11"/>
  <c r="B1424" i="11"/>
  <c r="B1392" i="11"/>
  <c r="B1284" i="11"/>
  <c r="B1280" i="11"/>
  <c r="B1273" i="11"/>
  <c r="B1269" i="11"/>
  <c r="B1254" i="11"/>
  <c r="B1250" i="11"/>
  <c r="B1201" i="11"/>
  <c r="B1007" i="11"/>
  <c r="B1003" i="11"/>
  <c r="B928" i="11"/>
  <c r="B910" i="11"/>
  <c r="B768" i="11"/>
  <c r="B764" i="11"/>
  <c r="B757" i="11"/>
  <c r="B752" i="11"/>
  <c r="B639" i="11"/>
  <c r="B634" i="11"/>
  <c r="B613" i="11"/>
  <c r="B590" i="11"/>
  <c r="B528" i="11"/>
  <c r="B477" i="11"/>
  <c r="B395" i="11"/>
  <c r="B260" i="11"/>
  <c r="B134" i="11"/>
  <c r="B130" i="11"/>
  <c r="B1532" i="11"/>
  <c r="B1524" i="11"/>
  <c r="B1414" i="11"/>
  <c r="B1182" i="11"/>
  <c r="B1117" i="11"/>
  <c r="B1102" i="11"/>
  <c r="B985" i="11"/>
  <c r="B980" i="11"/>
  <c r="B896" i="11"/>
  <c r="B889" i="11"/>
  <c r="B884" i="11"/>
  <c r="B874" i="11"/>
  <c r="B855" i="11"/>
  <c r="B724" i="11"/>
  <c r="B562" i="11"/>
  <c r="B557" i="11"/>
  <c r="B509" i="11"/>
  <c r="B389" i="11"/>
  <c r="B385" i="11"/>
  <c r="B336" i="11"/>
  <c r="B282" i="11"/>
  <c r="B31" i="11"/>
  <c r="B1566" i="11"/>
  <c r="B1555" i="11"/>
  <c r="B1483" i="11"/>
  <c r="B1440" i="11"/>
  <c r="B1436" i="11"/>
  <c r="B1384" i="11"/>
  <c r="B1374" i="11"/>
  <c r="B1369" i="11"/>
  <c r="B1359" i="11"/>
  <c r="B1352" i="11"/>
  <c r="B1347" i="11"/>
  <c r="B1328" i="11"/>
  <c r="B1220" i="11"/>
  <c r="B1128" i="11"/>
  <c r="B1123" i="11"/>
  <c r="B1051" i="11"/>
  <c r="B1047" i="11"/>
  <c r="B1035" i="11"/>
  <c r="B974" i="11"/>
  <c r="B969" i="11"/>
  <c r="B959" i="11"/>
  <c r="B922" i="11"/>
  <c r="B866" i="11"/>
  <c r="B841" i="11"/>
  <c r="B778" i="11"/>
  <c r="B731" i="11"/>
  <c r="B698" i="11"/>
  <c r="B687" i="11"/>
  <c r="B572" i="11"/>
  <c r="B568" i="11"/>
  <c r="B495" i="11"/>
  <c r="B411" i="11"/>
  <c r="B348" i="11"/>
  <c r="B314" i="11"/>
  <c r="B194" i="11"/>
  <c r="B189" i="11"/>
  <c r="B179" i="11"/>
  <c r="B144" i="11"/>
  <c r="B122" i="11"/>
  <c r="B118" i="11"/>
  <c r="B108" i="11"/>
  <c r="B100" i="11"/>
  <c r="B96" i="11"/>
  <c r="B86" i="11"/>
  <c r="B79" i="11"/>
  <c r="B74" i="11"/>
  <c r="B63" i="11"/>
  <c r="B24" i="11"/>
  <c r="B20" i="11"/>
  <c r="C1500" i="11"/>
  <c r="C1459" i="11"/>
  <c r="C1404" i="11"/>
  <c r="C1210" i="11"/>
  <c r="C1081" i="11"/>
  <c r="C1026" i="11"/>
  <c r="C809" i="11"/>
  <c r="C548" i="11"/>
  <c r="C463" i="11"/>
  <c r="C419" i="11"/>
  <c r="C213" i="11"/>
  <c r="C161" i="11"/>
  <c r="C1574" i="11"/>
  <c r="C1470" i="11"/>
  <c r="C1426" i="11"/>
  <c r="C1393" i="11"/>
  <c r="C1281" i="11"/>
  <c r="C1270" i="11"/>
  <c r="C1251" i="11"/>
  <c r="C1199" i="11"/>
  <c r="C1136" i="11"/>
  <c r="C1004" i="11"/>
  <c r="C930" i="11"/>
  <c r="C908" i="11"/>
  <c r="C765" i="11"/>
  <c r="C754" i="11"/>
  <c r="C636" i="11"/>
  <c r="C614" i="11"/>
  <c r="C592" i="11"/>
  <c r="C529" i="11"/>
  <c r="C474" i="11"/>
  <c r="C452" i="11"/>
  <c r="C397" i="11"/>
  <c r="C375" i="11"/>
  <c r="C257" i="11"/>
  <c r="C202" i="11"/>
  <c r="C131" i="11"/>
  <c r="C43" i="11"/>
  <c r="C1533" i="11"/>
  <c r="C1522" i="11"/>
  <c r="C1415" i="11"/>
  <c r="C1311" i="11"/>
  <c r="C1232" i="11"/>
  <c r="C1180" i="11"/>
  <c r="C1114" i="11"/>
  <c r="C1103" i="11"/>
  <c r="C993" i="11"/>
  <c r="C982" i="11"/>
  <c r="C897" i="11"/>
  <c r="C886" i="11"/>
  <c r="C875" i="11"/>
  <c r="C853" i="11"/>
  <c r="C721" i="11"/>
  <c r="C669" i="11"/>
  <c r="C647" i="11"/>
  <c r="C559" i="11"/>
  <c r="C507" i="11"/>
  <c r="C441" i="11"/>
  <c r="C386" i="11"/>
  <c r="C334" i="11"/>
  <c r="C323" i="11"/>
  <c r="C290" i="11"/>
  <c r="C279" i="11"/>
  <c r="C32" i="11"/>
  <c r="C1563" i="11"/>
  <c r="C1552" i="11"/>
  <c r="C1511" i="11"/>
  <c r="C1481" i="11"/>
  <c r="C1448" i="11"/>
  <c r="C1437" i="11"/>
  <c r="C1382" i="11"/>
  <c r="C1371" i="11"/>
  <c r="C1360" i="11"/>
  <c r="C1349" i="11"/>
  <c r="C1330" i="11"/>
  <c r="C1300" i="11"/>
  <c r="C1221" i="11"/>
  <c r="C1169" i="11"/>
  <c r="C1158" i="11"/>
  <c r="C1147" i="11"/>
  <c r="C1125" i="11"/>
  <c r="C1092" i="11"/>
  <c r="C1070" i="11"/>
  <c r="C1059" i="11"/>
  <c r="C1048" i="11"/>
  <c r="C1037" i="11"/>
  <c r="C1015" i="11"/>
  <c r="C971" i="11"/>
  <c r="C960" i="11"/>
  <c r="C941" i="11"/>
  <c r="C919" i="11"/>
  <c r="C864" i="11"/>
  <c r="C842" i="11"/>
  <c r="C831" i="11"/>
  <c r="C820" i="11"/>
  <c r="C798" i="11"/>
  <c r="C787" i="11"/>
  <c r="C776" i="11"/>
  <c r="C743" i="11"/>
  <c r="C732" i="11"/>
  <c r="C699" i="11"/>
  <c r="C688" i="11"/>
  <c r="C658" i="11"/>
  <c r="C625" i="11"/>
  <c r="C603" i="11"/>
  <c r="C581" i="11"/>
  <c r="C570" i="11"/>
  <c r="C518" i="11"/>
  <c r="C496" i="11"/>
  <c r="C485" i="11"/>
  <c r="C430" i="11"/>
  <c r="C408" i="11"/>
  <c r="C364" i="11"/>
  <c r="C345" i="11"/>
  <c r="C312" i="11"/>
  <c r="C301" i="11"/>
  <c r="C268" i="11"/>
  <c r="C235" i="11"/>
  <c r="C191" i="11"/>
  <c r="C180" i="11"/>
  <c r="C142" i="11"/>
  <c r="C120" i="11"/>
  <c r="C109" i="11"/>
  <c r="C98" i="11"/>
  <c r="C87" i="11"/>
  <c r="C76" i="11"/>
  <c r="C65" i="11"/>
  <c r="C54" i="11"/>
  <c r="C21" i="11"/>
  <c r="B1459" i="11"/>
  <c r="B419" i="11"/>
  <c r="B1270" i="11"/>
  <c r="B754" i="11"/>
  <c r="B397" i="11"/>
  <c r="B1415" i="11"/>
  <c r="B897" i="11"/>
  <c r="B507" i="11"/>
  <c r="B1563" i="11"/>
  <c r="B1360" i="11"/>
  <c r="B1125" i="11"/>
  <c r="B960" i="11"/>
  <c r="B787" i="11"/>
  <c r="B603" i="11"/>
  <c r="B364" i="11"/>
  <c r="B191" i="11"/>
  <c r="B65" i="11"/>
  <c r="B1082" i="11"/>
  <c r="B1575" i="11"/>
  <c r="B1137" i="11"/>
  <c r="B615" i="11"/>
  <c r="B203" i="11"/>
  <c r="B1181" i="11"/>
  <c r="B854" i="11"/>
  <c r="B335" i="11"/>
  <c r="B1482" i="11"/>
  <c r="B1301" i="11"/>
  <c r="B1060" i="11"/>
  <c r="B865" i="11"/>
  <c r="B733" i="11"/>
  <c r="B519" i="11"/>
  <c r="B302" i="11"/>
  <c r="B121" i="11"/>
  <c r="E1541" i="11"/>
  <c r="B1189" i="11"/>
  <c r="D678" i="11"/>
  <c r="D1290" i="11"/>
  <c r="B950" i="11"/>
  <c r="F538" i="11"/>
  <c r="C537" i="11"/>
  <c r="F1544" i="11"/>
  <c r="F1543" i="11"/>
  <c r="F1540" i="11"/>
  <c r="F1539" i="11"/>
  <c r="F1538" i="11"/>
  <c r="D540" i="11"/>
  <c r="D539" i="11"/>
  <c r="D536" i="11"/>
  <c r="D535" i="11"/>
  <c r="D534" i="11"/>
  <c r="F874" i="11"/>
  <c r="F851" i="11"/>
  <c r="F671" i="11"/>
  <c r="F645" i="11"/>
  <c r="F509" i="11"/>
  <c r="F440" i="11"/>
  <c r="F385" i="11"/>
  <c r="F326" i="11"/>
  <c r="F292" i="11"/>
  <c r="F278" i="11"/>
  <c r="F1566" i="11"/>
  <c r="F1554" i="11"/>
  <c r="F1509" i="11"/>
  <c r="F1447" i="11"/>
  <c r="F1435" i="11"/>
  <c r="F1374" i="11"/>
  <c r="F1362" i="11"/>
  <c r="F1348" i="11"/>
  <c r="F1328" i="11"/>
  <c r="F1224" i="11"/>
  <c r="F1172" i="11"/>
  <c r="F1156" i="11"/>
  <c r="F1127" i="11"/>
  <c r="F1090" i="11"/>
  <c r="F1062" i="11"/>
  <c r="F1046" i="11"/>
  <c r="F1017" i="11"/>
  <c r="F973" i="11"/>
  <c r="F959" i="11"/>
  <c r="F921" i="11"/>
  <c r="F866" i="11"/>
  <c r="F840" i="11"/>
  <c r="F823" i="11"/>
  <c r="F800" i="11"/>
  <c r="F785" i="11"/>
  <c r="F745" i="11"/>
  <c r="F730" i="11"/>
  <c r="F690" i="11"/>
  <c r="F656" i="11"/>
  <c r="F605" i="11"/>
  <c r="F580" i="11"/>
  <c r="F569" i="11"/>
  <c r="F517" i="11"/>
  <c r="F487" i="11"/>
  <c r="F428" i="11"/>
  <c r="F366" i="11"/>
  <c r="F344" i="11"/>
  <c r="F304" i="11"/>
  <c r="F271" i="11"/>
  <c r="F193" i="11"/>
  <c r="F179" i="11"/>
  <c r="F141" i="11"/>
  <c r="F119" i="11"/>
  <c r="F108" i="11"/>
  <c r="F97" i="11"/>
  <c r="F85" i="11"/>
  <c r="F68" i="11"/>
  <c r="F23" i="11"/>
  <c r="D1200" i="11"/>
  <c r="D865" i="11"/>
  <c r="B1100" i="11"/>
  <c r="B1434" i="11"/>
  <c r="B1034" i="11"/>
  <c r="D1390" i="11"/>
  <c r="D905" i="11"/>
  <c r="D1530" i="11"/>
  <c r="D644" i="11"/>
  <c r="D1379" i="11"/>
  <c r="D1155" i="11"/>
  <c r="D817" i="11"/>
  <c r="D427" i="11"/>
  <c r="D84" i="11"/>
  <c r="F1207" i="11"/>
  <c r="F1196" i="11"/>
  <c r="F633" i="11"/>
  <c r="F1229" i="11"/>
  <c r="F383" i="11"/>
  <c r="F1327" i="11"/>
  <c r="F1067" i="11"/>
  <c r="F740" i="11"/>
  <c r="F309" i="11"/>
  <c r="F18" i="11"/>
  <c r="B1503" i="11"/>
  <c r="B1462" i="11"/>
  <c r="B1458" i="11"/>
  <c r="B1407" i="11"/>
  <c r="B1212" i="11"/>
  <c r="B1084" i="11"/>
  <c r="B1025" i="11"/>
  <c r="B811" i="11"/>
  <c r="B807" i="11"/>
  <c r="B547" i="11"/>
  <c r="B546" i="11"/>
  <c r="B421" i="11"/>
  <c r="B216" i="11"/>
  <c r="B211" i="11"/>
  <c r="B163" i="11"/>
  <c r="B159" i="11"/>
  <c r="B1576" i="11"/>
  <c r="B1572" i="11"/>
  <c r="B1472" i="11"/>
  <c r="B1468" i="11"/>
  <c r="B1428" i="11"/>
  <c r="B1425" i="11"/>
  <c r="B1396" i="11"/>
  <c r="B1395" i="11"/>
  <c r="B1391" i="11"/>
  <c r="B1283" i="11"/>
  <c r="B1279" i="11"/>
  <c r="B1272" i="11"/>
  <c r="B1268" i="11"/>
  <c r="B1253" i="11"/>
  <c r="B1249" i="11"/>
  <c r="B1138" i="11"/>
  <c r="B1006" i="11"/>
  <c r="B1002" i="11"/>
  <c r="B929" i="11"/>
  <c r="B911" i="11"/>
  <c r="B906" i="11"/>
  <c r="B767" i="11"/>
  <c r="B763" i="11"/>
  <c r="B756" i="11"/>
  <c r="B753" i="11"/>
  <c r="B713" i="11"/>
  <c r="B638" i="11"/>
  <c r="B635" i="11"/>
  <c r="B617" i="11"/>
  <c r="B616" i="11"/>
  <c r="B612" i="11"/>
  <c r="B591" i="11"/>
  <c r="B532" i="11"/>
  <c r="B531" i="11"/>
  <c r="B527" i="11"/>
  <c r="B476" i="11"/>
  <c r="B455" i="11"/>
  <c r="B454" i="11"/>
  <c r="B399" i="11"/>
  <c r="B396" i="11"/>
  <c r="B378" i="11"/>
  <c r="B377" i="11"/>
  <c r="B259" i="11"/>
  <c r="B256" i="11"/>
  <c r="B205" i="11"/>
  <c r="B201" i="11"/>
  <c r="B200" i="11"/>
  <c r="B133" i="11"/>
  <c r="B129" i="11"/>
  <c r="B41" i="11"/>
  <c r="B1535" i="11"/>
  <c r="B1531" i="11"/>
  <c r="B1525" i="11"/>
  <c r="B1418" i="11"/>
  <c r="B1417" i="11"/>
  <c r="B1413" i="11"/>
  <c r="B1314" i="11"/>
  <c r="B1310" i="11"/>
  <c r="B1234" i="11"/>
  <c r="B1183" i="11"/>
  <c r="B1179" i="11"/>
  <c r="B1178" i="11"/>
  <c r="B1116" i="11"/>
  <c r="B1113" i="11"/>
  <c r="B1106" i="11"/>
  <c r="B1105" i="11"/>
  <c r="B1101" i="11"/>
  <c r="B996" i="11"/>
  <c r="B984" i="11"/>
  <c r="B900" i="11"/>
  <c r="B899" i="11"/>
  <c r="B895" i="11"/>
  <c r="B888" i="11"/>
  <c r="B885" i="11"/>
  <c r="B878" i="11"/>
  <c r="B877" i="11"/>
  <c r="B873" i="11"/>
  <c r="B856" i="11"/>
  <c r="B723" i="11"/>
  <c r="B671" i="11"/>
  <c r="B649" i="11"/>
  <c r="B645" i="11"/>
  <c r="B561" i="11"/>
  <c r="B558" i="11"/>
  <c r="B510" i="11"/>
  <c r="B506" i="11"/>
  <c r="B505" i="11"/>
  <c r="B443" i="11"/>
  <c r="B388" i="11"/>
  <c r="B384" i="11"/>
  <c r="B326" i="11"/>
  <c r="B325" i="11"/>
  <c r="B321" i="11"/>
  <c r="B292" i="11"/>
  <c r="B281" i="11"/>
  <c r="B34" i="11"/>
  <c r="B30" i="11"/>
  <c r="B1554" i="11"/>
  <c r="B1550" i="11"/>
  <c r="B1513" i="11"/>
  <c r="B1450" i="11"/>
  <c r="B1447" i="11"/>
  <c r="B1439" i="11"/>
  <c r="B1435" i="11"/>
  <c r="B1385" i="11"/>
  <c r="B1380" i="11"/>
  <c r="B1373" i="11"/>
  <c r="B1370" i="11"/>
  <c r="B1363" i="11"/>
  <c r="B1362" i="11"/>
  <c r="B1358" i="11"/>
  <c r="B1351" i="11"/>
  <c r="B1333" i="11"/>
  <c r="B1332" i="11"/>
  <c r="B1302" i="11"/>
  <c r="B1224" i="11"/>
  <c r="B1223" i="11"/>
  <c r="B1219" i="11"/>
  <c r="B1171" i="11"/>
  <c r="B1127" i="11"/>
  <c r="B1124" i="11"/>
  <c r="B1090" i="11"/>
  <c r="B1061" i="11"/>
  <c r="B1050" i="11"/>
  <c r="B1046" i="11"/>
  <c r="B1039" i="11"/>
  <c r="B1036" i="11"/>
  <c r="B1018" i="11"/>
  <c r="B973" i="11"/>
  <c r="B963" i="11"/>
  <c r="B962" i="11"/>
  <c r="B958" i="11"/>
  <c r="B940" i="11"/>
  <c r="B939" i="11"/>
  <c r="B921" i="11"/>
  <c r="B834" i="11"/>
  <c r="B822" i="11"/>
  <c r="B801" i="11"/>
  <c r="B796" i="11"/>
  <c r="B735" i="11"/>
  <c r="B734" i="11"/>
  <c r="B730" i="11"/>
  <c r="B697" i="11"/>
  <c r="B686" i="11"/>
  <c r="B606" i="11"/>
  <c r="B583" i="11"/>
  <c r="B579" i="11"/>
  <c r="B573" i="11"/>
  <c r="B569" i="11"/>
  <c r="B521" i="11"/>
  <c r="B499" i="11"/>
  <c r="B494" i="11"/>
  <c r="B484" i="11"/>
  <c r="B429" i="11"/>
  <c r="B428" i="11"/>
  <c r="B410" i="11"/>
  <c r="B407" i="11"/>
  <c r="B367" i="11"/>
  <c r="B366" i="11"/>
  <c r="B347" i="11"/>
  <c r="B315" i="11"/>
  <c r="B311" i="11"/>
  <c r="B303" i="11"/>
  <c r="B299" i="11"/>
  <c r="B234" i="11"/>
  <c r="B193" i="11"/>
  <c r="B190" i="11"/>
  <c r="B183" i="11"/>
  <c r="B145" i="11"/>
  <c r="B141" i="11"/>
  <c r="B123" i="11"/>
  <c r="B119" i="11"/>
  <c r="B112" i="11"/>
  <c r="B111" i="11"/>
  <c r="B107" i="11"/>
  <c r="B101" i="11"/>
  <c r="B97" i="11"/>
  <c r="B90" i="11"/>
  <c r="B89" i="11"/>
  <c r="B85" i="11"/>
  <c r="B75" i="11"/>
  <c r="B68" i="11"/>
  <c r="B64" i="11"/>
  <c r="B52" i="11"/>
  <c r="B23" i="11"/>
  <c r="B19" i="11"/>
  <c r="C710" i="11"/>
  <c r="B1390" i="11"/>
  <c r="B905" i="11"/>
  <c r="B471" i="11"/>
  <c r="B990" i="11"/>
  <c r="B644" i="11"/>
  <c r="B276" i="11"/>
  <c r="B1379" i="11"/>
  <c r="B1012" i="11"/>
  <c r="B817" i="11"/>
  <c r="B655" i="11"/>
  <c r="D1497" i="11"/>
  <c r="D460" i="11"/>
  <c r="D1278" i="11"/>
  <c r="D762" i="11"/>
  <c r="D449" i="11"/>
  <c r="D1519" i="11"/>
  <c r="D979" i="11"/>
  <c r="D556" i="11"/>
  <c r="D29" i="11"/>
  <c r="D1368" i="11"/>
  <c r="D1144" i="11"/>
  <c r="D968" i="11"/>
  <c r="D795" i="11"/>
  <c r="D622" i="11"/>
  <c r="D405" i="11"/>
  <c r="D73" i="11"/>
  <c r="F1078" i="11"/>
  <c r="F1571" i="11"/>
  <c r="F1133" i="11"/>
  <c r="F611" i="11"/>
  <c r="F199" i="11"/>
  <c r="F1177" i="11"/>
  <c r="F850" i="11"/>
  <c r="F331" i="11"/>
  <c r="F1478" i="11"/>
  <c r="F1297" i="11"/>
  <c r="F1056" i="11"/>
  <c r="F861" i="11"/>
  <c r="F729" i="11"/>
  <c r="F515" i="11"/>
  <c r="F298" i="11"/>
  <c r="F117" i="11"/>
  <c r="C10" i="11"/>
  <c r="F1501" i="11"/>
  <c r="F1460" i="11"/>
  <c r="F1405" i="11"/>
  <c r="F1211" i="11"/>
  <c r="F1082" i="11"/>
  <c r="F1027" i="11"/>
  <c r="F810" i="11"/>
  <c r="F549" i="11"/>
  <c r="F464" i="11"/>
  <c r="F420" i="11"/>
  <c r="F214" i="11"/>
  <c r="F162" i="11"/>
  <c r="F1575" i="11"/>
  <c r="F1471" i="11"/>
  <c r="F1427" i="11"/>
  <c r="F1394" i="11"/>
  <c r="F1282" i="11"/>
  <c r="F1271" i="11"/>
  <c r="F1252" i="11"/>
  <c r="F1200" i="11"/>
  <c r="F1137" i="11"/>
  <c r="F1005" i="11"/>
  <c r="F931" i="11"/>
  <c r="F909" i="11"/>
  <c r="F766" i="11"/>
  <c r="F755" i="11"/>
  <c r="F711" i="11"/>
  <c r="F637" i="11"/>
  <c r="F615" i="11"/>
  <c r="F593" i="11"/>
  <c r="F530" i="11"/>
  <c r="F475" i="11"/>
  <c r="F453" i="11"/>
  <c r="F398" i="11"/>
  <c r="F376" i="11"/>
  <c r="F258" i="11"/>
  <c r="F203" i="11"/>
  <c r="F132" i="11"/>
  <c r="F44" i="11"/>
  <c r="F1534" i="11"/>
  <c r="F1523" i="11"/>
  <c r="F1416" i="11"/>
  <c r="F1312" i="11"/>
  <c r="F1233" i="11"/>
  <c r="F1181" i="11"/>
  <c r="F1115" i="11"/>
  <c r="F1104" i="11"/>
  <c r="F994" i="11"/>
  <c r="F983" i="11"/>
  <c r="F898" i="11"/>
  <c r="F887" i="11"/>
  <c r="F876" i="11"/>
  <c r="F854" i="11"/>
  <c r="F722" i="11"/>
  <c r="F670" i="11"/>
  <c r="F648" i="11"/>
  <c r="F560" i="11"/>
  <c r="F508" i="11"/>
  <c r="F442" i="11"/>
  <c r="F387" i="11"/>
  <c r="F335" i="11"/>
  <c r="F324" i="11"/>
  <c r="F291" i="11"/>
  <c r="F280" i="11"/>
  <c r="F33" i="11"/>
  <c r="F1564" i="11"/>
  <c r="F1553" i="11"/>
  <c r="F1512" i="11"/>
  <c r="F1482" i="11"/>
  <c r="F1449" i="11"/>
  <c r="F1438" i="11"/>
  <c r="F1383" i="11"/>
  <c r="F1372" i="11"/>
  <c r="F1361" i="11"/>
  <c r="F1350" i="11"/>
  <c r="F1331" i="11"/>
  <c r="F1301" i="11"/>
  <c r="F1222" i="11"/>
  <c r="F1170" i="11"/>
  <c r="F1159" i="11"/>
  <c r="F1148" i="11"/>
  <c r="F1126" i="11"/>
  <c r="F1093" i="11"/>
  <c r="F1071" i="11"/>
  <c r="F1060" i="11"/>
  <c r="F1049" i="11"/>
  <c r="F1038" i="11"/>
  <c r="F1016" i="11"/>
  <c r="F972" i="11"/>
  <c r="F961" i="11"/>
  <c r="F942" i="11"/>
  <c r="F920" i="11"/>
  <c r="F865" i="11"/>
  <c r="F843" i="11"/>
  <c r="F832" i="11"/>
  <c r="F821" i="11"/>
  <c r="F799" i="11"/>
  <c r="F788" i="11"/>
  <c r="F777" i="11"/>
  <c r="F744" i="11"/>
  <c r="F733" i="11"/>
  <c r="F700" i="11"/>
  <c r="F689" i="11"/>
  <c r="F659" i="11"/>
  <c r="F626" i="11"/>
  <c r="F604" i="11"/>
  <c r="F582" i="11"/>
  <c r="F571" i="11"/>
  <c r="F519" i="11"/>
  <c r="F497" i="11"/>
  <c r="F486" i="11"/>
  <c r="F431" i="11"/>
  <c r="F409" i="11"/>
  <c r="F365" i="11"/>
  <c r="F346" i="11"/>
  <c r="F313" i="11"/>
  <c r="F302" i="11"/>
  <c r="F269" i="11"/>
  <c r="F236" i="11"/>
  <c r="F192" i="11"/>
  <c r="F181" i="11"/>
  <c r="F143" i="11"/>
  <c r="F121" i="11"/>
  <c r="F110" i="11"/>
  <c r="F99" i="11"/>
  <c r="F88" i="11"/>
  <c r="F77" i="11"/>
  <c r="F66" i="11"/>
  <c r="F55" i="11"/>
  <c r="F22" i="11"/>
  <c r="B1404" i="11"/>
  <c r="B213" i="11"/>
  <c r="B1251" i="11"/>
  <c r="B710" i="11"/>
  <c r="B375" i="11"/>
  <c r="B1311" i="11"/>
  <c r="B886" i="11"/>
  <c r="B441" i="11"/>
  <c r="B1552" i="11"/>
  <c r="B1349" i="11"/>
  <c r="B1092" i="11"/>
  <c r="B941" i="11"/>
  <c r="B776" i="11"/>
  <c r="B581" i="11"/>
  <c r="B345" i="11"/>
  <c r="B180" i="11"/>
  <c r="B54" i="11"/>
  <c r="B1027" i="11"/>
  <c r="B1471" i="11"/>
  <c r="B1005" i="11"/>
  <c r="B593" i="11"/>
  <c r="B132" i="11"/>
  <c r="B1115" i="11"/>
  <c r="B722" i="11"/>
  <c r="B324" i="11"/>
  <c r="B1449" i="11"/>
  <c r="B1222" i="11"/>
  <c r="B1049" i="11"/>
  <c r="B843" i="11"/>
  <c r="B700" i="11"/>
  <c r="B497" i="11"/>
  <c r="B269" i="11"/>
  <c r="B110" i="11"/>
  <c r="D1541" i="11"/>
  <c r="F1188" i="11"/>
  <c r="C678" i="11"/>
  <c r="C1290" i="11"/>
  <c r="F949" i="11"/>
  <c r="E538" i="11"/>
  <c r="B537" i="11"/>
  <c r="F1023" i="11"/>
  <c r="F1467" i="11"/>
  <c r="F1001" i="11"/>
  <c r="F589" i="11"/>
  <c r="F128" i="11"/>
  <c r="F1111" i="11"/>
  <c r="F718" i="11"/>
  <c r="F320" i="11"/>
  <c r="F1445" i="11"/>
  <c r="F1218" i="11"/>
  <c r="F1045" i="11"/>
  <c r="F839" i="11"/>
  <c r="F696" i="11"/>
  <c r="F493" i="11"/>
  <c r="F265" i="11"/>
  <c r="F106" i="11"/>
  <c r="D10" i="11"/>
  <c r="E1501" i="11"/>
  <c r="E1460" i="11"/>
  <c r="E1405" i="11"/>
  <c r="E1211" i="11"/>
  <c r="E1082" i="11"/>
  <c r="E1027" i="11"/>
  <c r="E810" i="11"/>
  <c r="E549" i="11"/>
  <c r="E464" i="11"/>
  <c r="E420" i="11"/>
  <c r="E214" i="11"/>
  <c r="E162" i="11"/>
  <c r="E1575" i="11"/>
  <c r="E1471" i="11"/>
  <c r="E1427" i="11"/>
  <c r="E1394" i="11"/>
  <c r="E1282" i="11"/>
  <c r="E1271" i="11"/>
  <c r="E1252" i="11"/>
  <c r="E1200" i="11"/>
  <c r="E1137" i="11"/>
  <c r="E1005" i="11"/>
  <c r="E931" i="11"/>
  <c r="E909" i="11"/>
  <c r="E766" i="11"/>
  <c r="E755" i="11"/>
  <c r="E711" i="11"/>
  <c r="E637" i="11"/>
  <c r="E615" i="11"/>
  <c r="E593" i="11"/>
  <c r="E530" i="11"/>
  <c r="E475" i="11"/>
  <c r="E453" i="11"/>
  <c r="E398" i="11"/>
  <c r="E376" i="11"/>
  <c r="E258" i="11"/>
  <c r="E203" i="11"/>
  <c r="E132" i="11"/>
  <c r="E44" i="11"/>
  <c r="E1534" i="11"/>
  <c r="E1523" i="11"/>
  <c r="E1416" i="11"/>
  <c r="E1312" i="11"/>
  <c r="E1233" i="11"/>
  <c r="E1181" i="11"/>
  <c r="E1115" i="11"/>
  <c r="E1104" i="11"/>
  <c r="E994" i="11"/>
  <c r="E983" i="11"/>
  <c r="E898" i="11"/>
  <c r="E887" i="11"/>
  <c r="E876" i="11"/>
  <c r="E854" i="11"/>
  <c r="E722" i="11"/>
  <c r="E670" i="11"/>
  <c r="E648" i="11"/>
  <c r="E560" i="11"/>
  <c r="E508" i="11"/>
  <c r="E442" i="11"/>
  <c r="E387" i="11"/>
  <c r="E335" i="11"/>
  <c r="E324" i="11"/>
  <c r="E291" i="11"/>
  <c r="E280" i="11"/>
  <c r="E33" i="11"/>
  <c r="E1564" i="11"/>
  <c r="E1553" i="11"/>
  <c r="E1512" i="11"/>
  <c r="E1482" i="11"/>
  <c r="E1449" i="11"/>
  <c r="E1438" i="11"/>
  <c r="E1383" i="11"/>
  <c r="E1372" i="11"/>
  <c r="E1361" i="11"/>
  <c r="E1350" i="11"/>
  <c r="E1331" i="11"/>
  <c r="E1301" i="11"/>
  <c r="E1222" i="11"/>
  <c r="E1170" i="11"/>
  <c r="E1159" i="11"/>
  <c r="E1148" i="11"/>
  <c r="E1126" i="11"/>
  <c r="E1093" i="11"/>
  <c r="E1071" i="11"/>
  <c r="E1060" i="11"/>
  <c r="E1049" i="11"/>
  <c r="E1038" i="11"/>
  <c r="E1016" i="11"/>
  <c r="E972" i="11"/>
  <c r="E961" i="11"/>
  <c r="E942" i="11"/>
  <c r="E920" i="11"/>
  <c r="E865" i="11"/>
  <c r="E843" i="11"/>
  <c r="E832" i="11"/>
  <c r="E821" i="11"/>
  <c r="E799" i="11"/>
  <c r="E788" i="11"/>
  <c r="E777" i="11"/>
  <c r="E744" i="11"/>
  <c r="E733" i="11"/>
  <c r="E700" i="11"/>
  <c r="E689" i="11"/>
  <c r="E659" i="11"/>
  <c r="E626" i="11"/>
  <c r="E604" i="11"/>
  <c r="E582" i="11"/>
  <c r="E571" i="11"/>
  <c r="E519" i="11"/>
  <c r="E497" i="11"/>
  <c r="E486" i="11"/>
  <c r="E431" i="11"/>
  <c r="E409" i="11"/>
  <c r="E365" i="11"/>
  <c r="E346" i="11"/>
  <c r="E313" i="11"/>
  <c r="E302" i="11"/>
  <c r="E269" i="11"/>
  <c r="E236" i="11"/>
  <c r="E192" i="11"/>
  <c r="E181" i="11"/>
  <c r="E143" i="11"/>
  <c r="E121" i="11"/>
  <c r="E110" i="11"/>
  <c r="E99" i="11"/>
  <c r="E88" i="11"/>
  <c r="E77" i="11"/>
  <c r="E66" i="11"/>
  <c r="E55" i="11"/>
  <c r="E22" i="11"/>
  <c r="B1210" i="11"/>
  <c r="B161" i="11"/>
  <c r="B1199" i="11"/>
  <c r="B636" i="11"/>
  <c r="B257" i="11"/>
  <c r="B1232" i="11"/>
  <c r="B875" i="11"/>
  <c r="B386" i="11"/>
  <c r="B1511" i="11"/>
  <c r="B1330" i="11"/>
  <c r="B1070" i="11"/>
  <c r="B919" i="11"/>
  <c r="B743" i="11"/>
  <c r="B570" i="11"/>
  <c r="B312" i="11"/>
  <c r="B142" i="11"/>
  <c r="B21" i="11"/>
  <c r="B810" i="11"/>
  <c r="B1427" i="11"/>
  <c r="B931" i="11"/>
  <c r="B530" i="11"/>
  <c r="B44" i="11"/>
  <c r="B1104" i="11"/>
  <c r="B670" i="11"/>
  <c r="B291" i="11"/>
  <c r="B1438" i="11"/>
  <c r="B1170" i="11"/>
  <c r="B1038" i="11"/>
  <c r="B832" i="11"/>
  <c r="B689" i="11"/>
  <c r="B486" i="11"/>
  <c r="B99" i="11"/>
  <c r="F1542" i="11"/>
  <c r="C1541" i="11"/>
  <c r="E1188" i="11"/>
  <c r="B678" i="11"/>
  <c r="B1290" i="11"/>
  <c r="E949" i="11"/>
  <c r="D538" i="11"/>
  <c r="B1538" i="11"/>
  <c r="D1191" i="11"/>
  <c r="D1190" i="11"/>
  <c r="D1187" i="11"/>
  <c r="D1186" i="11"/>
  <c r="D1185" i="11"/>
  <c r="F680" i="11"/>
  <c r="F679" i="11"/>
  <c r="F676" i="11"/>
  <c r="F675" i="11"/>
  <c r="F674" i="11"/>
  <c r="F1292" i="11"/>
  <c r="F1291" i="11"/>
  <c r="F1288" i="11"/>
  <c r="F1287" i="11"/>
  <c r="F1286" i="11"/>
  <c r="D952" i="11"/>
  <c r="D951" i="11"/>
  <c r="D948" i="11"/>
  <c r="D947" i="11"/>
  <c r="D946" i="11"/>
  <c r="DH37" i="3"/>
  <c r="CS72" i="3"/>
  <c r="DH58" i="3"/>
  <c r="DH38" i="3"/>
  <c r="DH23" i="3"/>
  <c r="DH68" i="3"/>
  <c r="CS46" i="3"/>
  <c r="DJ121" i="3"/>
  <c r="CS84" i="3"/>
  <c r="CS69" i="3"/>
  <c r="CS60" i="3"/>
  <c r="CS58" i="3"/>
  <c r="CN57" i="3"/>
  <c r="CN55" i="3"/>
  <c r="CN52" i="3"/>
  <c r="CS49" i="3"/>
  <c r="CN48" i="3"/>
  <c r="CS35" i="3"/>
  <c r="CS25" i="3"/>
  <c r="CS82" i="3"/>
  <c r="CS74" i="3"/>
  <c r="CS71" i="3"/>
  <c r="CN58" i="3"/>
  <c r="CS55" i="3"/>
  <c r="CN54" i="3"/>
  <c r="CN53" i="3"/>
  <c r="CN35" i="3"/>
  <c r="CN18" i="3"/>
  <c r="CS57" i="3"/>
  <c r="DO35" i="3"/>
  <c r="CS44" i="3"/>
  <c r="CN33" i="3"/>
  <c r="CN24" i="3"/>
  <c r="CN22" i="3"/>
  <c r="CS20" i="3"/>
  <c r="DH25" i="3"/>
  <c r="CS26" i="3"/>
  <c r="CU121" i="3"/>
  <c r="CM53" i="3"/>
  <c r="B1068" i="11" s="1"/>
  <c r="CR84" i="3"/>
  <c r="B852" i="11" s="1"/>
  <c r="DM34" i="3"/>
  <c r="CM58" i="3"/>
  <c r="B1197" i="11" s="1"/>
  <c r="DH60" i="3"/>
  <c r="DM3" i="3"/>
  <c r="CK37" i="3"/>
  <c r="CU108" i="3"/>
  <c r="DJ50" i="3"/>
  <c r="CP32" i="3"/>
  <c r="CP21" i="3"/>
  <c r="CP128" i="3"/>
  <c r="CU126" i="3"/>
  <c r="CU125" i="3"/>
  <c r="CP125" i="3"/>
  <c r="DJ124" i="3"/>
  <c r="CU124" i="3"/>
  <c r="CP124" i="3"/>
  <c r="CP121" i="3"/>
  <c r="DO120" i="3"/>
  <c r="CU120" i="3"/>
  <c r="CP120" i="3"/>
  <c r="DJ119" i="3"/>
  <c r="CU119" i="3"/>
  <c r="CP119" i="3"/>
  <c r="DO118" i="3"/>
  <c r="DJ118" i="3"/>
  <c r="CP118" i="3"/>
  <c r="DJ117" i="3"/>
  <c r="CU117" i="3"/>
  <c r="CP117" i="3"/>
  <c r="DO116" i="3"/>
  <c r="CU116" i="3"/>
  <c r="CP116" i="3"/>
  <c r="CP113" i="3"/>
  <c r="DJ112" i="3"/>
  <c r="CU111" i="3"/>
  <c r="CP111" i="3"/>
  <c r="DJ109" i="3"/>
  <c r="CU107" i="3"/>
  <c r="CP107" i="3"/>
  <c r="CP105" i="3"/>
  <c r="DO104" i="3"/>
  <c r="DJ104" i="3"/>
  <c r="CU104" i="3"/>
  <c r="CP104" i="3"/>
  <c r="DO103" i="3"/>
  <c r="CU103" i="3"/>
  <c r="DO102" i="3"/>
  <c r="DJ102" i="3"/>
  <c r="CU102" i="3"/>
  <c r="CP102" i="3"/>
  <c r="DO101" i="3"/>
  <c r="CU101" i="3"/>
  <c r="CP101" i="3"/>
  <c r="DJ98" i="3"/>
  <c r="CU98" i="3"/>
  <c r="CP98" i="3"/>
  <c r="DO96" i="3"/>
  <c r="CU96" i="3"/>
  <c r="CP96" i="3"/>
  <c r="DO95" i="3"/>
  <c r="CU95" i="3"/>
  <c r="CP95" i="3"/>
  <c r="DO94" i="3"/>
  <c r="CU94" i="3"/>
  <c r="CP94" i="3"/>
  <c r="DO93" i="3"/>
  <c r="DJ93" i="3"/>
  <c r="CP93" i="3"/>
  <c r="DO91" i="3"/>
  <c r="CU91" i="3"/>
  <c r="CP91" i="3"/>
  <c r="DO90" i="3"/>
  <c r="DO85" i="3"/>
  <c r="CP74" i="3"/>
  <c r="CU52" i="3"/>
  <c r="CP52" i="3"/>
  <c r="CP45" i="3"/>
  <c r="DJ44" i="3"/>
  <c r="DJ35" i="3"/>
  <c r="DJ30" i="3"/>
  <c r="DJ29" i="3"/>
  <c r="CU24" i="3"/>
  <c r="CP24" i="3"/>
  <c r="CU19" i="3"/>
  <c r="CP19" i="3"/>
  <c r="DJ14" i="3"/>
  <c r="CP14" i="3"/>
  <c r="CU7" i="3"/>
  <c r="CP7" i="3"/>
  <c r="DH85" i="3"/>
  <c r="CK128" i="3"/>
  <c r="CK70" i="3"/>
  <c r="CM24" i="3"/>
  <c r="B406" i="11" s="1"/>
  <c r="CM35" i="3"/>
  <c r="B708" i="11" s="1"/>
  <c r="CR58" i="3"/>
  <c r="B1198" i="11" s="1"/>
  <c r="DH63" i="3"/>
  <c r="CU115" i="3"/>
  <c r="CP115" i="3"/>
  <c r="CU110" i="3"/>
  <c r="CP106" i="3"/>
  <c r="GL107" i="3"/>
  <c r="GG107" i="3"/>
  <c r="FR107" i="3"/>
  <c r="FM107" i="3"/>
  <c r="FH107" i="3"/>
  <c r="GL99" i="3"/>
  <c r="GG99" i="3"/>
  <c r="FR99" i="3"/>
  <c r="FM99" i="3"/>
  <c r="FH99" i="3"/>
  <c r="DM37" i="3"/>
  <c r="DH62" i="3"/>
  <c r="CN100" i="3"/>
  <c r="CS99" i="3"/>
  <c r="CN99" i="3"/>
  <c r="CN97" i="3"/>
  <c r="DH92" i="3"/>
  <c r="CS92" i="3"/>
  <c r="CN92" i="3"/>
  <c r="DM89" i="3"/>
  <c r="DH89" i="3"/>
  <c r="CS89" i="3"/>
  <c r="CN89" i="3"/>
  <c r="DM88" i="3"/>
  <c r="DH88" i="3"/>
  <c r="CN88" i="3"/>
  <c r="DM81" i="3"/>
  <c r="DH81" i="3"/>
  <c r="CS81" i="3"/>
  <c r="CN81" i="3"/>
  <c r="DM80" i="3"/>
  <c r="DH80" i="3"/>
  <c r="CN80" i="3"/>
  <c r="DM79" i="3"/>
  <c r="CS79" i="3"/>
  <c r="CN79" i="3"/>
  <c r="DM77" i="3"/>
  <c r="DH77" i="3"/>
  <c r="CS77" i="3"/>
  <c r="CN77" i="3"/>
  <c r="DM73" i="3"/>
  <c r="DH73" i="3"/>
  <c r="CS73" i="3"/>
  <c r="CN73" i="3"/>
  <c r="DM65" i="3"/>
  <c r="DH65" i="3"/>
  <c r="CS65" i="3"/>
  <c r="CN65" i="3"/>
  <c r="DM61" i="3"/>
  <c r="DH61" i="3"/>
  <c r="CS61" i="3"/>
  <c r="CN61" i="3"/>
  <c r="DH59" i="3"/>
  <c r="CS59" i="3"/>
  <c r="CN59" i="3"/>
  <c r="DM51" i="3"/>
  <c r="DH51" i="3"/>
  <c r="CS51" i="3"/>
  <c r="CN51" i="3"/>
  <c r="DM50" i="3"/>
  <c r="DH50" i="3"/>
  <c r="CS50" i="3"/>
  <c r="CN50" i="3"/>
  <c r="DM47" i="3"/>
  <c r="DH47" i="3"/>
  <c r="CS47" i="3"/>
  <c r="CN47" i="3"/>
  <c r="DM43" i="3"/>
  <c r="DH43" i="3"/>
  <c r="CS43" i="3"/>
  <c r="CK83" i="3"/>
  <c r="CN9" i="3"/>
  <c r="CN42" i="3"/>
  <c r="CM55" i="3"/>
  <c r="B1134" i="11" s="1"/>
  <c r="CN38" i="3"/>
  <c r="CS33" i="3"/>
  <c r="CN46" i="3"/>
  <c r="CK131" i="3"/>
  <c r="CK119" i="3"/>
  <c r="CK109" i="3"/>
  <c r="CK63" i="3"/>
  <c r="CK40" i="3"/>
  <c r="CK26" i="3"/>
  <c r="CK16" i="3"/>
  <c r="E123" i="9"/>
  <c r="E124" i="9" s="1"/>
  <c r="E125" i="9" s="1"/>
  <c r="X14" i="5"/>
  <c r="E21" i="12" s="1"/>
  <c r="X17" i="5"/>
  <c r="E22" i="12" s="1"/>
  <c r="X20" i="5"/>
  <c r="E23" i="12" s="1"/>
  <c r="DM59" i="3"/>
  <c r="DO135" i="3"/>
  <c r="CP134" i="3"/>
  <c r="DO131" i="3"/>
  <c r="DJ131" i="3"/>
  <c r="CU131" i="3"/>
  <c r="CP131" i="3"/>
  <c r="DO129" i="3"/>
  <c r="DJ129" i="3"/>
  <c r="CU129" i="3"/>
  <c r="CP129" i="3"/>
  <c r="DO128" i="3"/>
  <c r="DJ128" i="3"/>
  <c r="CU128" i="3"/>
  <c r="DO126" i="3"/>
  <c r="DJ126" i="3"/>
  <c r="CP126" i="3"/>
  <c r="DO125" i="3"/>
  <c r="DJ125" i="3"/>
  <c r="DO124" i="3"/>
  <c r="DO121" i="3"/>
  <c r="DJ120" i="3"/>
  <c r="DO119" i="3"/>
  <c r="CU118" i="3"/>
  <c r="DO117" i="3"/>
  <c r="DJ114" i="3"/>
  <c r="CU113" i="3"/>
  <c r="DJ105" i="3"/>
  <c r="CU105" i="3"/>
  <c r="DJ103" i="3"/>
  <c r="CP103" i="3"/>
  <c r="DJ101" i="3"/>
  <c r="DO98" i="3"/>
  <c r="DJ96" i="3"/>
  <c r="DJ95" i="3"/>
  <c r="DJ94" i="3"/>
  <c r="CU93" i="3"/>
  <c r="DJ91" i="3"/>
  <c r="DJ90" i="3"/>
  <c r="CU90" i="3"/>
  <c r="CP90" i="3"/>
  <c r="DO87" i="3"/>
  <c r="DJ87" i="3"/>
  <c r="CU87" i="3"/>
  <c r="CP87" i="3"/>
  <c r="DO86" i="3"/>
  <c r="DO58" i="3"/>
  <c r="CP57" i="3"/>
  <c r="CU56" i="3"/>
  <c r="CP56" i="3"/>
  <c r="DO55" i="3"/>
  <c r="DJ55" i="3"/>
  <c r="CU55" i="3"/>
  <c r="CP55" i="3"/>
  <c r="DO54" i="3"/>
  <c r="DJ54" i="3"/>
  <c r="CU54" i="3"/>
  <c r="CP54" i="3"/>
  <c r="DJ53" i="3"/>
  <c r="DJ52" i="3"/>
  <c r="DJ49" i="3"/>
  <c r="DJ48" i="3"/>
  <c r="CU48" i="3"/>
  <c r="CP48" i="3"/>
  <c r="DO46" i="3"/>
  <c r="DJ46" i="3"/>
  <c r="CU46" i="3"/>
  <c r="CP46" i="3"/>
  <c r="DO45" i="3"/>
  <c r="DJ45" i="3"/>
  <c r="CU45" i="3"/>
  <c r="DO44" i="3"/>
  <c r="CU44" i="3"/>
  <c r="CP44" i="3"/>
  <c r="DO42" i="3"/>
  <c r="DJ42" i="3"/>
  <c r="CU42" i="3"/>
  <c r="CP42" i="3"/>
  <c r="DM106" i="3"/>
  <c r="CK123" i="3"/>
  <c r="CK73" i="3"/>
  <c r="DH79" i="3"/>
  <c r="CI54" i="3"/>
  <c r="CK49" i="3"/>
  <c r="CK24" i="3"/>
  <c r="DJ40" i="3"/>
  <c r="CU40" i="3"/>
  <c r="CP40" i="3"/>
  <c r="DO38" i="3"/>
  <c r="DJ38" i="3"/>
  <c r="CU38" i="3"/>
  <c r="CP38" i="3"/>
  <c r="DO37" i="3"/>
  <c r="DJ37" i="3"/>
  <c r="CU37" i="3"/>
  <c r="CP37" i="3"/>
  <c r="CU35" i="3"/>
  <c r="CP35" i="3"/>
  <c r="DO34" i="3"/>
  <c r="DJ34" i="3"/>
  <c r="CU34" i="3"/>
  <c r="CP34" i="3"/>
  <c r="DO33" i="3"/>
  <c r="DJ33" i="3"/>
  <c r="CU33" i="3"/>
  <c r="CP33" i="3"/>
  <c r="DO30" i="3"/>
  <c r="CU30" i="3"/>
  <c r="CP30" i="3"/>
  <c r="DO29" i="3"/>
  <c r="CU29" i="3"/>
  <c r="CP29" i="3"/>
  <c r="DO26" i="3"/>
  <c r="DJ26" i="3"/>
  <c r="CU26" i="3"/>
  <c r="CP26" i="3"/>
  <c r="DO25" i="3"/>
  <c r="DJ25" i="3"/>
  <c r="CU25" i="3"/>
  <c r="DJ24" i="3"/>
  <c r="DO23" i="3"/>
  <c r="DJ23" i="3"/>
  <c r="CU23" i="3"/>
  <c r="CP23" i="3"/>
  <c r="DO22" i="3"/>
  <c r="DJ22" i="3"/>
  <c r="CU22" i="3"/>
  <c r="CP22" i="3"/>
  <c r="DO20" i="3"/>
  <c r="DJ20" i="3"/>
  <c r="CU20" i="3"/>
  <c r="CP20" i="3"/>
  <c r="DO19" i="3"/>
  <c r="DJ19" i="3"/>
  <c r="DO18" i="3"/>
  <c r="DJ18" i="3"/>
  <c r="CU18" i="3"/>
  <c r="CP18" i="3"/>
  <c r="DO16" i="3"/>
  <c r="DJ16" i="3"/>
  <c r="CU16" i="3"/>
  <c r="CP16" i="3"/>
  <c r="DO15" i="3"/>
  <c r="DJ15" i="3"/>
  <c r="CU15" i="3"/>
  <c r="CU14" i="3"/>
  <c r="DJ12" i="3"/>
  <c r="DJ11" i="3"/>
  <c r="CU11" i="3"/>
  <c r="CP11" i="3"/>
  <c r="DJ10" i="3"/>
  <c r="DJ9" i="3"/>
  <c r="CU9" i="3"/>
  <c r="CP9" i="3"/>
  <c r="DJ8" i="3"/>
  <c r="CU8" i="3"/>
  <c r="CP8" i="3"/>
  <c r="DO7" i="3"/>
  <c r="DJ7" i="3"/>
  <c r="DO6" i="3"/>
  <c r="DJ6" i="3"/>
  <c r="CU6" i="3"/>
  <c r="CP6" i="3"/>
  <c r="DO4" i="3"/>
  <c r="DJ4" i="3"/>
  <c r="CU4" i="3"/>
  <c r="CP4" i="3"/>
  <c r="DM133" i="3"/>
  <c r="CK59" i="3"/>
  <c r="CK117" i="3"/>
  <c r="CK105" i="3"/>
  <c r="CK14" i="3"/>
  <c r="DG110" i="3"/>
  <c r="DH110" i="3"/>
  <c r="CM129" i="3"/>
  <c r="B719" i="11" s="1"/>
  <c r="CN129" i="3"/>
  <c r="CR108" i="3"/>
  <c r="B624" i="11" s="1"/>
  <c r="CS108" i="3"/>
  <c r="CU100" i="3"/>
  <c r="CU88" i="3"/>
  <c r="CK102" i="3"/>
  <c r="CK67" i="3"/>
  <c r="CK56" i="3"/>
  <c r="CK33" i="3"/>
  <c r="CK10" i="3"/>
  <c r="CK79" i="3"/>
  <c r="CK27" i="3"/>
  <c r="CU3" i="3"/>
  <c r="G32" i="9" s="1"/>
  <c r="DJ127" i="3"/>
  <c r="DO115" i="3"/>
  <c r="DJ110" i="3"/>
  <c r="DO108" i="3"/>
  <c r="DO106" i="3"/>
  <c r="CU106" i="3"/>
  <c r="DH113" i="3"/>
  <c r="CP100" i="3"/>
  <c r="DO99" i="3"/>
  <c r="DJ99" i="3"/>
  <c r="CP99" i="3"/>
  <c r="DO97" i="3"/>
  <c r="DJ97" i="3"/>
  <c r="CU97" i="3"/>
  <c r="CP97" i="3"/>
  <c r="DO92" i="3"/>
  <c r="DJ92" i="3"/>
  <c r="CU92" i="3"/>
  <c r="CP92" i="3"/>
  <c r="DO89" i="3"/>
  <c r="DJ89" i="3"/>
  <c r="CU89" i="3"/>
  <c r="CP89" i="3"/>
  <c r="DO88" i="3"/>
  <c r="DJ88" i="3"/>
  <c r="CP88" i="3"/>
  <c r="DO81" i="3"/>
  <c r="DJ81" i="3"/>
  <c r="CU81" i="3"/>
  <c r="CP81" i="3"/>
  <c r="DO80" i="3"/>
  <c r="DJ80" i="3"/>
  <c r="CU80" i="3"/>
  <c r="CP80" i="3"/>
  <c r="DO79" i="3"/>
  <c r="DJ79" i="3"/>
  <c r="CU79" i="3"/>
  <c r="CP79" i="3"/>
  <c r="DO77" i="3"/>
  <c r="DJ77" i="3"/>
  <c r="CP77" i="3"/>
  <c r="DO73" i="3"/>
  <c r="CU73" i="3"/>
  <c r="CP65" i="3"/>
  <c r="DO61" i="3"/>
  <c r="DO59" i="3"/>
  <c r="DJ59" i="3"/>
  <c r="CU59" i="3"/>
  <c r="CP59" i="3"/>
  <c r="DO51" i="3"/>
  <c r="DJ51" i="3"/>
  <c r="DO50" i="3"/>
  <c r="CU50" i="3"/>
  <c r="CP50" i="3"/>
  <c r="DO47" i="3"/>
  <c r="DJ47" i="3"/>
  <c r="CU47" i="3"/>
  <c r="CP47" i="3"/>
  <c r="DO43" i="3"/>
  <c r="DJ43" i="3"/>
  <c r="CU43" i="3"/>
  <c r="DO41" i="3"/>
  <c r="DJ39" i="3"/>
  <c r="CU39" i="3"/>
  <c r="DO36" i="3"/>
  <c r="CU32" i="3"/>
  <c r="DO31" i="3"/>
  <c r="DJ31" i="3"/>
  <c r="CU31" i="3"/>
  <c r="CP31" i="3"/>
  <c r="DO28" i="3"/>
  <c r="DJ28" i="3"/>
  <c r="CU28" i="3"/>
  <c r="CP28" i="3"/>
  <c r="DO27" i="3"/>
  <c r="DJ27" i="3"/>
  <c r="CU27" i="3"/>
  <c r="CP27" i="3"/>
  <c r="DO21" i="3"/>
  <c r="DJ21" i="3"/>
  <c r="CU21" i="3"/>
  <c r="DO17" i="3"/>
  <c r="DJ17" i="3"/>
  <c r="CU17" i="3"/>
  <c r="CP17" i="3"/>
  <c r="DO13" i="3"/>
  <c r="DJ13" i="3"/>
  <c r="CU13" i="3"/>
  <c r="CP13" i="3"/>
  <c r="DO5" i="3"/>
  <c r="DJ5" i="3"/>
  <c r="CU5" i="3"/>
  <c r="CS133" i="3"/>
  <c r="CN133" i="3"/>
  <c r="DM132" i="3"/>
  <c r="DH132" i="3"/>
  <c r="CS132" i="3"/>
  <c r="CN132" i="3"/>
  <c r="DM130" i="3"/>
  <c r="DH127" i="3"/>
  <c r="CS127" i="3"/>
  <c r="DH122" i="3"/>
  <c r="CS122" i="3"/>
  <c r="CN115" i="3"/>
  <c r="CS110" i="3"/>
  <c r="CN110" i="3"/>
  <c r="CN106" i="3"/>
  <c r="GG5" i="3"/>
  <c r="CR22" i="3"/>
  <c r="CS22" i="3"/>
  <c r="CM14" i="3"/>
  <c r="B178" i="11" s="1"/>
  <c r="CN14" i="3"/>
  <c r="CR75" i="3"/>
  <c r="B322" i="11" s="1"/>
  <c r="CS75" i="3"/>
  <c r="DG57" i="3"/>
  <c r="B1160" i="11" s="1"/>
  <c r="DH57" i="3"/>
  <c r="DL53" i="3"/>
  <c r="B1073" i="11" s="1"/>
  <c r="DM53" i="3"/>
  <c r="CS40" i="3"/>
  <c r="CR40" i="3"/>
  <c r="DL38" i="3"/>
  <c r="DM38" i="3"/>
  <c r="DG35" i="3"/>
  <c r="B712" i="11" s="1"/>
  <c r="DH35" i="3"/>
  <c r="DL33" i="3"/>
  <c r="B661" i="11" s="1"/>
  <c r="DM33" i="3"/>
  <c r="DL30" i="3"/>
  <c r="B595" i="11" s="1"/>
  <c r="DM30" i="3"/>
  <c r="CN11" i="3"/>
  <c r="CS42" i="3"/>
  <c r="CS48" i="3"/>
  <c r="CR60" i="3"/>
  <c r="CR69" i="3"/>
  <c r="DM40" i="3"/>
  <c r="CK85" i="3"/>
  <c r="DL71" i="3"/>
  <c r="DM71" i="3"/>
  <c r="CR70" i="3"/>
  <c r="CS70" i="3"/>
  <c r="CN60" i="3"/>
  <c r="CM60" i="3"/>
  <c r="B1298" i="11" s="1"/>
  <c r="DL57" i="3"/>
  <c r="B1161" i="11" s="1"/>
  <c r="DM57" i="3"/>
  <c r="CN56" i="3"/>
  <c r="CM56" i="3"/>
  <c r="B1145" i="11" s="1"/>
  <c r="DL52" i="3"/>
  <c r="DM52" i="3"/>
  <c r="DG46" i="3"/>
  <c r="B943" i="11" s="1"/>
  <c r="DH46" i="3"/>
  <c r="DG42" i="3"/>
  <c r="DH42" i="3"/>
  <c r="DG34" i="3"/>
  <c r="DH34" i="3"/>
  <c r="DG30" i="3"/>
  <c r="B594" i="11" s="1"/>
  <c r="DH30" i="3"/>
  <c r="CI38" i="3"/>
  <c r="CI118" i="3"/>
  <c r="CS24" i="3"/>
  <c r="CM33" i="3"/>
  <c r="B656" i="11" s="1"/>
  <c r="CR35" i="3"/>
  <c r="B709" i="11" s="1"/>
  <c r="CR49" i="3"/>
  <c r="B1014" i="11" s="1"/>
  <c r="CR55" i="3"/>
  <c r="B1135" i="11" s="1"/>
  <c r="CS78" i="3"/>
  <c r="DH44" i="3"/>
  <c r="DL74" i="3"/>
  <c r="B293" i="11" s="1"/>
  <c r="DM74" i="3"/>
  <c r="DL58" i="3"/>
  <c r="B1202" i="11" s="1"/>
  <c r="DM58" i="3"/>
  <c r="CS54" i="3"/>
  <c r="CR54" i="3"/>
  <c r="DG53" i="3"/>
  <c r="B1072" i="11" s="1"/>
  <c r="DH53" i="3"/>
  <c r="DG49" i="3"/>
  <c r="B1017" i="11" s="1"/>
  <c r="DH49" i="3"/>
  <c r="CN49" i="3"/>
  <c r="CM49" i="3"/>
  <c r="B1013" i="11" s="1"/>
  <c r="DG33" i="3"/>
  <c r="B660" i="11" s="1"/>
  <c r="DH33" i="3"/>
  <c r="CN25" i="3"/>
  <c r="CM25" i="3"/>
  <c r="B472" i="11" s="1"/>
  <c r="DM24" i="3"/>
  <c r="CN37" i="3"/>
  <c r="CM52" i="3"/>
  <c r="B1057" i="11" s="1"/>
  <c r="DH48" i="3"/>
  <c r="CR83" i="3"/>
  <c r="B808" i="11" s="1"/>
  <c r="CS83" i="3"/>
  <c r="DL82" i="3"/>
  <c r="B672" i="11" s="1"/>
  <c r="DM82" i="3"/>
  <c r="DL76" i="3"/>
  <c r="B337" i="11" s="1"/>
  <c r="DM76" i="3"/>
  <c r="CS76" i="3"/>
  <c r="CR76" i="3"/>
  <c r="DL69" i="3"/>
  <c r="B1514" i="11" s="1"/>
  <c r="DM69" i="3"/>
  <c r="CS56" i="3"/>
  <c r="CR56" i="3"/>
  <c r="B1146" i="11" s="1"/>
  <c r="DL55" i="3"/>
  <c r="B1139" i="11" s="1"/>
  <c r="DM55" i="3"/>
  <c r="DG54" i="3"/>
  <c r="B1094" i="11" s="1"/>
  <c r="DH54" i="3"/>
  <c r="CS53" i="3"/>
  <c r="CR53" i="3"/>
  <c r="DL46" i="3"/>
  <c r="B944" i="11" s="1"/>
  <c r="DM46" i="3"/>
  <c r="DL45" i="3"/>
  <c r="B933" i="11" s="1"/>
  <c r="DM45" i="3"/>
  <c r="DG40" i="3"/>
  <c r="DH40" i="3"/>
  <c r="CR38" i="3"/>
  <c r="B775" i="11" s="1"/>
  <c r="CS38" i="3"/>
  <c r="DL23" i="3"/>
  <c r="B400" i="11" s="1"/>
  <c r="DM23" i="3"/>
  <c r="DG15" i="3"/>
  <c r="B204" i="11" s="1"/>
  <c r="DH15" i="3"/>
  <c r="DH6" i="3"/>
  <c r="CR44" i="3"/>
  <c r="B907" i="11" s="1"/>
  <c r="CR71" i="3"/>
  <c r="B1573" i="11" s="1"/>
  <c r="CR82" i="3"/>
  <c r="CH107" i="3"/>
  <c r="CI107" i="3"/>
  <c r="CH52" i="3"/>
  <c r="CI52" i="3"/>
  <c r="CN16" i="3"/>
  <c r="CR25" i="3"/>
  <c r="B473" i="11" s="1"/>
  <c r="CS37" i="3"/>
  <c r="CM57" i="3"/>
  <c r="B1156" i="11" s="1"/>
  <c r="DH55" i="3"/>
  <c r="DM54" i="3"/>
  <c r="DG130" i="3"/>
  <c r="B995" i="11" s="1"/>
  <c r="DH130" i="3"/>
  <c r="CM108" i="3"/>
  <c r="B623" i="11" s="1"/>
  <c r="CN108" i="3"/>
  <c r="CK43" i="3"/>
  <c r="CK118" i="3"/>
  <c r="CK95" i="3"/>
  <c r="CK38" i="3"/>
  <c r="DM100" i="3"/>
  <c r="DM115" i="3"/>
  <c r="DH106" i="3"/>
  <c r="DM123" i="3"/>
  <c r="CP122" i="3"/>
  <c r="CP108" i="3"/>
  <c r="CN116" i="3"/>
  <c r="CS114" i="3"/>
  <c r="CN113" i="3"/>
  <c r="CS112" i="3"/>
  <c r="CS107" i="3"/>
  <c r="CN107" i="3"/>
  <c r="CS104" i="3"/>
  <c r="CN104" i="3"/>
  <c r="CS102" i="3"/>
  <c r="CN102" i="3"/>
  <c r="CN93" i="3"/>
  <c r="DH90" i="3"/>
  <c r="CS90" i="3"/>
  <c r="CN90" i="3"/>
  <c r="DM87" i="3"/>
  <c r="DH87" i="3"/>
  <c r="CS87" i="3"/>
  <c r="CN87" i="3"/>
  <c r="DM86" i="3"/>
  <c r="DH86" i="3"/>
  <c r="CS86" i="3"/>
  <c r="CN86" i="3"/>
  <c r="DM85" i="3"/>
  <c r="CN85" i="3"/>
  <c r="DM84" i="3"/>
  <c r="DH84" i="3"/>
  <c r="CN84" i="3"/>
  <c r="DM83" i="3"/>
  <c r="DH83" i="3"/>
  <c r="CN83" i="3"/>
  <c r="DH82" i="3"/>
  <c r="CN82" i="3"/>
  <c r="DM78" i="3"/>
  <c r="DH78" i="3"/>
  <c r="CN78" i="3"/>
  <c r="DH76" i="3"/>
  <c r="CN76" i="3"/>
  <c r="DM75" i="3"/>
  <c r="DH75" i="3"/>
  <c r="CN75" i="3"/>
  <c r="DH74" i="3"/>
  <c r="CN74" i="3"/>
  <c r="DM72" i="3"/>
  <c r="DH72" i="3"/>
  <c r="CN72" i="3"/>
  <c r="DH71" i="3"/>
  <c r="CN71" i="3"/>
  <c r="DM70" i="3"/>
  <c r="DH70" i="3"/>
  <c r="CN70" i="3"/>
  <c r="DH69" i="3"/>
  <c r="CN69" i="3"/>
  <c r="DM68" i="3"/>
  <c r="CN68" i="3"/>
  <c r="CN67" i="3"/>
  <c r="DM66" i="3"/>
  <c r="DH66" i="3"/>
  <c r="CS66" i="3"/>
  <c r="CN66" i="3"/>
  <c r="DH64" i="3"/>
  <c r="CS64" i="3"/>
  <c r="CN64" i="3"/>
  <c r="DM63" i="3"/>
  <c r="CS63" i="3"/>
  <c r="C1359" i="11" s="1"/>
  <c r="CN63" i="3"/>
  <c r="DM62" i="3"/>
  <c r="CS62" i="3"/>
  <c r="CN62" i="3"/>
  <c r="DM60" i="3"/>
  <c r="CS88" i="3"/>
  <c r="DH97" i="3"/>
  <c r="DJ36" i="3"/>
  <c r="CU36" i="3"/>
  <c r="DO32" i="3"/>
  <c r="DJ32" i="3"/>
  <c r="CN134" i="3"/>
  <c r="DJ3" i="3"/>
  <c r="CI35" i="3"/>
  <c r="CI91" i="3"/>
  <c r="CK110" i="3"/>
  <c r="CK88" i="3"/>
  <c r="CK90" i="3"/>
  <c r="CK76" i="3"/>
  <c r="CK45" i="3"/>
  <c r="CK20" i="3"/>
  <c r="CS4" i="3"/>
  <c r="CS3" i="3"/>
  <c r="CP133" i="3"/>
  <c r="DJ132" i="3"/>
  <c r="CP132" i="3"/>
  <c r="CP130" i="3"/>
  <c r="DO127" i="3"/>
  <c r="DO123" i="3"/>
  <c r="CU123" i="3"/>
  <c r="CP123" i="3"/>
  <c r="DO122" i="3"/>
  <c r="DJ122" i="3"/>
  <c r="CU122" i="3"/>
  <c r="DO110" i="3"/>
  <c r="CP110" i="3"/>
  <c r="DJ106" i="3"/>
  <c r="DO100" i="3"/>
  <c r="CN4" i="3"/>
  <c r="CN17" i="3"/>
  <c r="CN3" i="3"/>
  <c r="CI53" i="3"/>
  <c r="DM104" i="3"/>
  <c r="CI58" i="3"/>
  <c r="CK115" i="3"/>
  <c r="CK89" i="3"/>
  <c r="CK125" i="3"/>
  <c r="CK91" i="3"/>
  <c r="CK46" i="3"/>
  <c r="CK34" i="3"/>
  <c r="CI109" i="3"/>
  <c r="CN27" i="3"/>
  <c r="DM118" i="3"/>
  <c r="GL131" i="3"/>
  <c r="GG131" i="3"/>
  <c r="FR131" i="3"/>
  <c r="FM131" i="3"/>
  <c r="FH131" i="3"/>
  <c r="GL123" i="3"/>
  <c r="GG123" i="3"/>
  <c r="I123" i="14" s="1"/>
  <c r="FR123" i="3"/>
  <c r="FM123" i="3"/>
  <c r="FH123" i="3"/>
  <c r="GL115" i="3"/>
  <c r="GG115" i="3"/>
  <c r="FR115" i="3"/>
  <c r="FM115" i="3"/>
  <c r="FH115" i="3"/>
  <c r="GL91" i="3"/>
  <c r="GG91" i="3"/>
  <c r="FR91" i="3"/>
  <c r="FM91" i="3"/>
  <c r="FH91" i="3"/>
  <c r="GL83" i="3"/>
  <c r="GG83" i="3"/>
  <c r="FR83" i="3"/>
  <c r="FM83" i="3"/>
  <c r="FH83" i="3"/>
  <c r="GL75" i="3"/>
  <c r="GG75" i="3"/>
  <c r="FR75" i="3"/>
  <c r="FM75" i="3"/>
  <c r="FH75" i="3"/>
  <c r="CN124" i="3"/>
  <c r="CP82" i="3"/>
  <c r="DJ72" i="3"/>
  <c r="DO69" i="3"/>
  <c r="DO67" i="3"/>
  <c r="DO64" i="3"/>
  <c r="DO62" i="3"/>
  <c r="CU60" i="3"/>
  <c r="CP60" i="3"/>
  <c r="DJ58" i="3"/>
  <c r="CU58" i="3"/>
  <c r="CP58" i="3"/>
  <c r="DO57" i="3"/>
  <c r="DJ57" i="3"/>
  <c r="CU57" i="3"/>
  <c r="DO56" i="3"/>
  <c r="DJ56" i="3"/>
  <c r="DO49" i="3"/>
  <c r="CU49" i="3"/>
  <c r="CP49" i="3"/>
  <c r="DO48" i="3"/>
  <c r="CU10" i="3"/>
  <c r="CP10" i="3"/>
  <c r="DO9" i="3"/>
  <c r="DO8" i="3"/>
  <c r="CI47" i="3"/>
  <c r="CN126" i="3"/>
  <c r="DH93" i="3"/>
  <c r="DH3" i="3"/>
  <c r="CI116" i="3"/>
  <c r="CH119" i="3"/>
  <c r="B1267" i="11" s="1"/>
  <c r="CI119" i="3"/>
  <c r="CS5" i="3"/>
  <c r="CR5" i="3"/>
  <c r="B53" i="11" s="1"/>
  <c r="CH16" i="3"/>
  <c r="CI16" i="3"/>
  <c r="CK97" i="3"/>
  <c r="CK41" i="3"/>
  <c r="CK17" i="3"/>
  <c r="CK94" i="3"/>
  <c r="CK60" i="3"/>
  <c r="CK4" i="3"/>
  <c r="CH126" i="3"/>
  <c r="B383" i="11" s="1"/>
  <c r="CI126" i="3"/>
  <c r="CI44" i="3"/>
  <c r="CK132" i="3"/>
  <c r="CK106" i="3"/>
  <c r="CK80" i="3"/>
  <c r="CK50" i="3"/>
  <c r="CK28" i="3"/>
  <c r="CK120" i="3"/>
  <c r="CK111" i="3"/>
  <c r="CK98" i="3"/>
  <c r="CK86" i="3"/>
  <c r="CK74" i="3"/>
  <c r="CK54" i="3"/>
  <c r="CK42" i="3"/>
  <c r="CK29" i="3"/>
  <c r="CK8" i="3"/>
  <c r="CP127" i="3"/>
  <c r="CI115" i="3"/>
  <c r="CI61" i="3"/>
  <c r="CI68" i="3"/>
  <c r="CI57" i="3"/>
  <c r="CH12" i="3"/>
  <c r="B128" i="11" s="1"/>
  <c r="CI12" i="3"/>
  <c r="CI29" i="3"/>
  <c r="CI8" i="3"/>
  <c r="CK113" i="3"/>
  <c r="DL110" i="3"/>
  <c r="B746" i="11" s="1"/>
  <c r="DM110" i="3"/>
  <c r="DL108" i="3"/>
  <c r="B628" i="11" s="1"/>
  <c r="DM108" i="3"/>
  <c r="CR106" i="3"/>
  <c r="CS106" i="3"/>
  <c r="DG100" i="3"/>
  <c r="B248" i="11" s="1"/>
  <c r="DH100" i="3"/>
  <c r="CK3" i="3"/>
  <c r="CK100" i="3"/>
  <c r="CK47" i="3"/>
  <c r="CK96" i="3"/>
  <c r="CK72" i="3"/>
  <c r="CK7" i="3"/>
  <c r="DH115" i="3"/>
  <c r="CS115" i="3"/>
  <c r="DH108" i="3"/>
  <c r="CU134" i="3"/>
  <c r="DH52" i="3"/>
  <c r="CS52" i="3"/>
  <c r="DM49" i="3"/>
  <c r="DM48" i="3"/>
  <c r="CN45" i="3"/>
  <c r="DM44" i="3"/>
  <c r="CN40" i="3"/>
  <c r="DM35" i="3"/>
  <c r="CS34" i="3"/>
  <c r="CS30" i="3"/>
  <c r="CN30" i="3"/>
  <c r="DM29" i="3"/>
  <c r="DH29" i="3"/>
  <c r="CS29" i="3"/>
  <c r="CN29" i="3"/>
  <c r="DM26" i="3"/>
  <c r="DH26" i="3"/>
  <c r="CN26" i="3"/>
  <c r="DM25" i="3"/>
  <c r="DH24" i="3"/>
  <c r="CN23" i="3"/>
  <c r="CI86" i="3"/>
  <c r="CI110" i="3"/>
  <c r="CI88" i="3"/>
  <c r="CI59" i="3"/>
  <c r="CI32" i="3"/>
  <c r="CI124" i="3"/>
  <c r="CI113" i="3"/>
  <c r="CI33" i="3"/>
  <c r="CK122" i="3"/>
  <c r="CK92" i="3"/>
  <c r="CK65" i="3"/>
  <c r="CK39" i="3"/>
  <c r="CK13" i="3"/>
  <c r="CK126" i="3"/>
  <c r="CK116" i="3"/>
  <c r="CK104" i="3"/>
  <c r="CK93" i="3"/>
  <c r="CK82" i="3"/>
  <c r="CK69" i="3"/>
  <c r="CK58" i="3"/>
  <c r="CK48" i="3"/>
  <c r="CK35" i="3"/>
  <c r="CK23" i="3"/>
  <c r="CK12" i="3"/>
  <c r="CK133" i="3"/>
  <c r="CK19" i="3"/>
  <c r="CN5" i="3"/>
  <c r="CS134" i="3"/>
  <c r="CS129" i="3"/>
  <c r="CS126" i="3"/>
  <c r="CS124" i="3"/>
  <c r="CN120" i="3"/>
  <c r="DM119" i="3"/>
  <c r="DH119" i="3"/>
  <c r="CS119" i="3"/>
  <c r="CN119" i="3"/>
  <c r="CS118" i="3"/>
  <c r="DM116" i="3"/>
  <c r="CN114" i="3"/>
  <c r="DM113" i="3"/>
  <c r="CS109" i="3"/>
  <c r="DH105" i="3"/>
  <c r="CS105" i="3"/>
  <c r="CS103" i="3"/>
  <c r="CS98" i="3"/>
  <c r="DH94" i="3"/>
  <c r="DM90" i="3"/>
  <c r="DJ86" i="3"/>
  <c r="CU86" i="3"/>
  <c r="CP86" i="3"/>
  <c r="DJ85" i="3"/>
  <c r="CU85" i="3"/>
  <c r="CP85" i="3"/>
  <c r="DO84" i="3"/>
  <c r="DJ84" i="3"/>
  <c r="DJ78" i="3"/>
  <c r="CP70" i="3"/>
  <c r="CP68" i="3"/>
  <c r="CP66" i="3"/>
  <c r="CP63" i="3"/>
  <c r="GL10" i="3"/>
  <c r="GG10" i="3"/>
  <c r="FR10" i="3"/>
  <c r="CK127" i="3"/>
  <c r="CK77" i="3"/>
  <c r="CK21" i="3"/>
  <c r="CP25" i="3"/>
  <c r="CS9" i="3"/>
  <c r="CR20" i="3"/>
  <c r="B300" i="11" s="1"/>
  <c r="CN101" i="3"/>
  <c r="CS96" i="3"/>
  <c r="CN96" i="3"/>
  <c r="CS95" i="3"/>
  <c r="CN94" i="3"/>
  <c r="CS93" i="3"/>
  <c r="DO83" i="3"/>
  <c r="CP83" i="3"/>
  <c r="DJ82" i="3"/>
  <c r="DO78" i="3"/>
  <c r="DO76" i="3"/>
  <c r="CP76" i="3"/>
  <c r="DJ75" i="3"/>
  <c r="DO74" i="3"/>
  <c r="DO72" i="3"/>
  <c r="DO71" i="3"/>
  <c r="CP71" i="3"/>
  <c r="CU70" i="3"/>
  <c r="CP69" i="3"/>
  <c r="CU68" i="3"/>
  <c r="CU67" i="3"/>
  <c r="DJ66" i="3"/>
  <c r="CP64" i="3"/>
  <c r="DO63" i="3"/>
  <c r="DJ62" i="3"/>
  <c r="DO60" i="3"/>
  <c r="DH118" i="3"/>
  <c r="DM121" i="3"/>
  <c r="DM125" i="3"/>
  <c r="DM128" i="3"/>
  <c r="DM131" i="3"/>
  <c r="DM135" i="3"/>
  <c r="DM13" i="3"/>
  <c r="DM21" i="3"/>
  <c r="DM8" i="3"/>
  <c r="DM10" i="3"/>
  <c r="DM12" i="3"/>
  <c r="CS15" i="3"/>
  <c r="CH68" i="3"/>
  <c r="CS19" i="3"/>
  <c r="CR95" i="3"/>
  <c r="B1499" i="11" s="1"/>
  <c r="CN103" i="3"/>
  <c r="CN105" i="3"/>
  <c r="CN109" i="3"/>
  <c r="CS113" i="3"/>
  <c r="CS116" i="3"/>
  <c r="DH104" i="3"/>
  <c r="DH112" i="3"/>
  <c r="CH58" i="3"/>
  <c r="B1196" i="11" s="1"/>
  <c r="CS17" i="3"/>
  <c r="CS11" i="3"/>
  <c r="CS101" i="3"/>
  <c r="CP84" i="3"/>
  <c r="CU83" i="3"/>
  <c r="CU82" i="3"/>
  <c r="CP78" i="3"/>
  <c r="CU76" i="3"/>
  <c r="CU75" i="3"/>
  <c r="DJ74" i="3"/>
  <c r="CP72" i="3"/>
  <c r="CU71" i="3"/>
  <c r="DO70" i="3"/>
  <c r="CU69" i="3"/>
  <c r="DO68" i="3"/>
  <c r="DJ67" i="3"/>
  <c r="DO66" i="3"/>
  <c r="CU66" i="3"/>
  <c r="DJ64" i="3"/>
  <c r="DJ63" i="3"/>
  <c r="CU62" i="3"/>
  <c r="CP62" i="3"/>
  <c r="CN117" i="3"/>
  <c r="DH124" i="3"/>
  <c r="DH129" i="3"/>
  <c r="DH27" i="3"/>
  <c r="CI100" i="3"/>
  <c r="DH9" i="3"/>
  <c r="DH11" i="3"/>
  <c r="CI10" i="3"/>
  <c r="CS16" i="3"/>
  <c r="CM102" i="3"/>
  <c r="B373" i="11" s="1"/>
  <c r="CM104" i="3"/>
  <c r="B450" i="11" s="1"/>
  <c r="CM107" i="3"/>
  <c r="B601" i="11" s="1"/>
  <c r="CR114" i="3"/>
  <c r="B970" i="11" s="1"/>
  <c r="DM105" i="3"/>
  <c r="DH114" i="3"/>
  <c r="DH101" i="3"/>
  <c r="CI46" i="3"/>
  <c r="CK32" i="3"/>
  <c r="CK124" i="3"/>
  <c r="DO133" i="3"/>
  <c r="DJ133" i="3"/>
  <c r="CU133" i="3"/>
  <c r="DO132" i="3"/>
  <c r="DJ123" i="3"/>
  <c r="DM15" i="3"/>
  <c r="DH22" i="3"/>
  <c r="CS94" i="3"/>
  <c r="CU84" i="3"/>
  <c r="DJ83" i="3"/>
  <c r="DO82" i="3"/>
  <c r="CU78" i="3"/>
  <c r="DJ76" i="3"/>
  <c r="DO75" i="3"/>
  <c r="CP75" i="3"/>
  <c r="CU74" i="3"/>
  <c r="CU72" i="3"/>
  <c r="DJ71" i="3"/>
  <c r="DJ70" i="3"/>
  <c r="DJ69" i="3"/>
  <c r="DJ68" i="3"/>
  <c r="CP67" i="3"/>
  <c r="CU64" i="3"/>
  <c r="CU63" i="3"/>
  <c r="DJ60" i="3"/>
  <c r="DH120" i="3"/>
  <c r="DH126" i="3"/>
  <c r="DH134" i="3"/>
  <c r="DH17" i="3"/>
  <c r="CS117" i="3"/>
  <c r="DM120" i="3"/>
  <c r="DM124" i="3"/>
  <c r="DM126" i="3"/>
  <c r="DM129" i="3"/>
  <c r="DM134" i="3"/>
  <c r="DM17" i="3"/>
  <c r="CN28" i="3"/>
  <c r="DH99" i="3"/>
  <c r="DM6" i="3"/>
  <c r="DM9" i="3"/>
  <c r="DM11" i="3"/>
  <c r="CS14" i="3"/>
  <c r="CM18" i="3"/>
  <c r="B255" i="11" s="1"/>
  <c r="DH20" i="3"/>
  <c r="DH102" i="3"/>
  <c r="DH107" i="3"/>
  <c r="DM114" i="3"/>
  <c r="DM101" i="3"/>
  <c r="DJ115" i="3"/>
  <c r="DJ108" i="3"/>
  <c r="DJ100" i="3"/>
  <c r="CU51" i="3"/>
  <c r="CS27" i="3"/>
  <c r="CN121" i="3"/>
  <c r="CN128" i="3"/>
  <c r="CN135" i="3"/>
  <c r="CN7" i="3"/>
  <c r="CN10" i="3"/>
  <c r="CN12" i="3"/>
  <c r="DH14" i="3"/>
  <c r="CR112" i="3"/>
  <c r="DM20" i="3"/>
  <c r="CM93" i="3"/>
  <c r="B1230" i="11" s="1"/>
  <c r="CR102" i="3"/>
  <c r="B374" i="11" s="1"/>
  <c r="CR104" i="3"/>
  <c r="B451" i="11" s="1"/>
  <c r="CR107" i="3"/>
  <c r="CM113" i="3"/>
  <c r="CM116" i="3"/>
  <c r="B1167" i="11" s="1"/>
  <c r="DM102" i="3"/>
  <c r="DM107" i="3"/>
  <c r="DH116" i="3"/>
  <c r="CK134" i="3"/>
  <c r="CK64" i="3"/>
  <c r="GL67" i="3"/>
  <c r="GG67" i="3"/>
  <c r="FR67" i="3"/>
  <c r="FM67" i="3"/>
  <c r="FH67" i="3"/>
  <c r="GL59" i="3"/>
  <c r="GG59" i="3"/>
  <c r="I59" i="14" s="1"/>
  <c r="FR59" i="3"/>
  <c r="FM59" i="3"/>
  <c r="FH59" i="3"/>
  <c r="GL51" i="3"/>
  <c r="GG51" i="3"/>
  <c r="FR51" i="3"/>
  <c r="FM51" i="3"/>
  <c r="FH51" i="3"/>
  <c r="GL43" i="3"/>
  <c r="GG43" i="3"/>
  <c r="FR43" i="3"/>
  <c r="FM43" i="3"/>
  <c r="FH43" i="3"/>
  <c r="GL35" i="3"/>
  <c r="GG35" i="3"/>
  <c r="FR35" i="3"/>
  <c r="FM35" i="3"/>
  <c r="FH35" i="3"/>
  <c r="GJ32" i="3"/>
  <c r="GL27" i="3"/>
  <c r="GG27" i="3"/>
  <c r="FR27" i="3"/>
  <c r="FM27" i="3"/>
  <c r="FH27" i="3"/>
  <c r="GE24" i="3"/>
  <c r="GL19" i="3"/>
  <c r="GG19" i="3"/>
  <c r="FR19" i="3"/>
  <c r="FM19" i="3"/>
  <c r="FH19" i="3"/>
  <c r="DH117" i="3"/>
  <c r="CN125" i="3"/>
  <c r="CN131" i="3"/>
  <c r="CN13" i="3"/>
  <c r="CN21" i="3"/>
  <c r="CS28" i="3"/>
  <c r="CS121" i="3"/>
  <c r="CS128" i="3"/>
  <c r="CS135" i="3"/>
  <c r="CS21" i="3"/>
  <c r="DH32" i="3"/>
  <c r="CM22" i="3"/>
  <c r="DH109" i="3"/>
  <c r="CI49" i="3"/>
  <c r="DM117" i="3"/>
  <c r="CS125" i="3"/>
  <c r="CS131" i="3"/>
  <c r="CS13" i="3"/>
  <c r="CS8" i="3"/>
  <c r="CS10" i="3"/>
  <c r="CS12" i="3"/>
  <c r="DM14" i="3"/>
  <c r="DH103" i="3"/>
  <c r="CN118" i="3"/>
  <c r="DH121" i="3"/>
  <c r="DH125" i="3"/>
  <c r="DH128" i="3"/>
  <c r="DH131" i="3"/>
  <c r="DH135" i="3"/>
  <c r="DH13" i="3"/>
  <c r="DH21" i="3"/>
  <c r="DH39" i="3"/>
  <c r="DM27" i="3"/>
  <c r="CI85" i="3"/>
  <c r="DH8" i="3"/>
  <c r="DH10" i="3"/>
  <c r="DH12" i="3"/>
  <c r="CI92" i="3"/>
  <c r="CN15" i="3"/>
  <c r="CH57" i="3"/>
  <c r="CH61" i="3"/>
  <c r="B1327" i="11" s="1"/>
  <c r="DH18" i="3"/>
  <c r="CN95" i="3"/>
  <c r="DM103" i="3"/>
  <c r="DM111" i="3"/>
  <c r="DM32" i="3"/>
  <c r="CI25" i="3"/>
  <c r="DM36" i="3"/>
  <c r="CI43" i="3"/>
  <c r="CN6" i="3"/>
  <c r="CS6" i="3"/>
  <c r="CN32" i="3"/>
  <c r="CS39" i="3"/>
  <c r="CS32" i="3"/>
  <c r="CI72" i="3"/>
  <c r="CI121" i="3"/>
  <c r="CI65" i="3"/>
  <c r="CI127" i="3"/>
  <c r="CI50" i="3"/>
  <c r="CS91" i="3"/>
  <c r="CN98" i="3"/>
  <c r="DM91" i="3"/>
  <c r="DH98" i="3"/>
  <c r="DL97" i="3"/>
  <c r="B1536" i="11" s="1"/>
  <c r="DM97" i="3"/>
  <c r="CN44" i="3"/>
  <c r="DL93" i="3"/>
  <c r="B1235" i="11" s="1"/>
  <c r="DM93" i="3"/>
  <c r="DG7" i="3"/>
  <c r="B78" i="11" s="1"/>
  <c r="DH7" i="3"/>
  <c r="DM28" i="3"/>
  <c r="CN36" i="3"/>
  <c r="CN41" i="3"/>
  <c r="CS7" i="3"/>
  <c r="CR93" i="3"/>
  <c r="B1231" i="11" s="1"/>
  <c r="CM101" i="3"/>
  <c r="B362" i="11" s="1"/>
  <c r="DM94" i="3"/>
  <c r="CH79" i="3"/>
  <c r="B545" i="11" s="1"/>
  <c r="CI79" i="3"/>
  <c r="CH23" i="3"/>
  <c r="CI23" i="3"/>
  <c r="DL98" i="3"/>
  <c r="DM98" i="3"/>
  <c r="DM7" i="3"/>
  <c r="CM96" i="3"/>
  <c r="B1520" i="11" s="1"/>
  <c r="CR101" i="3"/>
  <c r="B363" i="11" s="1"/>
  <c r="DH95" i="3"/>
  <c r="CK108" i="3"/>
  <c r="CK81" i="3"/>
  <c r="CK51" i="3"/>
  <c r="CK31" i="3"/>
  <c r="CK135" i="3"/>
  <c r="CK121" i="3"/>
  <c r="CK112" i="3"/>
  <c r="CK101" i="3"/>
  <c r="CK87" i="3"/>
  <c r="CK75" i="3"/>
  <c r="CK66" i="3"/>
  <c r="CK55" i="3"/>
  <c r="CK44" i="3"/>
  <c r="CK30" i="3"/>
  <c r="CK9" i="3"/>
  <c r="DO3" i="3"/>
  <c r="DJ73" i="3"/>
  <c r="CP73" i="3"/>
  <c r="DO65" i="3"/>
  <c r="DJ65" i="3"/>
  <c r="CU65" i="3"/>
  <c r="DJ61" i="3"/>
  <c r="CU61" i="3"/>
  <c r="CP61" i="3"/>
  <c r="CS31" i="3"/>
  <c r="CM94" i="3"/>
  <c r="CR96" i="3"/>
  <c r="B1521" i="11" s="1"/>
  <c r="DM95" i="3"/>
  <c r="CK18" i="3"/>
  <c r="CN91" i="3"/>
  <c r="CM91" i="3"/>
  <c r="B1112" i="11" s="1"/>
  <c r="CN31" i="3"/>
  <c r="DH4" i="3"/>
  <c r="DH41" i="3"/>
  <c r="DM4" i="3"/>
  <c r="CH46" i="3"/>
  <c r="B938" i="11" s="1"/>
  <c r="CR94" i="3"/>
  <c r="DH96" i="3"/>
  <c r="CH122" i="3"/>
  <c r="B1445" i="11" s="1"/>
  <c r="CI122" i="3"/>
  <c r="CI17" i="3"/>
  <c r="CI83" i="3"/>
  <c r="CI70" i="3"/>
  <c r="CI60" i="3"/>
  <c r="CI4" i="3"/>
  <c r="CK130" i="3"/>
  <c r="CK53" i="3"/>
  <c r="DG133" i="3"/>
  <c r="B1313" i="11" s="1"/>
  <c r="DH133" i="3"/>
  <c r="CR130" i="3"/>
  <c r="B992" i="11" s="1"/>
  <c r="CS130" i="3"/>
  <c r="DH28" i="3"/>
  <c r="DM39" i="3"/>
  <c r="CS36" i="3"/>
  <c r="CS41" i="3"/>
  <c r="DH36" i="3"/>
  <c r="CN8" i="3"/>
  <c r="DH31" i="3"/>
  <c r="DM41" i="3"/>
  <c r="DM31" i="3"/>
  <c r="CN39" i="3"/>
  <c r="CN43" i="3"/>
  <c r="CI63" i="3"/>
  <c r="CI101" i="3"/>
  <c r="CI13" i="3"/>
  <c r="CI77" i="3"/>
  <c r="DM96" i="3"/>
  <c r="CH78" i="3"/>
  <c r="B460" i="11" s="1"/>
  <c r="CI78" i="3"/>
  <c r="CH40" i="3"/>
  <c r="B795" i="11" s="1"/>
  <c r="CI40" i="3"/>
  <c r="DJ135" i="3"/>
  <c r="CU135" i="3"/>
  <c r="CP135" i="3"/>
  <c r="DO134" i="3"/>
  <c r="DJ134" i="3"/>
  <c r="CN34" i="3"/>
  <c r="CP15" i="3"/>
  <c r="DO14" i="3"/>
  <c r="DO12" i="3"/>
  <c r="CU12" i="3"/>
  <c r="CP12" i="3"/>
  <c r="DO11" i="3"/>
  <c r="DO10" i="3"/>
  <c r="CS80" i="3"/>
  <c r="CI11" i="3"/>
  <c r="CK5" i="3"/>
  <c r="CK78" i="3"/>
  <c r="DJ116" i="3"/>
  <c r="DO114" i="3"/>
  <c r="CU114" i="3"/>
  <c r="CP114" i="3"/>
  <c r="DO113" i="3"/>
  <c r="DJ113" i="3"/>
  <c r="DO112" i="3"/>
  <c r="CU112" i="3"/>
  <c r="CP112" i="3"/>
  <c r="DO111" i="3"/>
  <c r="DJ111" i="3"/>
  <c r="DO109" i="3"/>
  <c r="CU109" i="3"/>
  <c r="CP109" i="3"/>
  <c r="DO107" i="3"/>
  <c r="DJ107" i="3"/>
  <c r="DO105" i="3"/>
  <c r="DH67" i="3"/>
  <c r="CS67" i="3"/>
  <c r="DM64" i="3"/>
  <c r="DO53" i="3"/>
  <c r="CU53" i="3"/>
  <c r="CP53" i="3"/>
  <c r="DO52" i="3"/>
  <c r="CN20" i="3"/>
  <c r="DM18" i="3"/>
  <c r="CS18" i="3"/>
  <c r="DM16" i="3"/>
  <c r="DH16" i="3"/>
  <c r="GL82" i="3"/>
  <c r="GG82" i="3"/>
  <c r="FR82" i="3"/>
  <c r="FM82" i="3"/>
  <c r="FH82" i="3"/>
  <c r="GJ17" i="3"/>
  <c r="GL12" i="3"/>
  <c r="GL11" i="3"/>
  <c r="GG11" i="3"/>
  <c r="GJ9" i="3"/>
  <c r="CP43" i="3"/>
  <c r="DJ41" i="3"/>
  <c r="CU41" i="3"/>
  <c r="CP41" i="3"/>
  <c r="DO39" i="3"/>
  <c r="CP39" i="3"/>
  <c r="CU132" i="3"/>
  <c r="DO130" i="3"/>
  <c r="DJ130" i="3"/>
  <c r="CU130" i="3"/>
  <c r="CN112" i="3"/>
  <c r="DH111" i="3"/>
  <c r="CS111" i="3"/>
  <c r="CN111" i="3"/>
  <c r="DM109" i="3"/>
  <c r="DO40" i="3"/>
  <c r="DO24" i="3"/>
  <c r="DG45" i="3"/>
  <c r="B932" i="11" s="1"/>
  <c r="DH45" i="3"/>
  <c r="CH93" i="3"/>
  <c r="CI93" i="3"/>
  <c r="CH69" i="3"/>
  <c r="B1508" i="11" s="1"/>
  <c r="CI69" i="3"/>
  <c r="CH19" i="3"/>
  <c r="B265" i="11" s="1"/>
  <c r="CI19" i="3"/>
  <c r="CH89" i="3"/>
  <c r="B1078" i="11" s="1"/>
  <c r="CI89" i="3"/>
  <c r="CH5" i="3"/>
  <c r="CI5" i="3"/>
  <c r="CI114" i="3"/>
  <c r="CH114" i="3"/>
  <c r="CM130" i="3"/>
  <c r="B991" i="11" s="1"/>
  <c r="CN130" i="3"/>
  <c r="DL127" i="3"/>
  <c r="B444" i="11" s="1"/>
  <c r="DM127" i="3"/>
  <c r="CM127" i="3"/>
  <c r="CN127" i="3"/>
  <c r="DG123" i="3"/>
  <c r="B1565" i="11" s="1"/>
  <c r="DH123" i="3"/>
  <c r="CR123" i="3"/>
  <c r="CS123" i="3"/>
  <c r="CM123" i="3"/>
  <c r="CN123" i="3"/>
  <c r="DL122" i="3"/>
  <c r="B1451" i="11" s="1"/>
  <c r="DM122" i="3"/>
  <c r="CM122" i="3"/>
  <c r="CN122" i="3"/>
  <c r="DL5" i="3"/>
  <c r="B57" i="11" s="1"/>
  <c r="DM5" i="3"/>
  <c r="DG5" i="3"/>
  <c r="B56" i="11" s="1"/>
  <c r="DH5" i="3"/>
  <c r="CH82" i="3"/>
  <c r="B666" i="11" s="1"/>
  <c r="CI82" i="3"/>
  <c r="CH30" i="3"/>
  <c r="B589" i="11" s="1"/>
  <c r="CI30" i="3"/>
  <c r="CK99" i="3"/>
  <c r="CK129" i="3"/>
  <c r="CK107" i="3"/>
  <c r="CK84" i="3"/>
  <c r="CK71" i="3"/>
  <c r="CK62" i="3"/>
  <c r="CK52" i="3"/>
  <c r="CK25" i="3"/>
  <c r="CK15" i="3"/>
  <c r="CK6" i="3"/>
  <c r="DL19" i="3"/>
  <c r="B271" i="11" s="1"/>
  <c r="DM19" i="3"/>
  <c r="DG19" i="3"/>
  <c r="B270" i="11" s="1"/>
  <c r="DH19" i="3"/>
  <c r="CM19" i="3"/>
  <c r="CN19" i="3"/>
  <c r="CH75" i="3"/>
  <c r="CI75" i="3"/>
  <c r="CH56" i="3"/>
  <c r="B1144" i="11" s="1"/>
  <c r="CI56" i="3"/>
  <c r="CI37" i="3"/>
  <c r="CH15" i="3"/>
  <c r="B199" i="11" s="1"/>
  <c r="CI15" i="3"/>
  <c r="CH6" i="3"/>
  <c r="B62" i="11" s="1"/>
  <c r="CI6" i="3"/>
  <c r="CH9" i="3"/>
  <c r="B95" i="11" s="1"/>
  <c r="CI9" i="3"/>
  <c r="CI42" i="3"/>
  <c r="CH132" i="3"/>
  <c r="CI132" i="3"/>
  <c r="CI28" i="3"/>
  <c r="CH28" i="3"/>
  <c r="B526" i="11" s="1"/>
  <c r="CH134" i="3"/>
  <c r="B1412" i="11" s="1"/>
  <c r="CI134" i="3"/>
  <c r="DH56" i="3"/>
  <c r="DG56" i="3"/>
  <c r="B1149" i="11" s="1"/>
  <c r="CR120" i="3"/>
  <c r="B1381" i="11" s="1"/>
  <c r="CS120" i="3"/>
  <c r="CI133" i="3"/>
  <c r="CI102" i="3"/>
  <c r="CI111" i="3"/>
  <c r="CI34" i="3"/>
  <c r="CK61" i="3"/>
  <c r="CK36" i="3"/>
  <c r="CK114" i="3"/>
  <c r="CK103" i="3"/>
  <c r="CK68" i="3"/>
  <c r="CK57" i="3"/>
  <c r="CK22" i="3"/>
  <c r="CK11" i="3"/>
  <c r="CP5" i="3"/>
  <c r="DM92" i="3"/>
  <c r="DM99" i="3"/>
  <c r="CI7" i="3"/>
  <c r="CU99" i="3"/>
  <c r="CS97" i="3"/>
  <c r="CS100" i="3"/>
  <c r="CP3" i="3"/>
  <c r="CI26" i="3"/>
  <c r="CI131" i="3"/>
  <c r="CI55" i="3"/>
  <c r="CU77" i="3"/>
  <c r="CP36" i="3"/>
  <c r="CS45" i="3"/>
  <c r="DM42" i="3"/>
  <c r="FR11" i="3"/>
  <c r="FM11" i="3"/>
  <c r="FH11" i="3"/>
  <c r="CP51" i="3"/>
  <c r="CI31" i="3"/>
  <c r="CI67" i="3"/>
  <c r="CI80" i="3"/>
  <c r="CI98" i="3"/>
  <c r="CU127" i="3"/>
  <c r="CS23" i="3"/>
  <c r="GL133" i="3"/>
  <c r="GL125" i="3"/>
  <c r="GL117" i="3"/>
  <c r="GL109" i="3"/>
  <c r="FH109" i="3"/>
  <c r="GJ106" i="3"/>
  <c r="GL53" i="3"/>
  <c r="GG53" i="3"/>
  <c r="I53" i="14" s="1"/>
  <c r="FR53" i="3"/>
  <c r="FM53" i="3"/>
  <c r="FH53" i="3"/>
  <c r="GL45" i="3"/>
  <c r="GG45" i="3"/>
  <c r="FR45" i="3"/>
  <c r="FM45" i="3"/>
  <c r="FH45" i="3"/>
  <c r="GL37" i="3"/>
  <c r="GG37" i="3"/>
  <c r="FR37" i="3"/>
  <c r="FM37" i="3"/>
  <c r="FH37" i="3"/>
  <c r="GL29" i="3"/>
  <c r="GE26" i="3"/>
  <c r="GG21" i="3"/>
  <c r="CH128" i="3"/>
  <c r="B504" i="11" s="1"/>
  <c r="CI128" i="3"/>
  <c r="CH95" i="3"/>
  <c r="B1497" i="11" s="1"/>
  <c r="CI95" i="3"/>
  <c r="CI3" i="3"/>
  <c r="CH115" i="3"/>
  <c r="B1122" i="11" s="1"/>
  <c r="CH34" i="3"/>
  <c r="B685" i="11" s="1"/>
  <c r="CH135" i="3"/>
  <c r="CI135" i="3"/>
  <c r="DM112" i="3"/>
  <c r="DL112" i="3"/>
  <c r="CI74" i="3"/>
  <c r="CI64" i="3"/>
  <c r="CI22" i="3"/>
  <c r="CI125" i="3"/>
  <c r="DM67" i="3"/>
  <c r="DL67" i="3"/>
  <c r="B1473" i="11" s="1"/>
  <c r="CI41" i="3"/>
  <c r="CI14" i="3"/>
  <c r="GL134" i="3"/>
  <c r="GG134" i="3"/>
  <c r="FR134" i="3"/>
  <c r="FM134" i="3"/>
  <c r="FH134" i="3"/>
  <c r="GL126" i="3"/>
  <c r="GG126" i="3"/>
  <c r="FR126" i="3"/>
  <c r="FM126" i="3"/>
  <c r="FH126" i="3"/>
  <c r="GE123" i="3"/>
  <c r="I96" i="14" s="1"/>
  <c r="GL118" i="3"/>
  <c r="GG118" i="3"/>
  <c r="FR118" i="3"/>
  <c r="FM118" i="3"/>
  <c r="FH118" i="3"/>
  <c r="GL110" i="3"/>
  <c r="GG110" i="3"/>
  <c r="FR110" i="3"/>
  <c r="FM110" i="3"/>
  <c r="FH110" i="3"/>
  <c r="FP107" i="3"/>
  <c r="GL102" i="3"/>
  <c r="GG102" i="3"/>
  <c r="FR102" i="3"/>
  <c r="FM102" i="3"/>
  <c r="FH102" i="3"/>
  <c r="GL94" i="3"/>
  <c r="GG94" i="3"/>
  <c r="FR94" i="3"/>
  <c r="FM94" i="3"/>
  <c r="FH94" i="3"/>
  <c r="GL86" i="3"/>
  <c r="GG86" i="3"/>
  <c r="FR86" i="3"/>
  <c r="FM86" i="3"/>
  <c r="FH86" i="3"/>
  <c r="GL70" i="3"/>
  <c r="GG70" i="3"/>
  <c r="FR70" i="3"/>
  <c r="FM70" i="3"/>
  <c r="FH70" i="3"/>
  <c r="GL62" i="3"/>
  <c r="GG62" i="3"/>
  <c r="GL30" i="3"/>
  <c r="GG30" i="3"/>
  <c r="FR30" i="3"/>
  <c r="FM30" i="3"/>
  <c r="FH30" i="3"/>
  <c r="GL22" i="3"/>
  <c r="GG22" i="3"/>
  <c r="FR22" i="3"/>
  <c r="FM22" i="3"/>
  <c r="FH22" i="3"/>
  <c r="GL129" i="3"/>
  <c r="E1322" i="11" s="1"/>
  <c r="GL121" i="3"/>
  <c r="GL113" i="3"/>
  <c r="GL105" i="3"/>
  <c r="FM89" i="3"/>
  <c r="CI48" i="3"/>
  <c r="CI39" i="3"/>
  <c r="CI105" i="3"/>
  <c r="DM56" i="3"/>
  <c r="CI81" i="3"/>
  <c r="CI112" i="3"/>
  <c r="CI66" i="3"/>
  <c r="GL18" i="3"/>
  <c r="GG18" i="3"/>
  <c r="FR18" i="3"/>
  <c r="FM18" i="3"/>
  <c r="FH18" i="3"/>
  <c r="FM10" i="3"/>
  <c r="FH10" i="3"/>
  <c r="CI120" i="3"/>
  <c r="CI18" i="3"/>
  <c r="CI96" i="3"/>
  <c r="CI130" i="3"/>
  <c r="CI104" i="3"/>
  <c r="CI21" i="3"/>
  <c r="CI27" i="3"/>
  <c r="CI84" i="3"/>
  <c r="CI20" i="3"/>
  <c r="CI117" i="3"/>
  <c r="CH64" i="3"/>
  <c r="B1368" i="11" s="1"/>
  <c r="CI103" i="3"/>
  <c r="CI73" i="3"/>
  <c r="DP3" i="3"/>
  <c r="FH69" i="3"/>
  <c r="GL61" i="3"/>
  <c r="GG61" i="3"/>
  <c r="FR61" i="3"/>
  <c r="FM61" i="3"/>
  <c r="FH61" i="3"/>
  <c r="GJ131" i="3"/>
  <c r="GL78" i="3"/>
  <c r="GG78" i="3"/>
  <c r="FR78" i="3"/>
  <c r="FM78" i="3"/>
  <c r="FH78" i="3"/>
  <c r="FR62" i="3"/>
  <c r="FM62" i="3"/>
  <c r="FH62" i="3"/>
  <c r="GL54" i="3"/>
  <c r="GG54" i="3"/>
  <c r="FR54" i="3"/>
  <c r="FM54" i="3"/>
  <c r="FH54" i="3"/>
  <c r="GL46" i="3"/>
  <c r="GG46" i="3"/>
  <c r="FR46" i="3"/>
  <c r="FM46" i="3"/>
  <c r="FH46" i="3"/>
  <c r="GL38" i="3"/>
  <c r="GG38" i="3"/>
  <c r="FR38" i="3"/>
  <c r="FM38" i="3"/>
  <c r="FH38" i="3"/>
  <c r="GL14" i="3"/>
  <c r="E153" i="11" s="1"/>
  <c r="GG14" i="3"/>
  <c r="E152" i="11" s="1"/>
  <c r="FR14" i="3"/>
  <c r="E149" i="11" s="1"/>
  <c r="FM14" i="3"/>
  <c r="E148" i="11" s="1"/>
  <c r="FH14" i="3"/>
  <c r="E147" i="11" s="1"/>
  <c r="GL6" i="3"/>
  <c r="GG6" i="3"/>
  <c r="FR6" i="3"/>
  <c r="FM6" i="3"/>
  <c r="FH6" i="3"/>
  <c r="CR3" i="3"/>
  <c r="FM64" i="3"/>
  <c r="DH91" i="3"/>
  <c r="GJ135" i="3"/>
  <c r="GE135" i="3"/>
  <c r="I132" i="14" s="1"/>
  <c r="GL130" i="3"/>
  <c r="GG130" i="3"/>
  <c r="FR130" i="3"/>
  <c r="FM130" i="3"/>
  <c r="FH130" i="3"/>
  <c r="GJ127" i="3"/>
  <c r="GE127" i="3"/>
  <c r="GL122" i="3"/>
  <c r="GG122" i="3"/>
  <c r="I122" i="14" s="1"/>
  <c r="FR122" i="3"/>
  <c r="FM122" i="3"/>
  <c r="FH122" i="3"/>
  <c r="GE119" i="3"/>
  <c r="GL114" i="3"/>
  <c r="GG114" i="3"/>
  <c r="FR114" i="3"/>
  <c r="FM114" i="3"/>
  <c r="FH114" i="3"/>
  <c r="GL106" i="3"/>
  <c r="GG106" i="3"/>
  <c r="FR106" i="3"/>
  <c r="FM106" i="3"/>
  <c r="FH106" i="3"/>
  <c r="GL98" i="3"/>
  <c r="GG98" i="3"/>
  <c r="FR98" i="3"/>
  <c r="FM98" i="3"/>
  <c r="FH98" i="3"/>
  <c r="GL90" i="3"/>
  <c r="GG90" i="3"/>
  <c r="FR90" i="3"/>
  <c r="FM90" i="3"/>
  <c r="FH90" i="3"/>
  <c r="CI90" i="3"/>
  <c r="CI71" i="3"/>
  <c r="CI99" i="3"/>
  <c r="DN3" i="3"/>
  <c r="D13" i="11" s="1"/>
  <c r="DL3" i="3"/>
  <c r="CH3" i="3"/>
  <c r="B7" i="11" s="1"/>
  <c r="CT3" i="3"/>
  <c r="CL3" i="3"/>
  <c r="CQ3" i="3"/>
  <c r="DK3" i="3"/>
  <c r="CI97" i="3"/>
  <c r="CM3" i="3"/>
  <c r="CV3" i="3"/>
  <c r="CJ3" i="3"/>
  <c r="DI3" i="3"/>
  <c r="CI106" i="3"/>
  <c r="CO3" i="3"/>
  <c r="CI108" i="3"/>
  <c r="CI87" i="3"/>
  <c r="DG3" i="3"/>
  <c r="B12" i="11" s="1"/>
  <c r="FG3" i="3"/>
  <c r="FO3" i="3"/>
  <c r="GE3" i="3"/>
  <c r="GG132" i="3"/>
  <c r="GG68" i="3"/>
  <c r="GG52" i="3"/>
  <c r="GG36" i="3"/>
  <c r="I36" i="14" s="1"/>
  <c r="FF3" i="3"/>
  <c r="FN3" i="3"/>
  <c r="FS3" i="3"/>
  <c r="GH3" i="3"/>
  <c r="GM3" i="3"/>
  <c r="GL135" i="3"/>
  <c r="GG135" i="3"/>
  <c r="FR135" i="3"/>
  <c r="FM135" i="3"/>
  <c r="FH135" i="3"/>
  <c r="GL127" i="3"/>
  <c r="GG127" i="3"/>
  <c r="FR127" i="3"/>
  <c r="FM127" i="3"/>
  <c r="FH127" i="3"/>
  <c r="GL119" i="3"/>
  <c r="GG119" i="3"/>
  <c r="FR119" i="3"/>
  <c r="FM119" i="3"/>
  <c r="FH119" i="3"/>
  <c r="GL111" i="3"/>
  <c r="GG111" i="3"/>
  <c r="FR111" i="3"/>
  <c r="FM111" i="3"/>
  <c r="FH111" i="3"/>
  <c r="GL103" i="3"/>
  <c r="GG103" i="3"/>
  <c r="FR103" i="3"/>
  <c r="FM103" i="3"/>
  <c r="FH103" i="3"/>
  <c r="GL95" i="3"/>
  <c r="GG95" i="3"/>
  <c r="FR95" i="3"/>
  <c r="FM95" i="3"/>
  <c r="FH95" i="3"/>
  <c r="GL87" i="3"/>
  <c r="GG87" i="3"/>
  <c r="FR87" i="3"/>
  <c r="FM87" i="3"/>
  <c r="FH87" i="3"/>
  <c r="GL79" i="3"/>
  <c r="E1262" i="11" s="1"/>
  <c r="GG79" i="3"/>
  <c r="E1261" i="11" s="1"/>
  <c r="FR79" i="3"/>
  <c r="E1258" i="11" s="1"/>
  <c r="FM79" i="3"/>
  <c r="E1257" i="11" s="1"/>
  <c r="FH79" i="3"/>
  <c r="E1256" i="11" s="1"/>
  <c r="GL71" i="3"/>
  <c r="GG71" i="3"/>
  <c r="FR71" i="3"/>
  <c r="FM71" i="3"/>
  <c r="FH71" i="3"/>
  <c r="GL63" i="3"/>
  <c r="GG63" i="3"/>
  <c r="I63" i="14" s="1"/>
  <c r="FR63" i="3"/>
  <c r="FM63" i="3"/>
  <c r="FH63" i="3"/>
  <c r="GL55" i="3"/>
  <c r="GG55" i="3"/>
  <c r="FR55" i="3"/>
  <c r="FM55" i="3"/>
  <c r="FH55" i="3"/>
  <c r="GL47" i="3"/>
  <c r="GG47" i="3"/>
  <c r="FR47" i="3"/>
  <c r="FM47" i="3"/>
  <c r="FH47" i="3"/>
  <c r="GL39" i="3"/>
  <c r="GG39" i="3"/>
  <c r="FR39" i="3"/>
  <c r="FM39" i="3"/>
  <c r="FH39" i="3"/>
  <c r="GL31" i="3"/>
  <c r="GG31" i="3"/>
  <c r="FR31" i="3"/>
  <c r="FM31" i="3"/>
  <c r="FH31" i="3"/>
  <c r="FI3" i="3"/>
  <c r="GG128" i="3"/>
  <c r="E1242" i="11" s="1"/>
  <c r="GD26" i="3"/>
  <c r="FP75" i="3"/>
  <c r="FM3" i="3"/>
  <c r="GL3" i="3"/>
  <c r="FH3" i="3"/>
  <c r="FL3" i="3"/>
  <c r="FQ3" i="3"/>
  <c r="GF3" i="3"/>
  <c r="GK3" i="3"/>
  <c r="GE79" i="3"/>
  <c r="GL74" i="3"/>
  <c r="GG74" i="3"/>
  <c r="FR74" i="3"/>
  <c r="FM74" i="3"/>
  <c r="FH74" i="3"/>
  <c r="GJ71" i="3"/>
  <c r="FK71" i="3"/>
  <c r="GL66" i="3"/>
  <c r="GG66" i="3"/>
  <c r="FR66" i="3"/>
  <c r="FM66" i="3"/>
  <c r="FH66" i="3"/>
  <c r="GE63" i="3"/>
  <c r="GL58" i="3"/>
  <c r="GG58" i="3"/>
  <c r="I58" i="14" s="1"/>
  <c r="FR58" i="3"/>
  <c r="FM58" i="3"/>
  <c r="FH58" i="3"/>
  <c r="GJ55" i="3"/>
  <c r="GL50" i="3"/>
  <c r="GG50" i="3"/>
  <c r="FR50" i="3"/>
  <c r="FM50" i="3"/>
  <c r="FH50" i="3"/>
  <c r="GE47" i="3"/>
  <c r="GL42" i="3"/>
  <c r="GG42" i="3"/>
  <c r="FR42" i="3"/>
  <c r="FM42" i="3"/>
  <c r="FH42" i="3"/>
  <c r="GJ39" i="3"/>
  <c r="GL34" i="3"/>
  <c r="GG34" i="3"/>
  <c r="FR34" i="3"/>
  <c r="FM34" i="3"/>
  <c r="FH34" i="3"/>
  <c r="GL26" i="3"/>
  <c r="GG26" i="3"/>
  <c r="FR26" i="3"/>
  <c r="FM26" i="3"/>
  <c r="FH26" i="3"/>
  <c r="CI51" i="3"/>
  <c r="CI129" i="3"/>
  <c r="CI45" i="3"/>
  <c r="CI24" i="3"/>
  <c r="CH18" i="3"/>
  <c r="B221" i="11" s="1"/>
  <c r="CI62" i="3"/>
  <c r="CI76" i="3"/>
  <c r="CI36" i="3"/>
  <c r="CH103" i="3"/>
  <c r="CH106" i="3"/>
  <c r="B578" i="11" s="1"/>
  <c r="CI123" i="3"/>
  <c r="CI94" i="3"/>
  <c r="FF132" i="3"/>
  <c r="FE132" i="3"/>
  <c r="FF124" i="3"/>
  <c r="FE124" i="3"/>
  <c r="FF116" i="3"/>
  <c r="FE116" i="3"/>
  <c r="FF108" i="3"/>
  <c r="FE108" i="3"/>
  <c r="FF100" i="3"/>
  <c r="FE100" i="3"/>
  <c r="FF92" i="3"/>
  <c r="FE92" i="3"/>
  <c r="FF84" i="3"/>
  <c r="FE84" i="3"/>
  <c r="FF76" i="3"/>
  <c r="FE76" i="3"/>
  <c r="FF68" i="3"/>
  <c r="FE68" i="3"/>
  <c r="FF60" i="3"/>
  <c r="FE60" i="3"/>
  <c r="FF52" i="3"/>
  <c r="FE52" i="3"/>
  <c r="FF44" i="3"/>
  <c r="FE44" i="3"/>
  <c r="FF36" i="3"/>
  <c r="FE36" i="3"/>
  <c r="FF28" i="3"/>
  <c r="FE28" i="3"/>
  <c r="FF20" i="3"/>
  <c r="FE20" i="3"/>
  <c r="FF12" i="3"/>
  <c r="FE12" i="3"/>
  <c r="FF4" i="3"/>
  <c r="FE4" i="3"/>
  <c r="FP128" i="3"/>
  <c r="C1239" i="11" s="1"/>
  <c r="FO128" i="3"/>
  <c r="B1239" i="11" s="1"/>
  <c r="FJ128" i="3"/>
  <c r="B1238" i="11" s="1"/>
  <c r="FK128" i="3"/>
  <c r="C1238" i="11" s="1"/>
  <c r="FO120" i="3"/>
  <c r="FP120" i="3"/>
  <c r="FJ120" i="3"/>
  <c r="FK120" i="3"/>
  <c r="GI112" i="3"/>
  <c r="GJ112" i="3"/>
  <c r="FO112" i="3"/>
  <c r="FP112" i="3"/>
  <c r="FJ112" i="3"/>
  <c r="FK112" i="3"/>
  <c r="GI104" i="3"/>
  <c r="GJ104" i="3"/>
  <c r="FJ104" i="3"/>
  <c r="FK104" i="3"/>
  <c r="GI96" i="3"/>
  <c r="GJ96" i="3"/>
  <c r="FP96" i="3"/>
  <c r="FO96" i="3"/>
  <c r="FJ96" i="3"/>
  <c r="FK96" i="3"/>
  <c r="GI88" i="3"/>
  <c r="GJ88" i="3"/>
  <c r="FO88" i="3"/>
  <c r="FP88" i="3"/>
  <c r="FJ88" i="3"/>
  <c r="FK88" i="3"/>
  <c r="GI80" i="3"/>
  <c r="GJ80" i="3"/>
  <c r="FO80" i="3"/>
  <c r="FP80" i="3"/>
  <c r="FJ80" i="3"/>
  <c r="FK80" i="3"/>
  <c r="GD72" i="3"/>
  <c r="GE72" i="3"/>
  <c r="I100" i="14" s="1"/>
  <c r="FO72" i="3"/>
  <c r="FP72" i="3"/>
  <c r="FJ72" i="3"/>
  <c r="FK72" i="3"/>
  <c r="GI64" i="3"/>
  <c r="GJ64" i="3"/>
  <c r="FO64" i="3"/>
  <c r="FP64" i="3"/>
  <c r="FJ64" i="3"/>
  <c r="FK64" i="3"/>
  <c r="GD56" i="3"/>
  <c r="GE56" i="3"/>
  <c r="I74" i="14" s="1"/>
  <c r="FO56" i="3"/>
  <c r="FP56" i="3"/>
  <c r="FJ56" i="3"/>
  <c r="FK56" i="3"/>
  <c r="GI48" i="3"/>
  <c r="GJ48" i="3"/>
  <c r="FP48" i="3"/>
  <c r="FO48" i="3"/>
  <c r="FJ48" i="3"/>
  <c r="FK48" i="3"/>
  <c r="GD40" i="3"/>
  <c r="GE40" i="3"/>
  <c r="I54" i="14" s="1"/>
  <c r="FO40" i="3"/>
  <c r="FP40" i="3"/>
  <c r="FJ40" i="3"/>
  <c r="FK40" i="3"/>
  <c r="GD32" i="3"/>
  <c r="GE32" i="3"/>
  <c r="I43" i="14" s="1"/>
  <c r="FO32" i="3"/>
  <c r="FP32" i="3"/>
  <c r="FJ32" i="3"/>
  <c r="FK32" i="3"/>
  <c r="GJ24" i="3"/>
  <c r="GI24" i="3"/>
  <c r="FO24" i="3"/>
  <c r="FP24" i="3"/>
  <c r="FJ24" i="3"/>
  <c r="FK24" i="3"/>
  <c r="GJ16" i="3"/>
  <c r="GI16" i="3"/>
  <c r="GD16" i="3"/>
  <c r="GE16" i="3"/>
  <c r="FP16" i="3"/>
  <c r="FO16" i="3"/>
  <c r="FJ16" i="3"/>
  <c r="FK16" i="3"/>
  <c r="GJ8" i="3"/>
  <c r="GI8" i="3"/>
  <c r="GD8" i="3"/>
  <c r="GE8" i="3"/>
  <c r="I9" i="14" s="1"/>
  <c r="FO8" i="3"/>
  <c r="FP8" i="3"/>
  <c r="FJ8" i="3"/>
  <c r="FK8" i="3"/>
  <c r="GD135" i="3"/>
  <c r="GE131" i="3"/>
  <c r="GJ128" i="3"/>
  <c r="C1243" i="11" s="1"/>
  <c r="GD123" i="3"/>
  <c r="GJ118" i="3"/>
  <c r="GE116" i="3"/>
  <c r="GI106" i="3"/>
  <c r="GE96" i="3"/>
  <c r="GI32" i="3"/>
  <c r="FK124" i="3"/>
  <c r="FE131" i="3"/>
  <c r="FF131" i="3"/>
  <c r="FE123" i="3"/>
  <c r="FF123" i="3"/>
  <c r="FE115" i="3"/>
  <c r="FF115" i="3"/>
  <c r="FE107" i="3"/>
  <c r="FF107" i="3"/>
  <c r="FE99" i="3"/>
  <c r="FF99" i="3"/>
  <c r="FE91" i="3"/>
  <c r="FF91" i="3"/>
  <c r="FE83" i="3"/>
  <c r="FF83" i="3"/>
  <c r="FE75" i="3"/>
  <c r="FF75" i="3"/>
  <c r="FE67" i="3"/>
  <c r="FF67" i="3"/>
  <c r="FE59" i="3"/>
  <c r="FF59" i="3"/>
  <c r="FE51" i="3"/>
  <c r="FF51" i="3"/>
  <c r="FE43" i="3"/>
  <c r="FF43" i="3"/>
  <c r="FE35" i="3"/>
  <c r="FF35" i="3"/>
  <c r="FE27" i="3"/>
  <c r="FF27" i="3"/>
  <c r="FE19" i="3"/>
  <c r="FF19" i="3"/>
  <c r="FE11" i="3"/>
  <c r="FF11" i="3"/>
  <c r="FK3" i="3"/>
  <c r="FJ3" i="3"/>
  <c r="GJ3" i="3"/>
  <c r="GL132" i="3"/>
  <c r="FR132" i="3"/>
  <c r="FM132" i="3"/>
  <c r="FH132" i="3"/>
  <c r="GJ129" i="3"/>
  <c r="C1322" i="11" s="1"/>
  <c r="FO129" i="3"/>
  <c r="B1318" i="11" s="1"/>
  <c r="FP129" i="3"/>
  <c r="C1318" i="11" s="1"/>
  <c r="FK129" i="3"/>
  <c r="C1317" i="11" s="1"/>
  <c r="FJ129" i="3"/>
  <c r="B1317" i="11" s="1"/>
  <c r="GL124" i="3"/>
  <c r="GG124" i="3"/>
  <c r="FR124" i="3"/>
  <c r="FM124" i="3"/>
  <c r="FH124" i="3"/>
  <c r="GI121" i="3"/>
  <c r="GJ121" i="3"/>
  <c r="GE121" i="3"/>
  <c r="FO121" i="3"/>
  <c r="FP121" i="3"/>
  <c r="FK121" i="3"/>
  <c r="FJ121" i="3"/>
  <c r="GL116" i="3"/>
  <c r="GG116" i="3"/>
  <c r="FR116" i="3"/>
  <c r="FM116" i="3"/>
  <c r="FH116" i="3"/>
  <c r="GI113" i="3"/>
  <c r="GJ113" i="3"/>
  <c r="GE113" i="3"/>
  <c r="FK113" i="3"/>
  <c r="FJ113" i="3"/>
  <c r="GL108" i="3"/>
  <c r="GG108" i="3"/>
  <c r="FR108" i="3"/>
  <c r="FM108" i="3"/>
  <c r="FH108" i="3"/>
  <c r="GI105" i="3"/>
  <c r="GJ105" i="3"/>
  <c r="GE105" i="3"/>
  <c r="I35" i="14" s="1"/>
  <c r="FO105" i="3"/>
  <c r="FP105" i="3"/>
  <c r="FK105" i="3"/>
  <c r="FJ105" i="3"/>
  <c r="GL100" i="3"/>
  <c r="GG100" i="3"/>
  <c r="FR100" i="3"/>
  <c r="FM100" i="3"/>
  <c r="FH100" i="3"/>
  <c r="GI97" i="3"/>
  <c r="GJ97" i="3"/>
  <c r="GD97" i="3"/>
  <c r="GE97" i="3"/>
  <c r="FO97" i="3"/>
  <c r="FP97" i="3"/>
  <c r="FK97" i="3"/>
  <c r="FJ97" i="3"/>
  <c r="GL92" i="3"/>
  <c r="GG92" i="3"/>
  <c r="FR92" i="3"/>
  <c r="FM92" i="3"/>
  <c r="FH92" i="3"/>
  <c r="GI89" i="3"/>
  <c r="GJ89" i="3"/>
  <c r="GD89" i="3"/>
  <c r="GE89" i="3"/>
  <c r="FO89" i="3"/>
  <c r="FP89" i="3"/>
  <c r="FK89" i="3"/>
  <c r="FJ89" i="3"/>
  <c r="GL84" i="3"/>
  <c r="GG84" i="3"/>
  <c r="FR84" i="3"/>
  <c r="FM84" i="3"/>
  <c r="FH84" i="3"/>
  <c r="GI81" i="3"/>
  <c r="GJ81" i="3"/>
  <c r="GD81" i="3"/>
  <c r="GE81" i="3"/>
  <c r="FO81" i="3"/>
  <c r="FP81" i="3"/>
  <c r="FK81" i="3"/>
  <c r="FJ81" i="3"/>
  <c r="GL76" i="3"/>
  <c r="GG76" i="3"/>
  <c r="I76" i="14" s="1"/>
  <c r="FR76" i="3"/>
  <c r="FM76" i="3"/>
  <c r="FH76" i="3"/>
  <c r="GJ73" i="3"/>
  <c r="GI73" i="3"/>
  <c r="GD73" i="3"/>
  <c r="GE73" i="3"/>
  <c r="FO73" i="3"/>
  <c r="FP73" i="3"/>
  <c r="FK73" i="3"/>
  <c r="FJ73" i="3"/>
  <c r="GL68" i="3"/>
  <c r="FR68" i="3"/>
  <c r="FM68" i="3"/>
  <c r="FH68" i="3"/>
  <c r="GJ65" i="3"/>
  <c r="GI65" i="3"/>
  <c r="FO65" i="3"/>
  <c r="FP65" i="3"/>
  <c r="FK65" i="3"/>
  <c r="FJ65" i="3"/>
  <c r="GL60" i="3"/>
  <c r="GG60" i="3"/>
  <c r="FR60" i="3"/>
  <c r="FM60" i="3"/>
  <c r="FH60" i="3"/>
  <c r="GJ57" i="3"/>
  <c r="GI57" i="3"/>
  <c r="GD57" i="3"/>
  <c r="GE57" i="3"/>
  <c r="I75" i="14" s="1"/>
  <c r="FO57" i="3"/>
  <c r="FP57" i="3"/>
  <c r="FK57" i="3"/>
  <c r="FJ57" i="3"/>
  <c r="GL52" i="3"/>
  <c r="FR52" i="3"/>
  <c r="FM52" i="3"/>
  <c r="FH52" i="3"/>
  <c r="GJ49" i="3"/>
  <c r="GI49" i="3"/>
  <c r="FO49" i="3"/>
  <c r="FP49" i="3"/>
  <c r="FK49" i="3"/>
  <c r="FJ49" i="3"/>
  <c r="GL44" i="3"/>
  <c r="GG44" i="3"/>
  <c r="FR44" i="3"/>
  <c r="FM44" i="3"/>
  <c r="FH44" i="3"/>
  <c r="GJ41" i="3"/>
  <c r="GI41" i="3"/>
  <c r="GD41" i="3"/>
  <c r="GE41" i="3"/>
  <c r="FO41" i="3"/>
  <c r="FP41" i="3"/>
  <c r="FK41" i="3"/>
  <c r="FJ41" i="3"/>
  <c r="GL36" i="3"/>
  <c r="FR36" i="3"/>
  <c r="FM36" i="3"/>
  <c r="FH36" i="3"/>
  <c r="GJ33" i="3"/>
  <c r="GI33" i="3"/>
  <c r="GE33" i="3"/>
  <c r="GD33" i="3"/>
  <c r="FO33" i="3"/>
  <c r="FP33" i="3"/>
  <c r="FK33" i="3"/>
  <c r="FJ33" i="3"/>
  <c r="GL28" i="3"/>
  <c r="GG28" i="3"/>
  <c r="FR28" i="3"/>
  <c r="FM28" i="3"/>
  <c r="FH28" i="3"/>
  <c r="GG4" i="3"/>
  <c r="GI3" i="3"/>
  <c r="GD127" i="3"/>
  <c r="GJ122" i="3"/>
  <c r="GJ120" i="3"/>
  <c r="GE49" i="3"/>
  <c r="GJ40" i="3"/>
  <c r="GE31" i="3"/>
  <c r="FF135" i="3"/>
  <c r="FK86" i="3"/>
  <c r="FK51" i="3"/>
  <c r="FE130" i="3"/>
  <c r="FF130" i="3"/>
  <c r="FF122" i="3"/>
  <c r="FE122" i="3"/>
  <c r="FF114" i="3"/>
  <c r="FE114" i="3"/>
  <c r="FF106" i="3"/>
  <c r="FE106" i="3"/>
  <c r="FE98" i="3"/>
  <c r="FF98" i="3"/>
  <c r="FF90" i="3"/>
  <c r="FE90" i="3"/>
  <c r="FF74" i="3"/>
  <c r="FE74" i="3"/>
  <c r="FF66" i="3"/>
  <c r="FE66" i="3"/>
  <c r="FF58" i="3"/>
  <c r="FE58" i="3"/>
  <c r="FF50" i="3"/>
  <c r="FE50" i="3"/>
  <c r="FE42" i="3"/>
  <c r="FF42" i="3"/>
  <c r="FE34" i="3"/>
  <c r="FF34" i="3"/>
  <c r="FE26" i="3"/>
  <c r="FF26" i="3"/>
  <c r="FF18" i="3"/>
  <c r="FE18" i="3"/>
  <c r="FE10" i="3"/>
  <c r="FF10" i="3"/>
  <c r="GG133" i="3"/>
  <c r="FR133" i="3"/>
  <c r="FM133" i="3"/>
  <c r="FH133" i="3"/>
  <c r="GD130" i="3"/>
  <c r="GE130" i="3"/>
  <c r="FP130" i="3"/>
  <c r="FO130" i="3"/>
  <c r="GG125" i="3"/>
  <c r="I125" i="14" s="1"/>
  <c r="FR125" i="3"/>
  <c r="FM125" i="3"/>
  <c r="FH125" i="3"/>
  <c r="GD122" i="3"/>
  <c r="GE122" i="3"/>
  <c r="H122" i="14" s="1"/>
  <c r="FP122" i="3"/>
  <c r="FO122" i="3"/>
  <c r="FK122" i="3"/>
  <c r="FJ122" i="3"/>
  <c r="GG117" i="3"/>
  <c r="FR117" i="3"/>
  <c r="FM117" i="3"/>
  <c r="FH117" i="3"/>
  <c r="GD114" i="3"/>
  <c r="GE114" i="3"/>
  <c r="I64" i="14" s="1"/>
  <c r="FP114" i="3"/>
  <c r="FO114" i="3"/>
  <c r="FJ114" i="3"/>
  <c r="FK114" i="3"/>
  <c r="GG109" i="3"/>
  <c r="FR109" i="3"/>
  <c r="FM109" i="3"/>
  <c r="GD106" i="3"/>
  <c r="GE106" i="3"/>
  <c r="FP106" i="3"/>
  <c r="FO106" i="3"/>
  <c r="FK106" i="3"/>
  <c r="FJ106" i="3"/>
  <c r="GL101" i="3"/>
  <c r="GG101" i="3"/>
  <c r="FR101" i="3"/>
  <c r="FM101" i="3"/>
  <c r="FH101" i="3"/>
  <c r="GJ98" i="3"/>
  <c r="GD98" i="3"/>
  <c r="GE98" i="3"/>
  <c r="FP98" i="3"/>
  <c r="FO98" i="3"/>
  <c r="FK98" i="3"/>
  <c r="FJ98" i="3"/>
  <c r="GL93" i="3"/>
  <c r="GG93" i="3"/>
  <c r="FR93" i="3"/>
  <c r="FM93" i="3"/>
  <c r="FH93" i="3"/>
  <c r="GJ90" i="3"/>
  <c r="GD90" i="3"/>
  <c r="GE90" i="3"/>
  <c r="FP90" i="3"/>
  <c r="FO90" i="3"/>
  <c r="FK90" i="3"/>
  <c r="FJ90" i="3"/>
  <c r="GL85" i="3"/>
  <c r="GG85" i="3"/>
  <c r="FR85" i="3"/>
  <c r="FM85" i="3"/>
  <c r="FH85" i="3"/>
  <c r="GJ82" i="3"/>
  <c r="GD82" i="3"/>
  <c r="GE82" i="3"/>
  <c r="FP82" i="3"/>
  <c r="FO82" i="3"/>
  <c r="B676" i="11" s="1"/>
  <c r="FJ82" i="3"/>
  <c r="FK82" i="3"/>
  <c r="GL77" i="3"/>
  <c r="GG77" i="3"/>
  <c r="FR77" i="3"/>
  <c r="FM77" i="3"/>
  <c r="FH77" i="3"/>
  <c r="GI74" i="3"/>
  <c r="GJ74" i="3"/>
  <c r="GD74" i="3"/>
  <c r="GE74" i="3"/>
  <c r="FP74" i="3"/>
  <c r="FO74" i="3"/>
  <c r="FK74" i="3"/>
  <c r="FJ74" i="3"/>
  <c r="GL69" i="3"/>
  <c r="GG69" i="3"/>
  <c r="FR69" i="3"/>
  <c r="FM69" i="3"/>
  <c r="GI66" i="3"/>
  <c r="GJ66" i="3"/>
  <c r="GD66" i="3"/>
  <c r="GE66" i="3"/>
  <c r="I90" i="14" s="1"/>
  <c r="FP66" i="3"/>
  <c r="FO66" i="3"/>
  <c r="FK66" i="3"/>
  <c r="FJ66" i="3"/>
  <c r="GI58" i="3"/>
  <c r="GJ58" i="3"/>
  <c r="GD58" i="3"/>
  <c r="GE58" i="3"/>
  <c r="FP58" i="3"/>
  <c r="FO58" i="3"/>
  <c r="FK58" i="3"/>
  <c r="FJ58" i="3"/>
  <c r="GI50" i="3"/>
  <c r="GJ50" i="3"/>
  <c r="GD50" i="3"/>
  <c r="GE50" i="3"/>
  <c r="I67" i="14" s="1"/>
  <c r="FP50" i="3"/>
  <c r="FO50" i="3"/>
  <c r="FJ50" i="3"/>
  <c r="FK50" i="3"/>
  <c r="GI42" i="3"/>
  <c r="GJ42" i="3"/>
  <c r="GD42" i="3"/>
  <c r="GE42" i="3"/>
  <c r="FP42" i="3"/>
  <c r="FO42" i="3"/>
  <c r="FJ42" i="3"/>
  <c r="FK42" i="3"/>
  <c r="GI34" i="3"/>
  <c r="GJ34" i="3"/>
  <c r="GD34" i="3"/>
  <c r="GE34" i="3"/>
  <c r="I45" i="14" s="1"/>
  <c r="FP34" i="3"/>
  <c r="FO34" i="3"/>
  <c r="FK34" i="3"/>
  <c r="FJ34" i="3"/>
  <c r="GJ134" i="3"/>
  <c r="GE132" i="3"/>
  <c r="GI129" i="3"/>
  <c r="B1322" i="11" s="1"/>
  <c r="GJ126" i="3"/>
  <c r="GJ124" i="3"/>
  <c r="GE112" i="3"/>
  <c r="H112" i="14" s="1"/>
  <c r="GE88" i="3"/>
  <c r="GE65" i="3"/>
  <c r="I89" i="14" s="1"/>
  <c r="GJ56" i="3"/>
  <c r="GE48" i="3"/>
  <c r="GI39" i="3"/>
  <c r="FF97" i="3"/>
  <c r="FJ71" i="3"/>
  <c r="FE129" i="3"/>
  <c r="B1316" i="11" s="1"/>
  <c r="FF129" i="3"/>
  <c r="C1316" i="11" s="1"/>
  <c r="FE121" i="3"/>
  <c r="FF121" i="3"/>
  <c r="FF113" i="3"/>
  <c r="FE113" i="3"/>
  <c r="FE105" i="3"/>
  <c r="FF105" i="3"/>
  <c r="FE89" i="3"/>
  <c r="FF89" i="3"/>
  <c r="FE81" i="3"/>
  <c r="FF81" i="3"/>
  <c r="FE73" i="3"/>
  <c r="FF73" i="3"/>
  <c r="FE65" i="3"/>
  <c r="FF65" i="3"/>
  <c r="FE57" i="3"/>
  <c r="FF57" i="3"/>
  <c r="FE49" i="3"/>
  <c r="FF49" i="3"/>
  <c r="FE41" i="3"/>
  <c r="FF41" i="3"/>
  <c r="FF33" i="3"/>
  <c r="FE33" i="3"/>
  <c r="FE25" i="3"/>
  <c r="B350" i="11" s="1"/>
  <c r="FF25" i="3"/>
  <c r="C350" i="11" s="1"/>
  <c r="FE17" i="3"/>
  <c r="FF17" i="3"/>
  <c r="FE9" i="3"/>
  <c r="FF9" i="3"/>
  <c r="FO131" i="3"/>
  <c r="FP131" i="3"/>
  <c r="FJ131" i="3"/>
  <c r="FK131" i="3"/>
  <c r="GI123" i="3"/>
  <c r="GJ123" i="3"/>
  <c r="FO123" i="3"/>
  <c r="FP123" i="3"/>
  <c r="FJ123" i="3"/>
  <c r="FK123" i="3"/>
  <c r="GI115" i="3"/>
  <c r="GJ115" i="3"/>
  <c r="GD115" i="3"/>
  <c r="GE115" i="3"/>
  <c r="FO115" i="3"/>
  <c r="FP115" i="3"/>
  <c r="FJ115" i="3"/>
  <c r="FK115" i="3"/>
  <c r="GI107" i="3"/>
  <c r="GJ107" i="3"/>
  <c r="GD107" i="3"/>
  <c r="GE107" i="3"/>
  <c r="H107" i="14" s="1"/>
  <c r="FK107" i="3"/>
  <c r="FJ107" i="3"/>
  <c r="GI99" i="3"/>
  <c r="GJ99" i="3"/>
  <c r="GD99" i="3"/>
  <c r="B171" i="11" s="1"/>
  <c r="GE99" i="3"/>
  <c r="FO99" i="3"/>
  <c r="FP99" i="3"/>
  <c r="FJ99" i="3"/>
  <c r="FK99" i="3"/>
  <c r="GI91" i="3"/>
  <c r="GJ91" i="3"/>
  <c r="GD91" i="3"/>
  <c r="GE91" i="3"/>
  <c r="H91" i="14" s="1"/>
  <c r="FP91" i="3"/>
  <c r="FO91" i="3"/>
  <c r="FJ91" i="3"/>
  <c r="FK91" i="3"/>
  <c r="GI83" i="3"/>
  <c r="GJ83" i="3"/>
  <c r="GD83" i="3"/>
  <c r="GE83" i="3"/>
  <c r="I115" i="14" s="1"/>
  <c r="FO83" i="3"/>
  <c r="FP83" i="3"/>
  <c r="GJ75" i="3"/>
  <c r="GI75" i="3"/>
  <c r="GD75" i="3"/>
  <c r="GE75" i="3"/>
  <c r="FJ75" i="3"/>
  <c r="FK75" i="3"/>
  <c r="GJ67" i="3"/>
  <c r="GI67" i="3"/>
  <c r="GD67" i="3"/>
  <c r="GE67" i="3"/>
  <c r="FO67" i="3"/>
  <c r="FP67" i="3"/>
  <c r="FJ67" i="3"/>
  <c r="FK67" i="3"/>
  <c r="GJ59" i="3"/>
  <c r="GI59" i="3"/>
  <c r="GD59" i="3"/>
  <c r="GE59" i="3"/>
  <c r="FP59" i="3"/>
  <c r="FO59" i="3"/>
  <c r="FJ59" i="3"/>
  <c r="FK59" i="3"/>
  <c r="GJ51" i="3"/>
  <c r="GI51" i="3"/>
  <c r="GD51" i="3"/>
  <c r="GE51" i="3"/>
  <c r="FO51" i="3"/>
  <c r="FP51" i="3"/>
  <c r="GJ43" i="3"/>
  <c r="GI43" i="3"/>
  <c r="GD43" i="3"/>
  <c r="GE43" i="3"/>
  <c r="FP43" i="3"/>
  <c r="FO43" i="3"/>
  <c r="FJ43" i="3"/>
  <c r="FK43" i="3"/>
  <c r="GJ35" i="3"/>
  <c r="GI35" i="3"/>
  <c r="GD35" i="3"/>
  <c r="GE35" i="3"/>
  <c r="FO35" i="3"/>
  <c r="FP35" i="3"/>
  <c r="FJ35" i="3"/>
  <c r="FK35" i="3"/>
  <c r="GI27" i="3"/>
  <c r="GJ27" i="3"/>
  <c r="GD27" i="3"/>
  <c r="GE27" i="3"/>
  <c r="FO27" i="3"/>
  <c r="FP27" i="3"/>
  <c r="FK27" i="3"/>
  <c r="FJ27" i="3"/>
  <c r="GI19" i="3"/>
  <c r="GJ19" i="3"/>
  <c r="GD19" i="3"/>
  <c r="GE19" i="3"/>
  <c r="I22" i="14" s="1"/>
  <c r="FO19" i="3"/>
  <c r="FP19" i="3"/>
  <c r="FJ19" i="3"/>
  <c r="FK19" i="3"/>
  <c r="GI11" i="3"/>
  <c r="GJ11" i="3"/>
  <c r="GD11" i="3"/>
  <c r="GE11" i="3"/>
  <c r="FP11" i="3"/>
  <c r="FO11" i="3"/>
  <c r="FJ11" i="3"/>
  <c r="FK11" i="3"/>
  <c r="FP3" i="3"/>
  <c r="GE133" i="3"/>
  <c r="I129" i="14" s="1"/>
  <c r="GJ130" i="3"/>
  <c r="GE128" i="3"/>
  <c r="GE120" i="3"/>
  <c r="I87" i="14" s="1"/>
  <c r="GJ114" i="3"/>
  <c r="GD105" i="3"/>
  <c r="GE100" i="3"/>
  <c r="GJ72" i="3"/>
  <c r="GE64" i="3"/>
  <c r="H64" i="14" s="1"/>
  <c r="GI55" i="3"/>
  <c r="GD47" i="3"/>
  <c r="FO107" i="3"/>
  <c r="FK83" i="3"/>
  <c r="FF128" i="3"/>
  <c r="C1237" i="11" s="1"/>
  <c r="FE128" i="3"/>
  <c r="B1237" i="11" s="1"/>
  <c r="FF120" i="3"/>
  <c r="FE120" i="3"/>
  <c r="FF112" i="3"/>
  <c r="FE112" i="3"/>
  <c r="FF104" i="3"/>
  <c r="FE104" i="3"/>
  <c r="FF96" i="3"/>
  <c r="FE96" i="3"/>
  <c r="FF88" i="3"/>
  <c r="FE88" i="3"/>
  <c r="FF80" i="3"/>
  <c r="FE80" i="3"/>
  <c r="FF72" i="3"/>
  <c r="FE72" i="3"/>
  <c r="FF64" i="3"/>
  <c r="FE64" i="3"/>
  <c r="FF56" i="3"/>
  <c r="FE56" i="3"/>
  <c r="FF48" i="3"/>
  <c r="FE48" i="3"/>
  <c r="FF40" i="3"/>
  <c r="FE40" i="3"/>
  <c r="FF32" i="3"/>
  <c r="FE32" i="3"/>
  <c r="FF24" i="3"/>
  <c r="FE24" i="3"/>
  <c r="FF16" i="3"/>
  <c r="FE16" i="3"/>
  <c r="FF8" i="3"/>
  <c r="FE8" i="3"/>
  <c r="FP132" i="3"/>
  <c r="FO132" i="3"/>
  <c r="FJ132" i="3"/>
  <c r="FK132" i="3"/>
  <c r="FO124" i="3"/>
  <c r="FP124" i="3"/>
  <c r="GI116" i="3"/>
  <c r="GJ116" i="3"/>
  <c r="FP116" i="3"/>
  <c r="FO116" i="3"/>
  <c r="FJ116" i="3"/>
  <c r="FK116" i="3"/>
  <c r="GI108" i="3"/>
  <c r="GJ108" i="3"/>
  <c r="FO108" i="3"/>
  <c r="FP108" i="3"/>
  <c r="FJ108" i="3"/>
  <c r="FK108" i="3"/>
  <c r="GI100" i="3"/>
  <c r="GJ100" i="3"/>
  <c r="FP100" i="3"/>
  <c r="FO100" i="3"/>
  <c r="FJ100" i="3"/>
  <c r="FK100" i="3"/>
  <c r="GI92" i="3"/>
  <c r="GJ92" i="3"/>
  <c r="FP92" i="3"/>
  <c r="FO92" i="3"/>
  <c r="FJ92" i="3"/>
  <c r="FK92" i="3"/>
  <c r="GI84" i="3"/>
  <c r="GJ84" i="3"/>
  <c r="FP84" i="3"/>
  <c r="FO84" i="3"/>
  <c r="FJ84" i="3"/>
  <c r="FK84" i="3"/>
  <c r="GI76" i="3"/>
  <c r="GJ76" i="3"/>
  <c r="GD76" i="3"/>
  <c r="GE76" i="3"/>
  <c r="H76" i="14" s="1"/>
  <c r="FO76" i="3"/>
  <c r="FP76" i="3"/>
  <c r="FJ76" i="3"/>
  <c r="FK76" i="3"/>
  <c r="GI68" i="3"/>
  <c r="GJ68" i="3"/>
  <c r="GD68" i="3"/>
  <c r="GE68" i="3"/>
  <c r="FP68" i="3"/>
  <c r="FO68" i="3"/>
  <c r="FJ68" i="3"/>
  <c r="FK68" i="3"/>
  <c r="GI60" i="3"/>
  <c r="GJ60" i="3"/>
  <c r="GD60" i="3"/>
  <c r="GE60" i="3"/>
  <c r="FP60" i="3"/>
  <c r="FO60" i="3"/>
  <c r="FJ60" i="3"/>
  <c r="FK60" i="3"/>
  <c r="GI52" i="3"/>
  <c r="GJ52" i="3"/>
  <c r="GD52" i="3"/>
  <c r="GE52" i="3"/>
  <c r="FP52" i="3"/>
  <c r="FO52" i="3"/>
  <c r="FJ52" i="3"/>
  <c r="FK52" i="3"/>
  <c r="GI44" i="3"/>
  <c r="GJ44" i="3"/>
  <c r="GD44" i="3"/>
  <c r="GE44" i="3"/>
  <c r="H44" i="14" s="1"/>
  <c r="FO44" i="3"/>
  <c r="FP44" i="3"/>
  <c r="FJ44" i="3"/>
  <c r="FK44" i="3"/>
  <c r="GI36" i="3"/>
  <c r="GJ36" i="3"/>
  <c r="GD36" i="3"/>
  <c r="GE36" i="3"/>
  <c r="FO36" i="3"/>
  <c r="FP36" i="3"/>
  <c r="FJ36" i="3"/>
  <c r="FK36" i="3"/>
  <c r="GJ28" i="3"/>
  <c r="GI28" i="3"/>
  <c r="GD28" i="3"/>
  <c r="GE28" i="3"/>
  <c r="FP28" i="3"/>
  <c r="FO28" i="3"/>
  <c r="FJ28" i="3"/>
  <c r="FK28" i="3"/>
  <c r="GL23" i="3"/>
  <c r="GG23" i="3"/>
  <c r="FR23" i="3"/>
  <c r="FM23" i="3"/>
  <c r="FH23" i="3"/>
  <c r="GJ20" i="3"/>
  <c r="GI20" i="3"/>
  <c r="GD20" i="3"/>
  <c r="GE20" i="3"/>
  <c r="FO20" i="3"/>
  <c r="FP20" i="3"/>
  <c r="FJ20" i="3"/>
  <c r="FK20" i="3"/>
  <c r="GL15" i="3"/>
  <c r="GG15" i="3"/>
  <c r="FR15" i="3"/>
  <c r="FM15" i="3"/>
  <c r="FH15" i="3"/>
  <c r="GJ12" i="3"/>
  <c r="GI12" i="3"/>
  <c r="GD12" i="3"/>
  <c r="GE12" i="3"/>
  <c r="FO12" i="3"/>
  <c r="FP12" i="3"/>
  <c r="FJ12" i="3"/>
  <c r="FK12" i="3"/>
  <c r="GL7" i="3"/>
  <c r="GG7" i="3"/>
  <c r="FR7" i="3"/>
  <c r="FM7" i="3"/>
  <c r="FH7" i="3"/>
  <c r="GJ4" i="3"/>
  <c r="GI4" i="3"/>
  <c r="GD4" i="3"/>
  <c r="GE4" i="3"/>
  <c r="H4" i="14" s="1"/>
  <c r="FO4" i="3"/>
  <c r="FP4" i="3"/>
  <c r="FJ4" i="3"/>
  <c r="FK4" i="3"/>
  <c r="FE3" i="3"/>
  <c r="GI135" i="3"/>
  <c r="GE129" i="3"/>
  <c r="GE124" i="3"/>
  <c r="I98" i="14" s="1"/>
  <c r="F23" i="17" s="1"/>
  <c r="GE108" i="3"/>
  <c r="GE80" i="3"/>
  <c r="I111" i="14" s="1"/>
  <c r="GI71" i="3"/>
  <c r="GD63" i="3"/>
  <c r="FK130" i="3"/>
  <c r="FF94" i="3"/>
  <c r="FE82" i="3"/>
  <c r="FE127" i="3"/>
  <c r="FF127" i="3"/>
  <c r="FE119" i="3"/>
  <c r="FF119" i="3"/>
  <c r="FE111" i="3"/>
  <c r="FF111" i="3"/>
  <c r="FE95" i="3"/>
  <c r="FF95" i="3"/>
  <c r="FE87" i="3"/>
  <c r="FF87" i="3"/>
  <c r="FE79" i="3"/>
  <c r="B1256" i="11" s="1"/>
  <c r="FF79" i="3"/>
  <c r="C1256" i="11" s="1"/>
  <c r="FE71" i="3"/>
  <c r="FF71" i="3"/>
  <c r="FE63" i="3"/>
  <c r="FF63" i="3"/>
  <c r="FE55" i="3"/>
  <c r="FF55" i="3"/>
  <c r="FE47" i="3"/>
  <c r="FF47" i="3"/>
  <c r="FE39" i="3"/>
  <c r="FF39" i="3"/>
  <c r="FE31" i="3"/>
  <c r="FF31" i="3"/>
  <c r="FE23" i="3"/>
  <c r="FF23" i="3"/>
  <c r="FE15" i="3"/>
  <c r="FF15" i="3"/>
  <c r="FE7" i="3"/>
  <c r="FF7" i="3"/>
  <c r="GJ133" i="3"/>
  <c r="FO133" i="3"/>
  <c r="FP133" i="3"/>
  <c r="FK133" i="3"/>
  <c r="GL128" i="3"/>
  <c r="E1243" i="11" s="1"/>
  <c r="FR128" i="3"/>
  <c r="E1239" i="11" s="1"/>
  <c r="FM128" i="3"/>
  <c r="E1238" i="11" s="1"/>
  <c r="FH128" i="3"/>
  <c r="E1237" i="11" s="1"/>
  <c r="GI125" i="3"/>
  <c r="GJ125" i="3"/>
  <c r="GE125" i="3"/>
  <c r="I99" i="14" s="1"/>
  <c r="FO125" i="3"/>
  <c r="FP125" i="3"/>
  <c r="FK125" i="3"/>
  <c r="FJ125" i="3"/>
  <c r="GL120" i="3"/>
  <c r="GG120" i="3"/>
  <c r="FR120" i="3"/>
  <c r="FM120" i="3"/>
  <c r="FH120" i="3"/>
  <c r="GI117" i="3"/>
  <c r="GJ117" i="3"/>
  <c r="GE117" i="3"/>
  <c r="FO117" i="3"/>
  <c r="FP117" i="3"/>
  <c r="FK117" i="3"/>
  <c r="FJ117" i="3"/>
  <c r="GL112" i="3"/>
  <c r="GG112" i="3"/>
  <c r="FR112" i="3"/>
  <c r="FM112" i="3"/>
  <c r="FH112" i="3"/>
  <c r="GI109" i="3"/>
  <c r="GJ109" i="3"/>
  <c r="GE109" i="3"/>
  <c r="FO109" i="3"/>
  <c r="FP109" i="3"/>
  <c r="FK109" i="3"/>
  <c r="FJ109" i="3"/>
  <c r="GL104" i="3"/>
  <c r="GG104" i="3"/>
  <c r="FR104" i="3"/>
  <c r="FM104" i="3"/>
  <c r="FH104" i="3"/>
  <c r="GI101" i="3"/>
  <c r="GJ101" i="3"/>
  <c r="GD101" i="3"/>
  <c r="GE101" i="3"/>
  <c r="H101" i="14" s="1"/>
  <c r="FO101" i="3"/>
  <c r="FP101" i="3"/>
  <c r="FK101" i="3"/>
  <c r="FJ101" i="3"/>
  <c r="GL96" i="3"/>
  <c r="GG96" i="3"/>
  <c r="FR96" i="3"/>
  <c r="FM96" i="3"/>
  <c r="FH96" i="3"/>
  <c r="GI93" i="3"/>
  <c r="GJ93" i="3"/>
  <c r="GD93" i="3"/>
  <c r="GE93" i="3"/>
  <c r="I128" i="14" s="1"/>
  <c r="FO93" i="3"/>
  <c r="B1488" i="11" s="1"/>
  <c r="FP93" i="3"/>
  <c r="FK93" i="3"/>
  <c r="C1487" i="11" s="1"/>
  <c r="FJ93" i="3"/>
  <c r="GL88" i="3"/>
  <c r="GG88" i="3"/>
  <c r="FR88" i="3"/>
  <c r="FM88" i="3"/>
  <c r="FH88" i="3"/>
  <c r="GI85" i="3"/>
  <c r="GJ85" i="3"/>
  <c r="GD85" i="3"/>
  <c r="GE85" i="3"/>
  <c r="FO85" i="3"/>
  <c r="FP85" i="3"/>
  <c r="FK85" i="3"/>
  <c r="FJ85" i="3"/>
  <c r="GL80" i="3"/>
  <c r="GG80" i="3"/>
  <c r="FR80" i="3"/>
  <c r="FM80" i="3"/>
  <c r="FH80" i="3"/>
  <c r="GJ77" i="3"/>
  <c r="GI77" i="3"/>
  <c r="GD77" i="3"/>
  <c r="GE77" i="3"/>
  <c r="H77" i="14" s="1"/>
  <c r="FO77" i="3"/>
  <c r="FP77" i="3"/>
  <c r="FK77" i="3"/>
  <c r="GL72" i="3"/>
  <c r="GG72" i="3"/>
  <c r="FR72" i="3"/>
  <c r="FM72" i="3"/>
  <c r="FH72" i="3"/>
  <c r="GJ69" i="3"/>
  <c r="GI69" i="3"/>
  <c r="GD69" i="3"/>
  <c r="GE69" i="3"/>
  <c r="I94" i="14" s="1"/>
  <c r="FO69" i="3"/>
  <c r="FP69" i="3"/>
  <c r="FK69" i="3"/>
  <c r="FJ69" i="3"/>
  <c r="GL64" i="3"/>
  <c r="GG64" i="3"/>
  <c r="FR64" i="3"/>
  <c r="FH64" i="3"/>
  <c r="GJ61" i="3"/>
  <c r="GI61" i="3"/>
  <c r="GD61" i="3"/>
  <c r="GE61" i="3"/>
  <c r="H61" i="14" s="1"/>
  <c r="FO61" i="3"/>
  <c r="FP61" i="3"/>
  <c r="FK61" i="3"/>
  <c r="FJ61" i="3"/>
  <c r="B1336" i="11" s="1"/>
  <c r="GL56" i="3"/>
  <c r="GG56" i="3"/>
  <c r="FR56" i="3"/>
  <c r="FM56" i="3"/>
  <c r="FH56" i="3"/>
  <c r="GJ53" i="3"/>
  <c r="GI53" i="3"/>
  <c r="GD53" i="3"/>
  <c r="GE53" i="3"/>
  <c r="I70" i="14" s="1"/>
  <c r="FO53" i="3"/>
  <c r="FP53" i="3"/>
  <c r="FK53" i="3"/>
  <c r="FJ53" i="3"/>
  <c r="GL48" i="3"/>
  <c r="GG48" i="3"/>
  <c r="FR48" i="3"/>
  <c r="FM48" i="3"/>
  <c r="FH48" i="3"/>
  <c r="GJ45" i="3"/>
  <c r="GI45" i="3"/>
  <c r="GD45" i="3"/>
  <c r="GE45" i="3"/>
  <c r="FO45" i="3"/>
  <c r="FP45" i="3"/>
  <c r="FK45" i="3"/>
  <c r="FJ45" i="3"/>
  <c r="GL40" i="3"/>
  <c r="GG40" i="3"/>
  <c r="I40" i="14" s="1"/>
  <c r="FR40" i="3"/>
  <c r="FM40" i="3"/>
  <c r="FH40" i="3"/>
  <c r="GJ37" i="3"/>
  <c r="GI37" i="3"/>
  <c r="GD37" i="3"/>
  <c r="GE37" i="3"/>
  <c r="FO37" i="3"/>
  <c r="FP37" i="3"/>
  <c r="FK37" i="3"/>
  <c r="FJ37" i="3"/>
  <c r="GL32" i="3"/>
  <c r="GG32" i="3"/>
  <c r="FR32" i="3"/>
  <c r="FM32" i="3"/>
  <c r="FH32" i="3"/>
  <c r="GJ29" i="3"/>
  <c r="GI29" i="3"/>
  <c r="GD29" i="3"/>
  <c r="GE29" i="3"/>
  <c r="FO29" i="3"/>
  <c r="FP29" i="3"/>
  <c r="FK29" i="3"/>
  <c r="FJ29" i="3"/>
  <c r="GL24" i="3"/>
  <c r="GG24" i="3"/>
  <c r="FR24" i="3"/>
  <c r="FM24" i="3"/>
  <c r="FH24" i="3"/>
  <c r="GJ21" i="3"/>
  <c r="GI21" i="3"/>
  <c r="GD21" i="3"/>
  <c r="GE21" i="3"/>
  <c r="I24" i="14" s="1"/>
  <c r="FO21" i="3"/>
  <c r="FP21" i="3"/>
  <c r="FK21" i="3"/>
  <c r="FJ21" i="3"/>
  <c r="GL16" i="3"/>
  <c r="GG16" i="3"/>
  <c r="FR16" i="3"/>
  <c r="FM16" i="3"/>
  <c r="FH16" i="3"/>
  <c r="GJ13" i="3"/>
  <c r="GI13" i="3"/>
  <c r="GD13" i="3"/>
  <c r="GE13" i="3"/>
  <c r="FO13" i="3"/>
  <c r="FP13" i="3"/>
  <c r="FK13" i="3"/>
  <c r="FJ13" i="3"/>
  <c r="GL8" i="3"/>
  <c r="GG8" i="3"/>
  <c r="I8" i="14" s="1"/>
  <c r="FR8" i="3"/>
  <c r="FM8" i="3"/>
  <c r="FH8" i="3"/>
  <c r="GJ5" i="3"/>
  <c r="GD5" i="3"/>
  <c r="GE5" i="3"/>
  <c r="I6" i="14" s="1"/>
  <c r="FO5" i="3"/>
  <c r="FP5" i="3"/>
  <c r="FK5" i="3"/>
  <c r="FJ5" i="3"/>
  <c r="GD3" i="3"/>
  <c r="GI131" i="3"/>
  <c r="GD117" i="3"/>
  <c r="GJ110" i="3"/>
  <c r="GI98" i="3"/>
  <c r="GE92" i="3"/>
  <c r="GD79" i="3"/>
  <c r="B1261" i="11" s="1"/>
  <c r="GD24" i="3"/>
  <c r="FP104" i="3"/>
  <c r="FE134" i="3"/>
  <c r="FF134" i="3"/>
  <c r="FE126" i="3"/>
  <c r="FF126" i="3"/>
  <c r="FE118" i="3"/>
  <c r="FF118" i="3"/>
  <c r="FE110" i="3"/>
  <c r="FF110" i="3"/>
  <c r="FE102" i="3"/>
  <c r="FF102" i="3"/>
  <c r="FF86" i="3"/>
  <c r="FE86" i="3"/>
  <c r="FE78" i="3"/>
  <c r="FF78" i="3"/>
  <c r="FE70" i="3"/>
  <c r="FF70" i="3"/>
  <c r="FF54" i="3"/>
  <c r="FE54" i="3"/>
  <c r="FE46" i="3"/>
  <c r="B946" i="11" s="1"/>
  <c r="FF46" i="3"/>
  <c r="FF38" i="3"/>
  <c r="FE38" i="3"/>
  <c r="FE30" i="3"/>
  <c r="FF30" i="3"/>
  <c r="FE22" i="3"/>
  <c r="FF22" i="3"/>
  <c r="FE14" i="3"/>
  <c r="B147" i="11" s="1"/>
  <c r="FF14" i="3"/>
  <c r="C147" i="11" s="1"/>
  <c r="FF6" i="3"/>
  <c r="FE6" i="3"/>
  <c r="FR3" i="3"/>
  <c r="GG3" i="3"/>
  <c r="G13" i="9" s="1"/>
  <c r="GD134" i="3"/>
  <c r="GE134" i="3"/>
  <c r="H134" i="14" s="1"/>
  <c r="FP134" i="3"/>
  <c r="FO134" i="3"/>
  <c r="FK134" i="3"/>
  <c r="FJ134" i="3"/>
  <c r="GG129" i="3"/>
  <c r="E1321" i="11" s="1"/>
  <c r="FR129" i="3"/>
  <c r="E1318" i="11" s="1"/>
  <c r="FM129" i="3"/>
  <c r="E1317" i="11" s="1"/>
  <c r="FH129" i="3"/>
  <c r="E1316" i="11" s="1"/>
  <c r="GD126" i="3"/>
  <c r="GE126" i="3"/>
  <c r="H126" i="14" s="1"/>
  <c r="FP126" i="3"/>
  <c r="FO126" i="3"/>
  <c r="FJ126" i="3"/>
  <c r="FK126" i="3"/>
  <c r="GG121" i="3"/>
  <c r="I121" i="14" s="1"/>
  <c r="FR121" i="3"/>
  <c r="FM121" i="3"/>
  <c r="FH121" i="3"/>
  <c r="GD118" i="3"/>
  <c r="GE118" i="3"/>
  <c r="FP118" i="3"/>
  <c r="FO118" i="3"/>
  <c r="FJ118" i="3"/>
  <c r="FK118" i="3"/>
  <c r="GG113" i="3"/>
  <c r="FR113" i="3"/>
  <c r="FM113" i="3"/>
  <c r="FH113" i="3"/>
  <c r="GD110" i="3"/>
  <c r="GE110" i="3"/>
  <c r="H110" i="14" s="1"/>
  <c r="FP110" i="3"/>
  <c r="FO110" i="3"/>
  <c r="FJ110" i="3"/>
  <c r="FK110" i="3"/>
  <c r="GG105" i="3"/>
  <c r="FR105" i="3"/>
  <c r="FM105" i="3"/>
  <c r="FH105" i="3"/>
  <c r="GJ102" i="3"/>
  <c r="GD102" i="3"/>
  <c r="GE102" i="3"/>
  <c r="H102" i="14" s="1"/>
  <c r="FP102" i="3"/>
  <c r="FO102" i="3"/>
  <c r="FK102" i="3"/>
  <c r="FJ102" i="3"/>
  <c r="GL97" i="3"/>
  <c r="GG97" i="3"/>
  <c r="FR97" i="3"/>
  <c r="FM97" i="3"/>
  <c r="FH97" i="3"/>
  <c r="GJ94" i="3"/>
  <c r="GD94" i="3"/>
  <c r="GE94" i="3"/>
  <c r="FP94" i="3"/>
  <c r="FO94" i="3"/>
  <c r="FJ94" i="3"/>
  <c r="FK94" i="3"/>
  <c r="GL89" i="3"/>
  <c r="GG89" i="3"/>
  <c r="FR89" i="3"/>
  <c r="FH89" i="3"/>
  <c r="GJ86" i="3"/>
  <c r="GD86" i="3"/>
  <c r="GE86" i="3"/>
  <c r="H86" i="14" s="1"/>
  <c r="FP86" i="3"/>
  <c r="FO86" i="3"/>
  <c r="GL81" i="3"/>
  <c r="GG81" i="3"/>
  <c r="FR81" i="3"/>
  <c r="FM81" i="3"/>
  <c r="FH81" i="3"/>
  <c r="GI78" i="3"/>
  <c r="GJ78" i="3"/>
  <c r="GD78" i="3"/>
  <c r="GE78" i="3"/>
  <c r="FP78" i="3"/>
  <c r="FO78" i="3"/>
  <c r="FJ78" i="3"/>
  <c r="FK78" i="3"/>
  <c r="GL73" i="3"/>
  <c r="GG73" i="3"/>
  <c r="FR73" i="3"/>
  <c r="FM73" i="3"/>
  <c r="FH73" i="3"/>
  <c r="GJ70" i="3"/>
  <c r="GD70" i="3"/>
  <c r="GE70" i="3"/>
  <c r="I95" i="14" s="1"/>
  <c r="FP70" i="3"/>
  <c r="FO70" i="3"/>
  <c r="FJ70" i="3"/>
  <c r="FK70" i="3"/>
  <c r="GL65" i="3"/>
  <c r="GG65" i="3"/>
  <c r="FR65" i="3"/>
  <c r="FM65" i="3"/>
  <c r="FH65" i="3"/>
  <c r="GI62" i="3"/>
  <c r="GJ62" i="3"/>
  <c r="GD62" i="3"/>
  <c r="GE62" i="3"/>
  <c r="FP62" i="3"/>
  <c r="FO62" i="3"/>
  <c r="FJ62" i="3"/>
  <c r="FK62" i="3"/>
  <c r="GL57" i="3"/>
  <c r="GG57" i="3"/>
  <c r="FR57" i="3"/>
  <c r="FM57" i="3"/>
  <c r="FH57" i="3"/>
  <c r="GJ54" i="3"/>
  <c r="GD54" i="3"/>
  <c r="GE54" i="3"/>
  <c r="H54" i="14" s="1"/>
  <c r="FP54" i="3"/>
  <c r="FO54" i="3"/>
  <c r="FJ54" i="3"/>
  <c r="FK54" i="3"/>
  <c r="GL49" i="3"/>
  <c r="GG49" i="3"/>
  <c r="FR49" i="3"/>
  <c r="FM49" i="3"/>
  <c r="FH49" i="3"/>
  <c r="GI46" i="3"/>
  <c r="GJ46" i="3"/>
  <c r="GD46" i="3"/>
  <c r="GE46" i="3"/>
  <c r="H46" i="14" s="1"/>
  <c r="FP46" i="3"/>
  <c r="FO46" i="3"/>
  <c r="FJ46" i="3"/>
  <c r="FK46" i="3"/>
  <c r="GL41" i="3"/>
  <c r="GG41" i="3"/>
  <c r="I41" i="14" s="1"/>
  <c r="FR41" i="3"/>
  <c r="FM41" i="3"/>
  <c r="FH41" i="3"/>
  <c r="GJ38" i="3"/>
  <c r="GD38" i="3"/>
  <c r="GE38" i="3"/>
  <c r="FP38" i="3"/>
  <c r="FO38" i="3"/>
  <c r="FJ38" i="3"/>
  <c r="FK38" i="3"/>
  <c r="GL33" i="3"/>
  <c r="GG33" i="3"/>
  <c r="FR33" i="3"/>
  <c r="FM33" i="3"/>
  <c r="FH33" i="3"/>
  <c r="GI30" i="3"/>
  <c r="GJ30" i="3"/>
  <c r="GD30" i="3"/>
  <c r="GE30" i="3"/>
  <c r="I39" i="14" s="1"/>
  <c r="FP30" i="3"/>
  <c r="FO30" i="3"/>
  <c r="FJ30" i="3"/>
  <c r="FK30" i="3"/>
  <c r="GI127" i="3"/>
  <c r="GE104" i="3"/>
  <c r="FF103" i="3"/>
  <c r="FF62" i="3"/>
  <c r="FF133" i="3"/>
  <c r="FE133" i="3"/>
  <c r="FE125" i="3"/>
  <c r="FF125" i="3"/>
  <c r="FF117" i="3"/>
  <c r="FE117" i="3"/>
  <c r="FF109" i="3"/>
  <c r="FE109" i="3"/>
  <c r="FF101" i="3"/>
  <c r="FE101" i="3"/>
  <c r="FE93" i="3"/>
  <c r="FF93" i="3"/>
  <c r="FF85" i="3"/>
  <c r="FE85" i="3"/>
  <c r="FF77" i="3"/>
  <c r="FE77" i="3"/>
  <c r="FF69" i="3"/>
  <c r="FE69" i="3"/>
  <c r="FF61" i="3"/>
  <c r="FE61" i="3"/>
  <c r="FF53" i="3"/>
  <c r="FE53" i="3"/>
  <c r="FF45" i="3"/>
  <c r="FE45" i="3"/>
  <c r="FE37" i="3"/>
  <c r="FF37" i="3"/>
  <c r="FE29" i="3"/>
  <c r="FF29" i="3"/>
  <c r="FE21" i="3"/>
  <c r="FF21" i="3"/>
  <c r="FF13" i="3"/>
  <c r="FE13" i="3"/>
  <c r="FE5" i="3"/>
  <c r="FF5" i="3"/>
  <c r="FO135" i="3"/>
  <c r="FP135" i="3"/>
  <c r="FK135" i="3"/>
  <c r="FJ135" i="3"/>
  <c r="FP127" i="3"/>
  <c r="FO127" i="3"/>
  <c r="FK127" i="3"/>
  <c r="FJ127" i="3"/>
  <c r="GI119" i="3"/>
  <c r="GJ119" i="3"/>
  <c r="FP119" i="3"/>
  <c r="FO119" i="3"/>
  <c r="FJ119" i="3"/>
  <c r="FK119" i="3"/>
  <c r="GI111" i="3"/>
  <c r="GJ111" i="3"/>
  <c r="GD111" i="3"/>
  <c r="GE111" i="3"/>
  <c r="H111" i="14" s="1"/>
  <c r="FP111" i="3"/>
  <c r="FO111" i="3"/>
  <c r="FK111" i="3"/>
  <c r="FJ111" i="3"/>
  <c r="GI103" i="3"/>
  <c r="GJ103" i="3"/>
  <c r="GD103" i="3"/>
  <c r="GE103" i="3"/>
  <c r="FO103" i="3"/>
  <c r="FP103" i="3"/>
  <c r="FK103" i="3"/>
  <c r="FJ103" i="3"/>
  <c r="GI95" i="3"/>
  <c r="GJ95" i="3"/>
  <c r="GD95" i="3"/>
  <c r="GE95" i="3"/>
  <c r="FP95" i="3"/>
  <c r="FO95" i="3"/>
  <c r="FK95" i="3"/>
  <c r="FJ95" i="3"/>
  <c r="GI87" i="3"/>
  <c r="GJ87" i="3"/>
  <c r="GD87" i="3"/>
  <c r="GE87" i="3"/>
  <c r="H87" i="14" s="1"/>
  <c r="FO87" i="3"/>
  <c r="FP87" i="3"/>
  <c r="FJ87" i="3"/>
  <c r="FK87" i="3"/>
  <c r="GJ79" i="3"/>
  <c r="C1262" i="11" s="1"/>
  <c r="GI79" i="3"/>
  <c r="B1262" i="11" s="1"/>
  <c r="FP79" i="3"/>
  <c r="C1258" i="11" s="1"/>
  <c r="FO79" i="3"/>
  <c r="B1258" i="11" s="1"/>
  <c r="FK79" i="3"/>
  <c r="C1257" i="11" s="1"/>
  <c r="FJ79" i="3"/>
  <c r="B1257" i="11" s="1"/>
  <c r="GD71" i="3"/>
  <c r="GE71" i="3"/>
  <c r="I97" i="14" s="1"/>
  <c r="FP71" i="3"/>
  <c r="FO71" i="3"/>
  <c r="GJ63" i="3"/>
  <c r="GI63" i="3"/>
  <c r="FP63" i="3"/>
  <c r="FO63" i="3"/>
  <c r="FK63" i="3"/>
  <c r="FJ63" i="3"/>
  <c r="GD55" i="3"/>
  <c r="GE55" i="3"/>
  <c r="H55" i="14" s="1"/>
  <c r="FP55" i="3"/>
  <c r="FO55" i="3"/>
  <c r="FJ55" i="3"/>
  <c r="FK55" i="3"/>
  <c r="GJ47" i="3"/>
  <c r="GI47" i="3"/>
  <c r="FP47" i="3"/>
  <c r="FO47" i="3"/>
  <c r="FJ47" i="3"/>
  <c r="FK47" i="3"/>
  <c r="GD39" i="3"/>
  <c r="GE39" i="3"/>
  <c r="FO39" i="3"/>
  <c r="FP39" i="3"/>
  <c r="FK39" i="3"/>
  <c r="FJ39" i="3"/>
  <c r="GJ31" i="3"/>
  <c r="GI31" i="3"/>
  <c r="FO31" i="3"/>
  <c r="FP31" i="3"/>
  <c r="FJ31" i="3"/>
  <c r="FK31" i="3"/>
  <c r="GJ23" i="3"/>
  <c r="GI23" i="3"/>
  <c r="GD23" i="3"/>
  <c r="GE23" i="3"/>
  <c r="H23" i="14" s="1"/>
  <c r="FP23" i="3"/>
  <c r="FO23" i="3"/>
  <c r="FJ23" i="3"/>
  <c r="FK23" i="3"/>
  <c r="GM20" i="3"/>
  <c r="GH20" i="3"/>
  <c r="FS20" i="3"/>
  <c r="FN20" i="3"/>
  <c r="FI20" i="3"/>
  <c r="GI15" i="3"/>
  <c r="GJ15" i="3"/>
  <c r="GD15" i="3"/>
  <c r="GE15" i="3"/>
  <c r="I17" i="14" s="1"/>
  <c r="FO15" i="3"/>
  <c r="FP15" i="3"/>
  <c r="FJ15" i="3"/>
  <c r="FK15" i="3"/>
  <c r="GJ7" i="3"/>
  <c r="GI7" i="3"/>
  <c r="GD7" i="3"/>
  <c r="GE7" i="3"/>
  <c r="FO7" i="3"/>
  <c r="FP7" i="3"/>
  <c r="FK7" i="3"/>
  <c r="FJ7" i="3"/>
  <c r="GJ132" i="3"/>
  <c r="GD121" i="3"/>
  <c r="GD119" i="3"/>
  <c r="GD113" i="3"/>
  <c r="GI90" i="3"/>
  <c r="GE84" i="3"/>
  <c r="GG20" i="3"/>
  <c r="FP113" i="3"/>
  <c r="FJ77" i="3"/>
  <c r="GL25" i="3"/>
  <c r="E356" i="11" s="1"/>
  <c r="GG25" i="3"/>
  <c r="E355" i="11" s="1"/>
  <c r="FR25" i="3"/>
  <c r="E352" i="11" s="1"/>
  <c r="FM25" i="3"/>
  <c r="E351" i="11" s="1"/>
  <c r="FH25" i="3"/>
  <c r="E350" i="11" s="1"/>
  <c r="GJ22" i="3"/>
  <c r="GE22" i="3"/>
  <c r="FP22" i="3"/>
  <c r="FO22" i="3"/>
  <c r="FK22" i="3"/>
  <c r="FJ22" i="3"/>
  <c r="GL17" i="3"/>
  <c r="GG17" i="3"/>
  <c r="FR17" i="3"/>
  <c r="FM17" i="3"/>
  <c r="FH17" i="3"/>
  <c r="GJ14" i="3"/>
  <c r="C153" i="11" s="1"/>
  <c r="GE14" i="3"/>
  <c r="FP14" i="3"/>
  <c r="C149" i="11" s="1"/>
  <c r="FO14" i="3"/>
  <c r="B149" i="11" s="1"/>
  <c r="FJ14" i="3"/>
  <c r="B148" i="11" s="1"/>
  <c r="FK14" i="3"/>
  <c r="C148" i="11" s="1"/>
  <c r="GL9" i="3"/>
  <c r="GG9" i="3"/>
  <c r="FR9" i="3"/>
  <c r="FM9" i="3"/>
  <c r="FH9" i="3"/>
  <c r="GJ6" i="3"/>
  <c r="GI6" i="3"/>
  <c r="GE6" i="3"/>
  <c r="FP6" i="3"/>
  <c r="FO6" i="3"/>
  <c r="FJ6" i="3"/>
  <c r="FK6" i="3"/>
  <c r="GJ25" i="3"/>
  <c r="C356" i="11" s="1"/>
  <c r="GE18" i="3"/>
  <c r="H18" i="14" s="1"/>
  <c r="GD25" i="3"/>
  <c r="B355" i="11" s="1"/>
  <c r="GE25" i="3"/>
  <c r="FO25" i="3"/>
  <c r="B352" i="11" s="1"/>
  <c r="FP25" i="3"/>
  <c r="C352" i="11" s="1"/>
  <c r="FK25" i="3"/>
  <c r="C351" i="11" s="1"/>
  <c r="FJ25" i="3"/>
  <c r="B351" i="11" s="1"/>
  <c r="GL20" i="3"/>
  <c r="FR20" i="3"/>
  <c r="FM20" i="3"/>
  <c r="FH20" i="3"/>
  <c r="FO17" i="3"/>
  <c r="FP17" i="3"/>
  <c r="FK17" i="3"/>
  <c r="FJ17" i="3"/>
  <c r="GG12" i="3"/>
  <c r="FR12" i="3"/>
  <c r="FM12" i="3"/>
  <c r="FH12" i="3"/>
  <c r="GD9" i="3"/>
  <c r="GE9" i="3"/>
  <c r="FO9" i="3"/>
  <c r="FP9" i="3"/>
  <c r="FK9" i="3"/>
  <c r="FJ9" i="3"/>
  <c r="GL4" i="3"/>
  <c r="FR4" i="3"/>
  <c r="FM4" i="3"/>
  <c r="FH4" i="3"/>
  <c r="FQ20" i="3"/>
  <c r="GG29" i="3"/>
  <c r="FR29" i="3"/>
  <c r="FM29" i="3"/>
  <c r="FH29" i="3"/>
  <c r="GJ26" i="3"/>
  <c r="GI26" i="3"/>
  <c r="FP26" i="3"/>
  <c r="FO26" i="3"/>
  <c r="FJ26" i="3"/>
  <c r="FK26" i="3"/>
  <c r="GL21" i="3"/>
  <c r="FR21" i="3"/>
  <c r="FM21" i="3"/>
  <c r="FH21" i="3"/>
  <c r="GF20" i="3"/>
  <c r="FL20" i="3"/>
  <c r="FG20" i="3"/>
  <c r="GJ18" i="3"/>
  <c r="FP18" i="3"/>
  <c r="FO18" i="3"/>
  <c r="FJ18" i="3"/>
  <c r="FK18" i="3"/>
  <c r="GL13" i="3"/>
  <c r="GG13" i="3"/>
  <c r="FR13" i="3"/>
  <c r="FM13" i="3"/>
  <c r="FH13" i="3"/>
  <c r="GJ10" i="3"/>
  <c r="GI10" i="3"/>
  <c r="GE10" i="3"/>
  <c r="I11" i="14" s="1"/>
  <c r="FP10" i="3"/>
  <c r="FO10" i="3"/>
  <c r="FJ10" i="3"/>
  <c r="FK10" i="3"/>
  <c r="GL5" i="3"/>
  <c r="FR5" i="3"/>
  <c r="FM5" i="3"/>
  <c r="FH5" i="3"/>
  <c r="GE17" i="3"/>
  <c r="GI22" i="3"/>
  <c r="GK20" i="3"/>
  <c r="V5" i="5"/>
  <c r="C18" i="12" s="1"/>
  <c r="V2" i="5"/>
  <c r="C17" i="12" s="1"/>
  <c r="V8" i="5"/>
  <c r="C19" i="12" s="1"/>
  <c r="U17" i="5"/>
  <c r="B22" i="12" s="1"/>
  <c r="V20" i="5"/>
  <c r="C23" i="12" s="1"/>
  <c r="X2" i="5"/>
  <c r="E17" i="12" s="1"/>
  <c r="U2" i="5"/>
  <c r="B17" i="12" s="1"/>
  <c r="V14" i="5"/>
  <c r="C21" i="12" s="1"/>
  <c r="F13" i="9" l="1"/>
  <c r="H6" i="14"/>
  <c r="H100" i="14"/>
  <c r="H35" i="14"/>
  <c r="H95" i="14"/>
  <c r="H45" i="14"/>
  <c r="H85" i="14"/>
  <c r="H67" i="14"/>
  <c r="H132" i="14"/>
  <c r="H3" i="14"/>
  <c r="H103" i="14"/>
  <c r="H43" i="14"/>
  <c r="H33" i="14"/>
  <c r="F35" i="9"/>
  <c r="I109" i="14"/>
  <c r="C1242" i="11"/>
  <c r="I52" i="14"/>
  <c r="I130" i="14"/>
  <c r="I34" i="14"/>
  <c r="F31" i="9"/>
  <c r="I78" i="14"/>
  <c r="I114" i="14"/>
  <c r="C1321" i="11"/>
  <c r="I112" i="14"/>
  <c r="I107" i="14"/>
  <c r="I116" i="14"/>
  <c r="I56" i="14"/>
  <c r="I60" i="14"/>
  <c r="I88" i="14"/>
  <c r="F33" i="9"/>
  <c r="I101" i="14"/>
  <c r="I20" i="14"/>
  <c r="I81" i="14"/>
  <c r="I16" i="14"/>
  <c r="I113" i="14"/>
  <c r="I124" i="14"/>
  <c r="H25" i="14"/>
  <c r="C355" i="11"/>
  <c r="I127" i="14"/>
  <c r="I65" i="14"/>
  <c r="I18" i="14"/>
  <c r="I33" i="14"/>
  <c r="I29" i="14"/>
  <c r="H14" i="14"/>
  <c r="C152" i="11"/>
  <c r="I51" i="14"/>
  <c r="I12" i="14"/>
  <c r="I72" i="14"/>
  <c r="I110" i="14"/>
  <c r="C1261" i="11"/>
  <c r="B1486" i="11"/>
  <c r="E1491" i="11"/>
  <c r="C1488" i="11"/>
  <c r="E1488" i="11"/>
  <c r="B1492" i="11"/>
  <c r="C221" i="11"/>
  <c r="H12" i="14"/>
  <c r="H75" i="14"/>
  <c r="H13" i="14"/>
  <c r="H58" i="14"/>
  <c r="H17" i="14"/>
  <c r="H9" i="14"/>
  <c r="H39" i="14"/>
  <c r="E1487" i="11"/>
  <c r="H98" i="14"/>
  <c r="H22" i="14"/>
  <c r="H78" i="14"/>
  <c r="H29" i="14"/>
  <c r="C1492" i="11"/>
  <c r="H109" i="14"/>
  <c r="H96" i="14"/>
  <c r="H63" i="14"/>
  <c r="B1487" i="11"/>
  <c r="H20" i="14"/>
  <c r="H74" i="14"/>
  <c r="H41" i="14"/>
  <c r="H104" i="14"/>
  <c r="H62" i="14"/>
  <c r="H118" i="14"/>
  <c r="B1491" i="11"/>
  <c r="H108" i="14"/>
  <c r="H28" i="14"/>
  <c r="H36" i="14"/>
  <c r="H52" i="14"/>
  <c r="H60" i="14"/>
  <c r="H68" i="14"/>
  <c r="C1336" i="11"/>
  <c r="H51" i="14"/>
  <c r="C167" i="11"/>
  <c r="H49" i="14"/>
  <c r="H97" i="14"/>
  <c r="I3" i="14"/>
  <c r="E1337" i="11"/>
  <c r="E166" i="11"/>
  <c r="I79" i="14"/>
  <c r="I126" i="14"/>
  <c r="I68" i="14"/>
  <c r="I25" i="14"/>
  <c r="I55" i="14"/>
  <c r="I86" i="14"/>
  <c r="I37" i="14"/>
  <c r="I28" i="14"/>
  <c r="I50" i="14"/>
  <c r="G31" i="9"/>
  <c r="F32" i="9"/>
  <c r="I103" i="14"/>
  <c r="I92" i="14"/>
  <c r="I71" i="14"/>
  <c r="I61" i="14"/>
  <c r="I117" i="14"/>
  <c r="I44" i="14"/>
  <c r="I19" i="14"/>
  <c r="I66" i="14"/>
  <c r="I30" i="14"/>
  <c r="I73" i="14"/>
  <c r="I32" i="14"/>
  <c r="I14" i="14"/>
  <c r="I118" i="14"/>
  <c r="I69" i="14"/>
  <c r="I133" i="14"/>
  <c r="I10" i="14"/>
  <c r="H133" i="14"/>
  <c r="H88" i="14"/>
  <c r="H90" i="14"/>
  <c r="H106" i="14"/>
  <c r="H119" i="14"/>
  <c r="E172" i="11"/>
  <c r="I49" i="14"/>
  <c r="I38" i="14"/>
  <c r="I5" i="14"/>
  <c r="I91" i="14"/>
  <c r="I48" i="14"/>
  <c r="I7" i="14"/>
  <c r="I134" i="14"/>
  <c r="I85" i="14"/>
  <c r="I84" i="14"/>
  <c r="I82" i="14"/>
  <c r="F34" i="9"/>
  <c r="I93" i="14"/>
  <c r="I57" i="14"/>
  <c r="I80" i="14"/>
  <c r="I46" i="14"/>
  <c r="I21" i="14"/>
  <c r="I104" i="14"/>
  <c r="I15" i="14"/>
  <c r="I119" i="14"/>
  <c r="I131" i="14"/>
  <c r="I26" i="14"/>
  <c r="I62" i="14"/>
  <c r="I13" i="14"/>
  <c r="I4" i="14"/>
  <c r="I108" i="14"/>
  <c r="I83" i="14"/>
  <c r="I105" i="14"/>
  <c r="I31" i="14"/>
  <c r="I102" i="14"/>
  <c r="I77" i="14"/>
  <c r="I120" i="14"/>
  <c r="I47" i="14"/>
  <c r="I135" i="14"/>
  <c r="I42" i="14"/>
  <c r="I106" i="14"/>
  <c r="H21" i="14"/>
  <c r="H7" i="14"/>
  <c r="H15" i="14"/>
  <c r="H70" i="14"/>
  <c r="H117" i="14"/>
  <c r="B1340" i="11"/>
  <c r="H114" i="14"/>
  <c r="H105" i="14"/>
  <c r="C166" i="11"/>
  <c r="H8" i="14"/>
  <c r="H16" i="14"/>
  <c r="H56" i="14"/>
  <c r="H47" i="14"/>
  <c r="H24" i="14"/>
  <c r="H71" i="14"/>
  <c r="H30" i="14"/>
  <c r="H37" i="14"/>
  <c r="C1341" i="11"/>
  <c r="C172" i="11"/>
  <c r="H31" i="14"/>
  <c r="H81" i="14"/>
  <c r="B166" i="11"/>
  <c r="H79" i="14"/>
  <c r="E1335" i="11"/>
  <c r="H94" i="14"/>
  <c r="H80" i="14"/>
  <c r="B1341" i="11"/>
  <c r="B172" i="11"/>
  <c r="H34" i="14"/>
  <c r="H42" i="14"/>
  <c r="H50" i="14"/>
  <c r="H66" i="14"/>
  <c r="E1486" i="11"/>
  <c r="H130" i="14"/>
  <c r="H113" i="14"/>
  <c r="H131" i="14"/>
  <c r="E1336" i="11"/>
  <c r="H53" i="14"/>
  <c r="B254" i="11"/>
  <c r="H10" i="14"/>
  <c r="H92" i="14"/>
  <c r="H69" i="14"/>
  <c r="H125" i="14"/>
  <c r="H124" i="14"/>
  <c r="H120" i="14"/>
  <c r="B167" i="11"/>
  <c r="H48" i="14"/>
  <c r="H73" i="14"/>
  <c r="C1335" i="11"/>
  <c r="H40" i="14"/>
  <c r="H72" i="14"/>
  <c r="H135" i="14"/>
  <c r="H26" i="14"/>
  <c r="E1340" i="11"/>
  <c r="E167" i="11"/>
  <c r="C1486" i="11"/>
  <c r="H129" i="14"/>
  <c r="H128" i="14"/>
  <c r="H11" i="14"/>
  <c r="H19" i="14"/>
  <c r="H27" i="14"/>
  <c r="C1337" i="11"/>
  <c r="C168" i="11"/>
  <c r="H115" i="14"/>
  <c r="H57" i="14"/>
  <c r="B1335" i="11"/>
  <c r="H127" i="14"/>
  <c r="H123" i="14"/>
  <c r="E1341" i="11"/>
  <c r="E168" i="11"/>
  <c r="C222" i="11"/>
  <c r="B668" i="11"/>
  <c r="H59" i="14"/>
  <c r="H82" i="14"/>
  <c r="H84" i="14"/>
  <c r="H38" i="14"/>
  <c r="H5" i="14"/>
  <c r="B1337" i="11"/>
  <c r="B168" i="11"/>
  <c r="H65" i="14"/>
  <c r="E1492" i="11"/>
  <c r="H89" i="14"/>
  <c r="H121" i="14"/>
  <c r="H116" i="14"/>
  <c r="H32" i="14"/>
  <c r="E171" i="11"/>
  <c r="I23" i="14"/>
  <c r="C1340" i="11"/>
  <c r="H83" i="14"/>
  <c r="C171" i="11"/>
  <c r="H99" i="14"/>
  <c r="C1491" i="11"/>
  <c r="H93" i="14"/>
  <c r="I32" i="9"/>
  <c r="C40" i="11"/>
  <c r="E1014" i="11"/>
  <c r="C1425" i="11"/>
  <c r="C948" i="11"/>
  <c r="C1291" i="11"/>
  <c r="C675" i="11"/>
  <c r="B416" i="11"/>
  <c r="E1540" i="11"/>
  <c r="F8" i="11"/>
  <c r="D35" i="9"/>
  <c r="E1186" i="11"/>
  <c r="C1111" i="11"/>
  <c r="E763" i="11"/>
  <c r="C164" i="11"/>
  <c r="B981" i="11"/>
  <c r="B237" i="11"/>
  <c r="E1089" i="11"/>
  <c r="B1029" i="11"/>
  <c r="B1208" i="11"/>
  <c r="B1478" i="11"/>
  <c r="C561" i="11"/>
  <c r="E612" i="11"/>
  <c r="C223" i="11"/>
  <c r="C1036" i="11"/>
  <c r="E561" i="11"/>
  <c r="E720" i="11"/>
  <c r="E112" i="11"/>
  <c r="E1525" i="11"/>
  <c r="C1566" i="11"/>
  <c r="C617" i="11"/>
  <c r="C1403" i="11"/>
  <c r="C1067" i="11"/>
  <c r="C24" i="11"/>
  <c r="B1562" i="11"/>
  <c r="E1007" i="11"/>
  <c r="E1012" i="11"/>
  <c r="E762" i="11"/>
  <c r="B35" i="11"/>
  <c r="C64" i="11"/>
  <c r="C656" i="11"/>
  <c r="C52" i="11"/>
  <c r="C226" i="11"/>
  <c r="C1357" i="11"/>
  <c r="C1116" i="11"/>
  <c r="C130" i="11"/>
  <c r="C256" i="11"/>
  <c r="C1112" i="11"/>
  <c r="E1519" i="11"/>
  <c r="B289" i="11"/>
  <c r="C1531" i="11"/>
  <c r="C282" i="11"/>
  <c r="C90" i="11"/>
  <c r="E959" i="11"/>
  <c r="E1146" i="11"/>
  <c r="C1510" i="11"/>
  <c r="E1100" i="11"/>
  <c r="B332" i="11"/>
  <c r="C1313" i="11"/>
  <c r="E1018" i="11"/>
  <c r="E1157" i="11"/>
  <c r="C201" i="11"/>
  <c r="C321" i="11"/>
  <c r="C260" i="11"/>
  <c r="E922" i="11"/>
  <c r="E1069" i="11"/>
  <c r="E1224" i="11"/>
  <c r="C1562" i="11"/>
  <c r="E1351" i="11"/>
  <c r="C1440" i="11"/>
  <c r="C719" i="11"/>
  <c r="C1102" i="11"/>
  <c r="E298" i="11"/>
  <c r="E850" i="11"/>
  <c r="C666" i="11"/>
  <c r="C314" i="11"/>
  <c r="C411" i="11"/>
  <c r="C735" i="11"/>
  <c r="E62" i="11"/>
  <c r="C418" i="11"/>
  <c r="C405" i="11"/>
  <c r="E73" i="11"/>
  <c r="E979" i="11"/>
  <c r="B1177" i="11"/>
  <c r="B188" i="11"/>
  <c r="C1178" i="11"/>
  <c r="E742" i="11"/>
  <c r="E863" i="11"/>
  <c r="E1127" i="11"/>
  <c r="E1423" i="11"/>
  <c r="E216" i="11"/>
  <c r="E1080" i="11"/>
  <c r="C20" i="11"/>
  <c r="C515" i="11"/>
  <c r="C1392" i="11"/>
  <c r="C969" i="11"/>
  <c r="C1046" i="11"/>
  <c r="C1094" i="11"/>
  <c r="C1161" i="11"/>
  <c r="C1328" i="11"/>
  <c r="C1369" i="11"/>
  <c r="C1435" i="11"/>
  <c r="C439" i="11"/>
  <c r="C1084" i="11"/>
  <c r="C461" i="11"/>
  <c r="B344" i="11"/>
  <c r="B657" i="11"/>
  <c r="C605" i="11"/>
  <c r="C800" i="11"/>
  <c r="B1168" i="11"/>
  <c r="C734" i="11"/>
  <c r="B741" i="11"/>
  <c r="C867" i="11"/>
  <c r="B517" i="11"/>
  <c r="B498" i="11"/>
  <c r="C829" i="11"/>
  <c r="B1095" i="11"/>
  <c r="C433" i="11"/>
  <c r="B602" i="11"/>
  <c r="C140" i="11"/>
  <c r="C807" i="11"/>
  <c r="C1461" i="11"/>
  <c r="E130" i="11"/>
  <c r="E259" i="11"/>
  <c r="E399" i="11"/>
  <c r="E591" i="11"/>
  <c r="E712" i="11"/>
  <c r="E907" i="11"/>
  <c r="E1201" i="11"/>
  <c r="E1272" i="11"/>
  <c r="E1396" i="11"/>
  <c r="E1473" i="11"/>
  <c r="E211" i="11"/>
  <c r="E9" i="11"/>
  <c r="E34" i="9"/>
  <c r="E1392" i="11"/>
  <c r="E139" i="11"/>
  <c r="E24" i="11"/>
  <c r="E75" i="11"/>
  <c r="E111" i="11"/>
  <c r="E193" i="11"/>
  <c r="E244" i="11"/>
  <c r="E299" i="11"/>
  <c r="E362" i="11"/>
  <c r="E429" i="11"/>
  <c r="E498" i="11"/>
  <c r="E579" i="11"/>
  <c r="E740" i="11"/>
  <c r="E627" i="11"/>
  <c r="E697" i="11"/>
  <c r="E778" i="11"/>
  <c r="E822" i="11"/>
  <c r="E1381" i="11"/>
  <c r="E1513" i="11"/>
  <c r="E388" i="11"/>
  <c r="E1106" i="11"/>
  <c r="E1235" i="11"/>
  <c r="E1418" i="11"/>
  <c r="C697" i="11"/>
  <c r="C638" i="11"/>
  <c r="C756" i="11"/>
  <c r="C910" i="11"/>
  <c r="C1007" i="11"/>
  <c r="C1202" i="11"/>
  <c r="C1280" i="11"/>
  <c r="C1428" i="11"/>
  <c r="C211" i="11"/>
  <c r="E808" i="11"/>
  <c r="E63" i="11"/>
  <c r="E410" i="11"/>
  <c r="E1363" i="11"/>
  <c r="E1509" i="11"/>
  <c r="E1566" i="11"/>
  <c r="E289" i="11"/>
  <c r="E337" i="11"/>
  <c r="E667" i="11"/>
  <c r="E888" i="11"/>
  <c r="E991" i="11"/>
  <c r="E255" i="11"/>
  <c r="C499" i="11"/>
  <c r="C310" i="11"/>
  <c r="C796" i="11"/>
  <c r="C730" i="11"/>
  <c r="C1348" i="11"/>
  <c r="C572" i="11"/>
  <c r="B1539" i="11"/>
  <c r="B540" i="11"/>
  <c r="C674" i="11"/>
  <c r="D8" i="11"/>
  <c r="D33" i="9"/>
  <c r="F13" i="11"/>
  <c r="C1530" i="11"/>
  <c r="C817" i="11"/>
  <c r="C567" i="11"/>
  <c r="B40" i="11"/>
  <c r="C1106" i="11"/>
  <c r="C676" i="11"/>
  <c r="C1539" i="11"/>
  <c r="C951" i="11"/>
  <c r="E1291" i="11"/>
  <c r="E674" i="11"/>
  <c r="B1187" i="11"/>
  <c r="C535" i="11"/>
  <c r="C1286" i="11"/>
  <c r="B1291" i="11"/>
  <c r="C679" i="11"/>
  <c r="B320" i="11"/>
  <c r="C309" i="11"/>
  <c r="E1543" i="11"/>
  <c r="C416" i="11"/>
  <c r="F7" i="11"/>
  <c r="C35" i="9"/>
  <c r="C1434" i="11"/>
  <c r="E946" i="11"/>
  <c r="C1133" i="11"/>
  <c r="C331" i="11"/>
  <c r="C834" i="11"/>
  <c r="E1187" i="11"/>
  <c r="C265" i="11"/>
  <c r="B1530" i="11"/>
  <c r="C1412" i="11"/>
  <c r="C1473" i="11"/>
  <c r="E526" i="11"/>
  <c r="B833" i="11"/>
  <c r="C622" i="11"/>
  <c r="C828" i="11"/>
  <c r="C238" i="11"/>
  <c r="E1346" i="11"/>
  <c r="C45" i="11"/>
  <c r="C1079" i="11"/>
  <c r="C1213" i="11"/>
  <c r="C1423" i="11"/>
  <c r="C690" i="11"/>
  <c r="C645" i="11"/>
  <c r="E613" i="11"/>
  <c r="C227" i="11"/>
  <c r="C1039" i="11"/>
  <c r="E562" i="11"/>
  <c r="E724" i="11"/>
  <c r="E118" i="11"/>
  <c r="E1531" i="11"/>
  <c r="C1196" i="11"/>
  <c r="C454" i="11"/>
  <c r="B1403" i="11"/>
  <c r="C1327" i="11"/>
  <c r="C616" i="11"/>
  <c r="B1509" i="11"/>
  <c r="E1134" i="11"/>
  <c r="E1155" i="11"/>
  <c r="E1278" i="11"/>
  <c r="C298" i="11"/>
  <c r="C612" i="11"/>
  <c r="C1577" i="11"/>
  <c r="C1001" i="11"/>
  <c r="C633" i="11"/>
  <c r="B927" i="11"/>
  <c r="C378" i="11"/>
  <c r="C995" i="11"/>
  <c r="C1414" i="11"/>
  <c r="C1532" i="11"/>
  <c r="C877" i="11"/>
  <c r="C855" i="11"/>
  <c r="B1479" i="11"/>
  <c r="C1230" i="11"/>
  <c r="C724" i="11"/>
  <c r="C57" i="11"/>
  <c r="C985" i="11"/>
  <c r="E970" i="11"/>
  <c r="E1156" i="11"/>
  <c r="C270" i="11"/>
  <c r="E471" i="11"/>
  <c r="B288" i="11"/>
  <c r="C1105" i="11"/>
  <c r="E1039" i="11"/>
  <c r="E1168" i="11"/>
  <c r="B861" i="11"/>
  <c r="B1551" i="11"/>
  <c r="C134" i="11"/>
  <c r="E943" i="11"/>
  <c r="E1090" i="11"/>
  <c r="E1302" i="11"/>
  <c r="C277" i="11"/>
  <c r="E1352" i="11"/>
  <c r="C1513" i="11"/>
  <c r="C856" i="11"/>
  <c r="C1179" i="11"/>
  <c r="E515" i="11"/>
  <c r="E1177" i="11"/>
  <c r="C1100" i="11"/>
  <c r="C348" i="11"/>
  <c r="C428" i="11"/>
  <c r="C746" i="11"/>
  <c r="E1122" i="11"/>
  <c r="B418" i="11"/>
  <c r="C117" i="11"/>
  <c r="E405" i="11"/>
  <c r="E394" i="11"/>
  <c r="E18" i="11"/>
  <c r="B42" i="11"/>
  <c r="C707" i="11"/>
  <c r="E746" i="11"/>
  <c r="E866" i="11"/>
  <c r="E1298" i="11"/>
  <c r="C889" i="11"/>
  <c r="E806" i="11"/>
  <c r="E421" i="11"/>
  <c r="E1084" i="11"/>
  <c r="E243" i="11"/>
  <c r="E12" i="11"/>
  <c r="H34" i="9"/>
  <c r="C922" i="11"/>
  <c r="C970" i="11"/>
  <c r="C1051" i="11"/>
  <c r="C1123" i="11"/>
  <c r="C1167" i="11"/>
  <c r="C1332" i="11"/>
  <c r="C1370" i="11"/>
  <c r="C1436" i="11"/>
  <c r="C440" i="11"/>
  <c r="C421" i="11"/>
  <c r="B461" i="11"/>
  <c r="C189" i="11"/>
  <c r="C56" i="11"/>
  <c r="B605" i="11"/>
  <c r="B800" i="11"/>
  <c r="C1168" i="11"/>
  <c r="B774" i="11"/>
  <c r="C741" i="11"/>
  <c r="B867" i="11"/>
  <c r="B483" i="11"/>
  <c r="C627" i="11"/>
  <c r="C845" i="11"/>
  <c r="E1357" i="11"/>
  <c r="B433" i="11"/>
  <c r="C602" i="11"/>
  <c r="B140" i="11"/>
  <c r="C1025" i="11"/>
  <c r="C1462" i="11"/>
  <c r="E133" i="11"/>
  <c r="E260" i="11"/>
  <c r="E400" i="11"/>
  <c r="E594" i="11"/>
  <c r="E713" i="11"/>
  <c r="E910" i="11"/>
  <c r="E1202" i="11"/>
  <c r="E1273" i="11"/>
  <c r="E1424" i="11"/>
  <c r="E1572" i="11"/>
  <c r="C671" i="11"/>
  <c r="E372" i="11"/>
  <c r="E212" i="11"/>
  <c r="E383" i="11"/>
  <c r="E52" i="11"/>
  <c r="E78" i="11"/>
  <c r="E122" i="11"/>
  <c r="E194" i="11"/>
  <c r="E245" i="11"/>
  <c r="E300" i="11"/>
  <c r="E363" i="11"/>
  <c r="E433" i="11"/>
  <c r="E499" i="11"/>
  <c r="E580" i="11"/>
  <c r="C795" i="11"/>
  <c r="E628" i="11"/>
  <c r="E698" i="11"/>
  <c r="E789" i="11"/>
  <c r="E823" i="11"/>
  <c r="E1384" i="11"/>
  <c r="E1554" i="11"/>
  <c r="E668" i="11"/>
  <c r="E1116" i="11"/>
  <c r="E1309" i="11"/>
  <c r="E1520" i="11"/>
  <c r="H32" i="9"/>
  <c r="E188" i="11"/>
  <c r="C484" i="11"/>
  <c r="C639" i="11"/>
  <c r="C757" i="11"/>
  <c r="C928" i="11"/>
  <c r="C1134" i="11"/>
  <c r="C1249" i="11"/>
  <c r="C1283" i="11"/>
  <c r="C1429" i="11"/>
  <c r="C943" i="11"/>
  <c r="C962" i="11"/>
  <c r="E64" i="11"/>
  <c r="E432" i="11"/>
  <c r="E1440" i="11"/>
  <c r="E1510" i="11"/>
  <c r="E30" i="11"/>
  <c r="E292" i="11"/>
  <c r="E384" i="11"/>
  <c r="E851" i="11"/>
  <c r="E889" i="11"/>
  <c r="E1101" i="11"/>
  <c r="E472" i="11"/>
  <c r="B1348" i="11"/>
  <c r="C483" i="11"/>
  <c r="C819" i="11"/>
  <c r="C742" i="11"/>
  <c r="E995" i="11"/>
  <c r="C1047" i="11"/>
  <c r="B1288" i="11"/>
  <c r="B675" i="11"/>
  <c r="C1078" i="11"/>
  <c r="C1229" i="11"/>
  <c r="E320" i="11"/>
  <c r="C237" i="11"/>
  <c r="C1208" i="11"/>
  <c r="E595" i="11"/>
  <c r="C974" i="11"/>
  <c r="B1218" i="11"/>
  <c r="C399" i="11"/>
  <c r="E817" i="11"/>
  <c r="B1480" i="11"/>
  <c r="C78" i="11"/>
  <c r="C476" i="11"/>
  <c r="C63" i="11"/>
  <c r="E921" i="11"/>
  <c r="E1503" i="11"/>
  <c r="E1149" i="11"/>
  <c r="E1057" i="11"/>
  <c r="C1561" i="11"/>
  <c r="C980" i="11"/>
  <c r="C299" i="11"/>
  <c r="C73" i="11"/>
  <c r="C188" i="11"/>
  <c r="E862" i="11"/>
  <c r="E1079" i="11"/>
  <c r="C1576" i="11"/>
  <c r="C1302" i="11"/>
  <c r="C333" i="11"/>
  <c r="B1091" i="11"/>
  <c r="B1062" i="11"/>
  <c r="B742" i="11"/>
  <c r="C1095" i="11"/>
  <c r="B1157" i="11"/>
  <c r="E256" i="11"/>
  <c r="E906" i="11"/>
  <c r="E1472" i="11"/>
  <c r="B550" i="11"/>
  <c r="E190" i="11"/>
  <c r="E495" i="11"/>
  <c r="E1412" i="11"/>
  <c r="C1006" i="11"/>
  <c r="C160" i="11"/>
  <c r="E311" i="11"/>
  <c r="E1562" i="11"/>
  <c r="E884" i="11"/>
  <c r="B862" i="11"/>
  <c r="C1124" i="11"/>
  <c r="E540" i="11"/>
  <c r="C1089" i="11"/>
  <c r="C254" i="11"/>
  <c r="C1278" i="11"/>
  <c r="B1229" i="11"/>
  <c r="E718" i="11"/>
  <c r="B1456" i="11"/>
  <c r="B1297" i="11"/>
  <c r="C1207" i="11"/>
  <c r="C1540" i="11"/>
  <c r="B951" i="11"/>
  <c r="E1292" i="11"/>
  <c r="E675" i="11"/>
  <c r="C1187" i="11"/>
  <c r="B535" i="11"/>
  <c r="B1286" i="11"/>
  <c r="C1292" i="11"/>
  <c r="C680" i="11"/>
  <c r="C685" i="11"/>
  <c r="E1544" i="11"/>
  <c r="D12" i="11"/>
  <c r="H33" i="9"/>
  <c r="D9" i="11"/>
  <c r="E33" i="9"/>
  <c r="E947" i="11"/>
  <c r="C320" i="11"/>
  <c r="C1401" i="11"/>
  <c r="C979" i="11"/>
  <c r="C383" i="11"/>
  <c r="E1190" i="11"/>
  <c r="B493" i="11"/>
  <c r="C300" i="11"/>
  <c r="C361" i="11"/>
  <c r="E41" i="11"/>
  <c r="E927" i="11"/>
  <c r="C833" i="11"/>
  <c r="C84" i="11"/>
  <c r="B828" i="11"/>
  <c r="B238" i="11"/>
  <c r="E438" i="11"/>
  <c r="B45" i="11"/>
  <c r="B1079" i="11"/>
  <c r="B1213" i="11"/>
  <c r="B1423" i="11"/>
  <c r="B690" i="11"/>
  <c r="E1403" i="11"/>
  <c r="E616" i="11"/>
  <c r="C244" i="11"/>
  <c r="E389" i="11"/>
  <c r="E645" i="11"/>
  <c r="E855" i="11"/>
  <c r="E119" i="11"/>
  <c r="E1532" i="11"/>
  <c r="C128" i="11"/>
  <c r="C74" i="11"/>
  <c r="C1502" i="11"/>
  <c r="C199" i="11"/>
  <c r="C23" i="11"/>
  <c r="C451" i="11"/>
  <c r="E1138" i="11"/>
  <c r="E1379" i="11"/>
  <c r="E460" i="11"/>
  <c r="B298" i="11"/>
  <c r="C527" i="11"/>
  <c r="B1577" i="11"/>
  <c r="C990" i="11"/>
  <c r="C532" i="11"/>
  <c r="B839" i="11"/>
  <c r="C594" i="11"/>
  <c r="C884" i="11"/>
  <c r="C1113" i="11"/>
  <c r="C1231" i="11"/>
  <c r="C444" i="11"/>
  <c r="C249" i="11"/>
  <c r="C991" i="11"/>
  <c r="C443" i="11"/>
  <c r="C163" i="11"/>
  <c r="C874" i="11"/>
  <c r="E1035" i="11"/>
  <c r="E1161" i="11"/>
  <c r="C183" i="11"/>
  <c r="C696" i="11"/>
  <c r="C190" i="11"/>
  <c r="C873" i="11"/>
  <c r="E1051" i="11"/>
  <c r="E1219" i="11"/>
  <c r="C649" i="11"/>
  <c r="C234" i="11"/>
  <c r="C1536" i="11"/>
  <c r="E963" i="11"/>
  <c r="E1095" i="11"/>
  <c r="E1328" i="11"/>
  <c r="B245" i="11"/>
  <c r="E1358" i="11"/>
  <c r="C31" i="11"/>
  <c r="C885" i="11"/>
  <c r="C1310" i="11"/>
  <c r="E729" i="11"/>
  <c r="E128" i="11"/>
  <c r="C471" i="11"/>
  <c r="C362" i="11"/>
  <c r="C429" i="11"/>
  <c r="C775" i="11"/>
  <c r="E1560" i="11"/>
  <c r="C466" i="11"/>
  <c r="B117" i="11"/>
  <c r="E622" i="11"/>
  <c r="E751" i="11"/>
  <c r="E916" i="11"/>
  <c r="C42" i="11"/>
  <c r="E79" i="11"/>
  <c r="E833" i="11"/>
  <c r="E917" i="11"/>
  <c r="C1101" i="11"/>
  <c r="C373" i="11"/>
  <c r="C861" i="11"/>
  <c r="E546" i="11"/>
  <c r="E1213" i="11"/>
  <c r="E685" i="11"/>
  <c r="C1520" i="11"/>
  <c r="C939" i="11"/>
  <c r="C973" i="11"/>
  <c r="C1057" i="11"/>
  <c r="C1127" i="11"/>
  <c r="C1171" i="11"/>
  <c r="C1333" i="11"/>
  <c r="C1373" i="11"/>
  <c r="C1439" i="11"/>
  <c r="C646" i="11"/>
  <c r="C812" i="11"/>
  <c r="C1406" i="11"/>
  <c r="C773" i="11"/>
  <c r="C182" i="11"/>
  <c r="C691" i="11"/>
  <c r="C823" i="11"/>
  <c r="C1172" i="11"/>
  <c r="C568" i="11"/>
  <c r="C745" i="11"/>
  <c r="C1150" i="11"/>
  <c r="C311" i="11"/>
  <c r="B627" i="11"/>
  <c r="B845" i="11"/>
  <c r="C606" i="11"/>
  <c r="C488" i="11"/>
  <c r="C790" i="11"/>
  <c r="C267" i="11"/>
  <c r="C1028" i="11"/>
  <c r="C1498" i="11"/>
  <c r="E134" i="11"/>
  <c r="E373" i="11"/>
  <c r="E450" i="11"/>
  <c r="E617" i="11"/>
  <c r="E752" i="11"/>
  <c r="E911" i="11"/>
  <c r="E1249" i="11"/>
  <c r="E1279" i="11"/>
  <c r="E1425" i="11"/>
  <c r="E1573" i="11"/>
  <c r="E418" i="11"/>
  <c r="E1248" i="11"/>
  <c r="C462" i="11"/>
  <c r="E872" i="11"/>
  <c r="E53" i="11"/>
  <c r="E85" i="11"/>
  <c r="E141" i="11"/>
  <c r="E222" i="11"/>
  <c r="E248" i="11"/>
  <c r="E303" i="11"/>
  <c r="E366" i="11"/>
  <c r="E483" i="11"/>
  <c r="E516" i="11"/>
  <c r="E583" i="11"/>
  <c r="C1253" i="11"/>
  <c r="E656" i="11"/>
  <c r="E701" i="11"/>
  <c r="E796" i="11"/>
  <c r="E829" i="11"/>
  <c r="E1385" i="11"/>
  <c r="E1565" i="11"/>
  <c r="E723" i="11"/>
  <c r="E1117" i="11"/>
  <c r="E1310" i="11"/>
  <c r="E1536" i="11"/>
  <c r="E361" i="11"/>
  <c r="C579" i="11"/>
  <c r="C708" i="11"/>
  <c r="C763" i="11"/>
  <c r="C929" i="11"/>
  <c r="C1135" i="11"/>
  <c r="C1250" i="11"/>
  <c r="C1284" i="11"/>
  <c r="C1468" i="11"/>
  <c r="C573" i="11"/>
  <c r="B863" i="11"/>
  <c r="E140" i="11"/>
  <c r="E520" i="11"/>
  <c r="E1446" i="11"/>
  <c r="E1514" i="11"/>
  <c r="E31" i="11"/>
  <c r="E293" i="11"/>
  <c r="E439" i="11"/>
  <c r="E852" i="11"/>
  <c r="E895" i="11"/>
  <c r="E1102" i="11"/>
  <c r="E756" i="11"/>
  <c r="B785" i="11"/>
  <c r="C657" i="11"/>
  <c r="C862" i="11"/>
  <c r="C774" i="11"/>
  <c r="C698" i="11"/>
  <c r="E1287" i="11"/>
  <c r="C1186" i="11"/>
  <c r="C1538" i="11"/>
  <c r="C460" i="11"/>
  <c r="B9" i="11"/>
  <c r="E31" i="9"/>
  <c r="C1456" i="11"/>
  <c r="C1297" i="11"/>
  <c r="E1524" i="11"/>
  <c r="C916" i="11"/>
  <c r="C35" i="11"/>
  <c r="C53" i="11"/>
  <c r="C75" i="11"/>
  <c r="C112" i="11"/>
  <c r="C377" i="11"/>
  <c r="C888" i="11"/>
  <c r="E1207" i="11"/>
  <c r="E331" i="11"/>
  <c r="C686" i="11"/>
  <c r="E556" i="11"/>
  <c r="E1062" i="11"/>
  <c r="E1111" i="11"/>
  <c r="C963" i="11"/>
  <c r="C1385" i="11"/>
  <c r="B580" i="11"/>
  <c r="B487" i="11"/>
  <c r="C107" i="11"/>
  <c r="C1458" i="11"/>
  <c r="E532" i="11"/>
  <c r="E1395" i="11"/>
  <c r="E287" i="11"/>
  <c r="E108" i="11"/>
  <c r="E348" i="11"/>
  <c r="E309" i="11"/>
  <c r="E745" i="11"/>
  <c r="E1480" i="11"/>
  <c r="E1234" i="11"/>
  <c r="C1279" i="11"/>
  <c r="E1484" i="11"/>
  <c r="E985" i="11"/>
  <c r="C1058" i="11"/>
  <c r="E1288" i="11"/>
  <c r="B1544" i="11"/>
  <c r="B1540" i="11"/>
  <c r="C952" i="11"/>
  <c r="E676" i="11"/>
  <c r="C1190" i="11"/>
  <c r="C1185" i="11"/>
  <c r="C536" i="11"/>
  <c r="B1292" i="11"/>
  <c r="B680" i="11"/>
  <c r="C526" i="11"/>
  <c r="C1308" i="11"/>
  <c r="D7" i="11"/>
  <c r="C33" i="9"/>
  <c r="C1543" i="11"/>
  <c r="E948" i="11"/>
  <c r="B968" i="11"/>
  <c r="C1560" i="11"/>
  <c r="C589" i="11"/>
  <c r="E1191" i="11"/>
  <c r="C139" i="11"/>
  <c r="C968" i="11"/>
  <c r="B806" i="11"/>
  <c r="E1209" i="11"/>
  <c r="E8" i="11"/>
  <c r="D34" i="9"/>
  <c r="E106" i="11"/>
  <c r="C493" i="11"/>
  <c r="C1519" i="11"/>
  <c r="B84" i="11"/>
  <c r="C1155" i="11"/>
  <c r="E51" i="11"/>
  <c r="E1308" i="11"/>
  <c r="C46" i="11"/>
  <c r="C1080" i="11"/>
  <c r="C1402" i="11"/>
  <c r="C232" i="11"/>
  <c r="E315" i="11"/>
  <c r="E1406" i="11"/>
  <c r="E634" i="11"/>
  <c r="E779" i="11"/>
  <c r="E443" i="11"/>
  <c r="E646" i="11"/>
  <c r="E1218" i="11"/>
  <c r="E123" i="11"/>
  <c r="E1535" i="11"/>
  <c r="C276" i="11"/>
  <c r="C531" i="11"/>
  <c r="B1502" i="11"/>
  <c r="C1023" i="11"/>
  <c r="C450" i="11"/>
  <c r="E928" i="11"/>
  <c r="E13" i="11"/>
  <c r="E276" i="11"/>
  <c r="C1554" i="11"/>
  <c r="C1248" i="11"/>
  <c r="C400" i="11"/>
  <c r="C34" i="11"/>
  <c r="C1122" i="11"/>
  <c r="C342" i="11"/>
  <c r="C178" i="11"/>
  <c r="C259" i="11"/>
  <c r="C325" i="11"/>
  <c r="C878" i="11"/>
  <c r="C992" i="11"/>
  <c r="C293" i="11"/>
  <c r="B646" i="11"/>
  <c r="C374" i="11"/>
  <c r="C292" i="11"/>
  <c r="C395" i="11"/>
  <c r="C204" i="11"/>
  <c r="E1050" i="11"/>
  <c r="E1171" i="11"/>
  <c r="E1083" i="11"/>
  <c r="C281" i="11"/>
  <c r="C95" i="11"/>
  <c r="E939" i="11"/>
  <c r="E1058" i="11"/>
  <c r="E1299" i="11"/>
  <c r="C336" i="11"/>
  <c r="B1045" i="11"/>
  <c r="C1418" i="11"/>
  <c r="E969" i="11"/>
  <c r="E1128" i="11"/>
  <c r="E1333" i="11"/>
  <c r="C86" i="11"/>
  <c r="E958" i="11"/>
  <c r="E1359" i="11"/>
  <c r="C322" i="11"/>
  <c r="C895" i="11"/>
  <c r="C1521" i="11"/>
  <c r="E861" i="11"/>
  <c r="E589" i="11"/>
  <c r="C905" i="11"/>
  <c r="C366" i="11"/>
  <c r="C495" i="11"/>
  <c r="C778" i="11"/>
  <c r="E707" i="11"/>
  <c r="B466" i="11"/>
  <c r="C839" i="11"/>
  <c r="E795" i="11"/>
  <c r="E1267" i="11"/>
  <c r="E1508" i="11"/>
  <c r="C894" i="11"/>
  <c r="E90" i="11"/>
  <c r="E834" i="11"/>
  <c r="E918" i="11"/>
  <c r="C504" i="11"/>
  <c r="C337" i="11"/>
  <c r="E551" i="11"/>
  <c r="E1402" i="11"/>
  <c r="E1166" i="11"/>
  <c r="E476" i="11"/>
  <c r="C940" i="11"/>
  <c r="C1013" i="11"/>
  <c r="C1061" i="11"/>
  <c r="C1128" i="11"/>
  <c r="C1219" i="11"/>
  <c r="C1347" i="11"/>
  <c r="C1374" i="11"/>
  <c r="C1479" i="11"/>
  <c r="C667" i="11"/>
  <c r="C216" i="11"/>
  <c r="B1406" i="11"/>
  <c r="B773" i="11"/>
  <c r="B182" i="11"/>
  <c r="B691" i="11"/>
  <c r="B823" i="11"/>
  <c r="B1172" i="11"/>
  <c r="C315" i="11"/>
  <c r="B745" i="11"/>
  <c r="B1150" i="11"/>
  <c r="C883" i="11"/>
  <c r="C701" i="11"/>
  <c r="B917" i="11"/>
  <c r="B1058" i="11"/>
  <c r="B488" i="11"/>
  <c r="B790" i="11"/>
  <c r="B267" i="11"/>
  <c r="C1209" i="11"/>
  <c r="C1499" i="11"/>
  <c r="E200" i="11"/>
  <c r="E374" i="11"/>
  <c r="E451" i="11"/>
  <c r="E635" i="11"/>
  <c r="E753" i="11"/>
  <c r="E933" i="11"/>
  <c r="E1250" i="11"/>
  <c r="E1280" i="11"/>
  <c r="E1428" i="11"/>
  <c r="E1576" i="11"/>
  <c r="E422" i="11"/>
  <c r="E95" i="11"/>
  <c r="B462" i="11"/>
  <c r="E905" i="11"/>
  <c r="E56" i="11"/>
  <c r="E86" i="11"/>
  <c r="E179" i="11"/>
  <c r="E223" i="11"/>
  <c r="E249" i="11"/>
  <c r="E304" i="11"/>
  <c r="E367" i="11"/>
  <c r="E484" i="11"/>
  <c r="E517" i="11"/>
  <c r="E584" i="11"/>
  <c r="E1133" i="11"/>
  <c r="E657" i="11"/>
  <c r="E702" i="11"/>
  <c r="E797" i="11"/>
  <c r="E830" i="11"/>
  <c r="E1435" i="11"/>
  <c r="E35" i="11"/>
  <c r="E878" i="11"/>
  <c r="E1178" i="11"/>
  <c r="E1313" i="11"/>
  <c r="C911" i="11"/>
  <c r="E600" i="11"/>
  <c r="B818" i="11"/>
  <c r="C709" i="11"/>
  <c r="C764" i="11"/>
  <c r="C932" i="11"/>
  <c r="C1138" i="11"/>
  <c r="C1254" i="11"/>
  <c r="C1391" i="11"/>
  <c r="C1469" i="11"/>
  <c r="B516" i="11"/>
  <c r="E144" i="11"/>
  <c r="E660" i="11"/>
  <c r="E1447" i="11"/>
  <c r="E1550" i="11"/>
  <c r="E34" i="11"/>
  <c r="E322" i="11"/>
  <c r="E440" i="11"/>
  <c r="E856" i="11"/>
  <c r="E896" i="11"/>
  <c r="E1105" i="11"/>
  <c r="E462" i="11"/>
  <c r="E992" i="11"/>
  <c r="E521" i="11"/>
  <c r="C1091" i="11"/>
  <c r="C818" i="11"/>
  <c r="C1050" i="11"/>
  <c r="C540" i="11"/>
  <c r="C62" i="11"/>
  <c r="C1029" i="11"/>
  <c r="E510" i="11"/>
  <c r="E1006" i="11"/>
  <c r="C1550" i="11"/>
  <c r="C1183" i="11"/>
  <c r="C79" i="11"/>
  <c r="C672" i="11"/>
  <c r="C811" i="11"/>
  <c r="C1483" i="11"/>
  <c r="C19" i="11"/>
  <c r="C1090" i="11"/>
  <c r="E633" i="11"/>
  <c r="C797" i="11"/>
  <c r="B584" i="11"/>
  <c r="E709" i="11"/>
  <c r="E1212" i="11"/>
  <c r="E238" i="11"/>
  <c r="E573" i="11"/>
  <c r="E819" i="11"/>
  <c r="E996" i="11"/>
  <c r="C753" i="11"/>
  <c r="E807" i="11"/>
  <c r="E336" i="11"/>
  <c r="C266" i="11"/>
  <c r="B536" i="11"/>
  <c r="B1287" i="11"/>
  <c r="B534" i="11"/>
  <c r="C1166" i="11"/>
  <c r="C762" i="11"/>
  <c r="F9" i="11"/>
  <c r="E35" i="9"/>
  <c r="C1544" i="11"/>
  <c r="C872" i="11"/>
  <c r="C729" i="11"/>
  <c r="C611" i="11"/>
  <c r="C1144" i="11"/>
  <c r="C7" i="11"/>
  <c r="C29" i="11"/>
  <c r="C628" i="11"/>
  <c r="C212" i="11"/>
  <c r="E265" i="11"/>
  <c r="C556" i="11"/>
  <c r="B1519" i="11"/>
  <c r="C51" i="11"/>
  <c r="B1155" i="11"/>
  <c r="E177" i="11"/>
  <c r="E158" i="11"/>
  <c r="B46" i="11"/>
  <c r="B1080" i="11"/>
  <c r="B1402" i="11"/>
  <c r="B232" i="11"/>
  <c r="E606" i="11"/>
  <c r="E1407" i="11"/>
  <c r="E785" i="11"/>
  <c r="E444" i="11"/>
  <c r="E650" i="11"/>
  <c r="E40" i="11"/>
  <c r="E145" i="11"/>
  <c r="C600" i="11"/>
  <c r="C957" i="11"/>
  <c r="C613" i="11"/>
  <c r="E784" i="11"/>
  <c r="B1023" i="11"/>
  <c r="B1446" i="11"/>
  <c r="E929" i="11"/>
  <c r="E84" i="11"/>
  <c r="E644" i="11"/>
  <c r="B278" i="11"/>
  <c r="B1248" i="11"/>
  <c r="C67" i="11"/>
  <c r="C1451" i="11"/>
  <c r="C473" i="11"/>
  <c r="C477" i="11"/>
  <c r="C1467" i="11"/>
  <c r="C133" i="11"/>
  <c r="C145" i="11"/>
  <c r="C740" i="11"/>
  <c r="C396" i="11"/>
  <c r="B851" i="11"/>
  <c r="C144" i="11"/>
  <c r="E764" i="11"/>
  <c r="C248" i="11"/>
  <c r="C205" i="11"/>
  <c r="C1524" i="11"/>
  <c r="E1061" i="11"/>
  <c r="E1220" i="11"/>
  <c r="E1462" i="11"/>
  <c r="C723" i="11"/>
  <c r="C111" i="11"/>
  <c r="E940" i="11"/>
  <c r="E1073" i="11"/>
  <c r="E1329" i="11"/>
  <c r="C852" i="11"/>
  <c r="C179" i="11"/>
  <c r="C1235" i="11"/>
  <c r="E1017" i="11"/>
  <c r="E1150" i="11"/>
  <c r="C1480" i="11"/>
  <c r="E343" i="11"/>
  <c r="E1013" i="11"/>
  <c r="E1362" i="11"/>
  <c r="C385" i="11"/>
  <c r="C896" i="11"/>
  <c r="C41" i="11"/>
  <c r="E1056" i="11"/>
  <c r="E1001" i="11"/>
  <c r="C1390" i="11"/>
  <c r="C367" i="11"/>
  <c r="C521" i="11"/>
  <c r="E1521" i="11"/>
  <c r="E210" i="11"/>
  <c r="C551" i="11"/>
  <c r="C1045" i="11"/>
  <c r="E1144" i="11"/>
  <c r="E416" i="11"/>
  <c r="E199" i="11"/>
  <c r="B894" i="11"/>
  <c r="E96" i="11"/>
  <c r="E841" i="11"/>
  <c r="E944" i="11"/>
  <c r="E493" i="11"/>
  <c r="C784" i="11"/>
  <c r="E1025" i="11"/>
  <c r="E1457" i="11"/>
  <c r="E1434" i="11"/>
  <c r="E477" i="11"/>
  <c r="C944" i="11"/>
  <c r="C1014" i="11"/>
  <c r="C1068" i="11"/>
  <c r="C1145" i="11"/>
  <c r="C1223" i="11"/>
  <c r="C1351" i="11"/>
  <c r="C1380" i="11"/>
  <c r="C288" i="11"/>
  <c r="C720" i="11"/>
  <c r="E578" i="11"/>
  <c r="C801" i="11"/>
  <c r="C438" i="11"/>
  <c r="C304" i="11"/>
  <c r="C702" i="11"/>
  <c r="B830" i="11"/>
  <c r="C1303" i="11"/>
  <c r="B343" i="11"/>
  <c r="C789" i="11"/>
  <c r="C660" i="11"/>
  <c r="C578" i="11"/>
  <c r="B701" i="11"/>
  <c r="C917" i="11"/>
  <c r="B918" i="11"/>
  <c r="C520" i="11"/>
  <c r="C844" i="11"/>
  <c r="C1212" i="11"/>
  <c r="E42" i="11"/>
  <c r="E201" i="11"/>
  <c r="E377" i="11"/>
  <c r="E454" i="11"/>
  <c r="E638" i="11"/>
  <c r="E757" i="11"/>
  <c r="E1002" i="11"/>
  <c r="E1253" i="11"/>
  <c r="E1283" i="11"/>
  <c r="E1429" i="11"/>
  <c r="E1577" i="11"/>
  <c r="E466" i="11"/>
  <c r="E482" i="11"/>
  <c r="C1309" i="11"/>
  <c r="C1503" i="11"/>
  <c r="E57" i="11"/>
  <c r="E89" i="11"/>
  <c r="E182" i="11"/>
  <c r="E226" i="11"/>
  <c r="E266" i="11"/>
  <c r="E314" i="11"/>
  <c r="E406" i="11"/>
  <c r="E487" i="11"/>
  <c r="E568" i="11"/>
  <c r="E601" i="11"/>
  <c r="E1078" i="11"/>
  <c r="E661" i="11"/>
  <c r="E730" i="11"/>
  <c r="E800" i="11"/>
  <c r="E840" i="11"/>
  <c r="E1436" i="11"/>
  <c r="E281" i="11"/>
  <c r="E885" i="11"/>
  <c r="E1182" i="11"/>
  <c r="E1314" i="11"/>
  <c r="E957" i="11"/>
  <c r="C623" i="11"/>
  <c r="C712" i="11"/>
  <c r="C767" i="11"/>
  <c r="C933" i="11"/>
  <c r="C1139" i="11"/>
  <c r="C1268" i="11"/>
  <c r="C1395" i="11"/>
  <c r="C1472" i="11"/>
  <c r="B310" i="11"/>
  <c r="E233" i="11"/>
  <c r="E686" i="11"/>
  <c r="E1451" i="11"/>
  <c r="E1551" i="11"/>
  <c r="E277" i="11"/>
  <c r="E326" i="11"/>
  <c r="E509" i="11"/>
  <c r="E873" i="11"/>
  <c r="E899" i="11"/>
  <c r="E1112" i="11"/>
  <c r="E567" i="11"/>
  <c r="C363" i="11"/>
  <c r="C841" i="11"/>
  <c r="C1146" i="11"/>
  <c r="C840" i="11"/>
  <c r="C303" i="11"/>
  <c r="C271" i="11"/>
  <c r="B674" i="11"/>
  <c r="C158" i="11"/>
  <c r="C644" i="11"/>
  <c r="C449" i="11"/>
  <c r="B177" i="11"/>
  <c r="C558" i="11"/>
  <c r="E101" i="11"/>
  <c r="C1555" i="11"/>
  <c r="B1484" i="11"/>
  <c r="C1413" i="11"/>
  <c r="B333" i="11"/>
  <c r="E1348" i="11"/>
  <c r="C108" i="11"/>
  <c r="E1223" i="11"/>
  <c r="C482" i="11"/>
  <c r="E1208" i="11"/>
  <c r="C9" i="11"/>
  <c r="E32" i="9"/>
  <c r="C1160" i="11"/>
  <c r="C569" i="11"/>
  <c r="C498" i="11"/>
  <c r="E129" i="11"/>
  <c r="E1269" i="11"/>
  <c r="E74" i="11"/>
  <c r="E624" i="11"/>
  <c r="C907" i="11"/>
  <c r="C1362" i="11"/>
  <c r="E649" i="11"/>
  <c r="C785" i="11"/>
  <c r="B952" i="11"/>
  <c r="E679" i="11"/>
  <c r="B679" i="11"/>
  <c r="C947" i="11"/>
  <c r="C539" i="11"/>
  <c r="E534" i="11"/>
  <c r="C1287" i="11"/>
  <c r="B1543" i="11"/>
  <c r="C534" i="11"/>
  <c r="C1508" i="11"/>
  <c r="C938" i="11"/>
  <c r="E539" i="11"/>
  <c r="B8" i="11"/>
  <c r="D31" i="9"/>
  <c r="B13" i="11"/>
  <c r="I31" i="9"/>
  <c r="C1450" i="11"/>
  <c r="C243" i="11"/>
  <c r="E951" i="11"/>
  <c r="B1040" i="11"/>
  <c r="B650" i="11"/>
  <c r="C1549" i="11"/>
  <c r="C1267" i="11"/>
  <c r="C687" i="11"/>
  <c r="C1573" i="11"/>
  <c r="E839" i="11"/>
  <c r="C287" i="11"/>
  <c r="B394" i="11"/>
  <c r="B51" i="11"/>
  <c r="C233" i="11"/>
  <c r="E342" i="11"/>
  <c r="C427" i="11"/>
  <c r="C1024" i="11"/>
  <c r="C1083" i="11"/>
  <c r="B718" i="11"/>
  <c r="C1056" i="11"/>
  <c r="C510" i="11"/>
  <c r="E1458" i="11"/>
  <c r="E786" i="11"/>
  <c r="E505" i="11"/>
  <c r="E671" i="11"/>
  <c r="C106" i="11"/>
  <c r="E178" i="11"/>
  <c r="B600" i="11"/>
  <c r="C634" i="11"/>
  <c r="C528" i="11"/>
  <c r="E1401" i="11"/>
  <c r="C1565" i="11"/>
  <c r="C1446" i="11"/>
  <c r="E932" i="11"/>
  <c r="E427" i="11"/>
  <c r="E990" i="11"/>
  <c r="B1561" i="11"/>
  <c r="C1514" i="11"/>
  <c r="B67" i="11"/>
  <c r="C30" i="11"/>
  <c r="C591" i="11"/>
  <c r="C562" i="11"/>
  <c r="C122" i="11"/>
  <c r="C1535" i="11"/>
  <c r="C119" i="11"/>
  <c r="C509" i="11"/>
  <c r="C255" i="11"/>
  <c r="B667" i="11"/>
  <c r="C118" i="11"/>
  <c r="E215" i="11"/>
  <c r="B222" i="11"/>
  <c r="C1525" i="11"/>
  <c r="C1182" i="11"/>
  <c r="E1072" i="11"/>
  <c r="E1303" i="11"/>
  <c r="E1499" i="11"/>
  <c r="C389" i="11"/>
  <c r="C89" i="11"/>
  <c r="E962" i="11"/>
  <c r="E1091" i="11"/>
  <c r="E1347" i="11"/>
  <c r="C668" i="11"/>
  <c r="C123" i="11"/>
  <c r="C1117" i="11"/>
  <c r="E1036" i="11"/>
  <c r="E1160" i="11"/>
  <c r="C1509" i="11"/>
  <c r="E254" i="11"/>
  <c r="E1046" i="11"/>
  <c r="E1369" i="11"/>
  <c r="C388" i="11"/>
  <c r="C899" i="11"/>
  <c r="E232" i="11"/>
  <c r="E1297" i="11"/>
  <c r="E1467" i="11"/>
  <c r="C545" i="11"/>
  <c r="C406" i="11"/>
  <c r="C601" i="11"/>
  <c r="C465" i="11"/>
  <c r="E7" i="11"/>
  <c r="C34" i="9"/>
  <c r="B551" i="11"/>
  <c r="C927" i="11"/>
  <c r="E1368" i="11"/>
  <c r="E1456" i="11"/>
  <c r="E611" i="11"/>
  <c r="C850" i="11"/>
  <c r="E97" i="11"/>
  <c r="E844" i="11"/>
  <c r="E974" i="11"/>
  <c r="E696" i="11"/>
  <c r="C8" i="11"/>
  <c r="D32" i="9"/>
  <c r="E1028" i="11"/>
  <c r="E1461" i="11"/>
  <c r="E1390" i="11"/>
  <c r="E528" i="11"/>
  <c r="C958" i="11"/>
  <c r="C1017" i="11"/>
  <c r="C1072" i="11"/>
  <c r="C1149" i="11"/>
  <c r="C1224" i="11"/>
  <c r="C1352" i="11"/>
  <c r="C1381" i="11"/>
  <c r="C289" i="11"/>
  <c r="C851" i="11"/>
  <c r="E1549" i="11"/>
  <c r="C822" i="11"/>
  <c r="B438" i="11"/>
  <c r="B304" i="11"/>
  <c r="B702" i="11"/>
  <c r="C830" i="11"/>
  <c r="B1303" i="11"/>
  <c r="C343" i="11"/>
  <c r="B789" i="11"/>
  <c r="C1220" i="11"/>
  <c r="C432" i="11"/>
  <c r="C779" i="11"/>
  <c r="C1069" i="11"/>
  <c r="C731" i="11"/>
  <c r="B520" i="11"/>
  <c r="B844" i="11"/>
  <c r="C417" i="11"/>
  <c r="C1407" i="11"/>
  <c r="E45" i="11"/>
  <c r="E204" i="11"/>
  <c r="E378" i="11"/>
  <c r="E455" i="11"/>
  <c r="E639" i="11"/>
  <c r="E767" i="11"/>
  <c r="E1135" i="11"/>
  <c r="E1254" i="11"/>
  <c r="E1284" i="11"/>
  <c r="E1468" i="11"/>
  <c r="E159" i="11"/>
  <c r="E550" i="11"/>
  <c r="E828" i="11"/>
  <c r="B1309" i="11"/>
  <c r="E19" i="11"/>
  <c r="E67" i="11"/>
  <c r="E100" i="11"/>
  <c r="E183" i="11"/>
  <c r="E227" i="11"/>
  <c r="E267" i="11"/>
  <c r="E344" i="11"/>
  <c r="E407" i="11"/>
  <c r="E488" i="11"/>
  <c r="E569" i="11"/>
  <c r="E602" i="11"/>
  <c r="C422" i="11"/>
  <c r="E687" i="11"/>
  <c r="E731" i="11"/>
  <c r="E801" i="11"/>
  <c r="E867" i="11"/>
  <c r="E1439" i="11"/>
  <c r="E321" i="11"/>
  <c r="E900" i="11"/>
  <c r="E1183" i="11"/>
  <c r="E1413" i="11"/>
  <c r="E504" i="11"/>
  <c r="C85" i="11"/>
  <c r="C713" i="11"/>
  <c r="C768" i="11"/>
  <c r="C1002" i="11"/>
  <c r="C1197" i="11"/>
  <c r="C1272" i="11"/>
  <c r="C1396" i="11"/>
  <c r="C1572" i="11"/>
  <c r="E417" i="11"/>
  <c r="E1067" i="11"/>
  <c r="E234" i="11"/>
  <c r="E774" i="11"/>
  <c r="E1479" i="11"/>
  <c r="E1555" i="11"/>
  <c r="E278" i="11"/>
  <c r="E332" i="11"/>
  <c r="E557" i="11"/>
  <c r="E874" i="11"/>
  <c r="E980" i="11"/>
  <c r="E1113" i="11"/>
  <c r="C13" i="11"/>
  <c r="C347" i="11"/>
  <c r="C1299" i="11"/>
  <c r="C863" i="11"/>
  <c r="C583" i="11"/>
  <c r="C946" i="11"/>
  <c r="B948" i="11"/>
  <c r="C1191" i="11"/>
  <c r="E536" i="11"/>
  <c r="E1539" i="11"/>
  <c r="F12" i="11"/>
  <c r="H35" i="9"/>
  <c r="C372" i="11"/>
  <c r="E680" i="11"/>
  <c r="E1185" i="11"/>
  <c r="E1198" i="11"/>
  <c r="C981" i="11"/>
  <c r="E938" i="11"/>
  <c r="C1478" i="11"/>
  <c r="C194" i="11"/>
  <c r="E719" i="11"/>
  <c r="C455" i="11"/>
  <c r="B696" i="11"/>
  <c r="E449" i="11"/>
  <c r="C751" i="11"/>
  <c r="C1234" i="11"/>
  <c r="E968" i="11"/>
  <c r="E811" i="11"/>
  <c r="E1124" i="11"/>
  <c r="B439" i="11"/>
  <c r="C384" i="11"/>
  <c r="E1172" i="11"/>
  <c r="E1373" i="11"/>
  <c r="E117" i="11"/>
  <c r="C410" i="11"/>
  <c r="B215" i="11"/>
  <c r="C1177" i="11"/>
  <c r="E741" i="11"/>
  <c r="C1445" i="11"/>
  <c r="C1035" i="11"/>
  <c r="C1363" i="11"/>
  <c r="E1024" i="11"/>
  <c r="C786" i="11"/>
  <c r="B1329" i="11"/>
  <c r="B829" i="11"/>
  <c r="C547" i="11"/>
  <c r="E396" i="11"/>
  <c r="E1197" i="11"/>
  <c r="E164" i="11"/>
  <c r="E23" i="11"/>
  <c r="E271" i="11"/>
  <c r="E428" i="11"/>
  <c r="E691" i="11"/>
  <c r="E1380" i="11"/>
  <c r="E385" i="11"/>
  <c r="E1417" i="11"/>
  <c r="C635" i="11"/>
  <c r="C1201" i="11"/>
  <c r="E1145" i="11"/>
  <c r="E288" i="11"/>
  <c r="E1230" i="11"/>
  <c r="C517" i="11"/>
  <c r="B1186" i="11"/>
  <c r="B1190" i="11"/>
  <c r="B1185" i="11"/>
  <c r="B947" i="11"/>
  <c r="E1286" i="11"/>
  <c r="B539" i="11"/>
  <c r="E535" i="11"/>
  <c r="C1288" i="11"/>
  <c r="E1538" i="11"/>
  <c r="C1379" i="11"/>
  <c r="C1571" i="11"/>
  <c r="C1346" i="11"/>
  <c r="C1012" i="11"/>
  <c r="E952" i="11"/>
  <c r="C1040" i="11"/>
  <c r="C650" i="11"/>
  <c r="B1549" i="11"/>
  <c r="C1034" i="11"/>
  <c r="E527" i="11"/>
  <c r="E160" i="11"/>
  <c r="E1045" i="11"/>
  <c r="C1497" i="11"/>
  <c r="C394" i="11"/>
  <c r="C177" i="11"/>
  <c r="B233" i="11"/>
  <c r="E773" i="11"/>
  <c r="B427" i="11"/>
  <c r="B1024" i="11"/>
  <c r="B1083" i="11"/>
  <c r="C718" i="11"/>
  <c r="B1056" i="11"/>
  <c r="C557" i="11"/>
  <c r="E590" i="11"/>
  <c r="C193" i="11"/>
  <c r="E790" i="11"/>
  <c r="E506" i="11"/>
  <c r="E672" i="11"/>
  <c r="C1269" i="11"/>
  <c r="C494" i="11"/>
  <c r="C1218" i="11"/>
  <c r="C590" i="11"/>
  <c r="C595" i="11"/>
  <c r="C18" i="11"/>
  <c r="B1510" i="11"/>
  <c r="E221" i="11"/>
  <c r="E1003" i="11"/>
  <c r="E655" i="11"/>
  <c r="E1530" i="11"/>
  <c r="C68" i="11"/>
  <c r="B277" i="11"/>
  <c r="C1484" i="11"/>
  <c r="C1447" i="11"/>
  <c r="C472" i="11"/>
  <c r="C326" i="11"/>
  <c r="C100" i="11"/>
  <c r="C1417" i="11"/>
  <c r="C97" i="11"/>
  <c r="B266" i="11"/>
  <c r="C129" i="11"/>
  <c r="B440" i="11"/>
  <c r="C96" i="11"/>
  <c r="E465" i="11"/>
  <c r="C141" i="11"/>
  <c r="C1314" i="11"/>
  <c r="C984" i="11"/>
  <c r="E1094" i="11"/>
  <c r="E1332" i="11"/>
  <c r="E1502" i="11"/>
  <c r="B720" i="11"/>
  <c r="C210" i="11"/>
  <c r="E973" i="11"/>
  <c r="E1123" i="11"/>
  <c r="C278" i="11"/>
  <c r="C505" i="11"/>
  <c r="C101" i="11"/>
  <c r="C996" i="11"/>
  <c r="E1047" i="11"/>
  <c r="E1167" i="11"/>
  <c r="C1551" i="11"/>
  <c r="E1196" i="11"/>
  <c r="E1068" i="11"/>
  <c r="E1370" i="11"/>
  <c r="C506" i="11"/>
  <c r="C900" i="11"/>
  <c r="E1497" i="11"/>
  <c r="E1478" i="11"/>
  <c r="E1023" i="11"/>
  <c r="C1368" i="11"/>
  <c r="C407" i="11"/>
  <c r="C661" i="11"/>
  <c r="C808" i="11"/>
  <c r="C215" i="11"/>
  <c r="E666" i="11"/>
  <c r="C806" i="11"/>
  <c r="E29" i="11"/>
  <c r="C655" i="11"/>
  <c r="E1571" i="11"/>
  <c r="C12" i="11"/>
  <c r="E735" i="11"/>
  <c r="E845" i="11"/>
  <c r="E1040" i="11"/>
  <c r="E1445" i="11"/>
  <c r="C200" i="11"/>
  <c r="E1029" i="11"/>
  <c r="E1498" i="11"/>
  <c r="E545" i="11"/>
  <c r="E531" i="11"/>
  <c r="C959" i="11"/>
  <c r="C1018" i="11"/>
  <c r="C1073" i="11"/>
  <c r="C1156" i="11"/>
  <c r="C1298" i="11"/>
  <c r="C1358" i="11"/>
  <c r="C1384" i="11"/>
  <c r="C332" i="11"/>
  <c r="E461" i="11"/>
  <c r="E883" i="11"/>
  <c r="B840" i="11"/>
  <c r="B1299" i="11"/>
  <c r="C580" i="11"/>
  <c r="B786" i="11"/>
  <c r="C1062" i="11"/>
  <c r="C1329" i="11"/>
  <c r="C487" i="11"/>
  <c r="B797" i="11"/>
  <c r="B819" i="11"/>
  <c r="B432" i="11"/>
  <c r="B779" i="11"/>
  <c r="B1069" i="11"/>
  <c r="C624" i="11"/>
  <c r="C584" i="11"/>
  <c r="C1157" i="11"/>
  <c r="C546" i="11"/>
  <c r="C1457" i="11"/>
  <c r="E46" i="11"/>
  <c r="E205" i="11"/>
  <c r="E395" i="11"/>
  <c r="E473" i="11"/>
  <c r="E708" i="11"/>
  <c r="E768" i="11"/>
  <c r="E1139" i="11"/>
  <c r="E1268" i="11"/>
  <c r="E1391" i="11"/>
  <c r="E1469" i="11"/>
  <c r="E163" i="11"/>
  <c r="E812" i="11"/>
  <c r="E1034" i="11"/>
  <c r="C550" i="11"/>
  <c r="E20" i="11"/>
  <c r="E68" i="11"/>
  <c r="E107" i="11"/>
  <c r="E189" i="11"/>
  <c r="E237" i="11"/>
  <c r="E270" i="11"/>
  <c r="E347" i="11"/>
  <c r="E411" i="11"/>
  <c r="E494" i="11"/>
  <c r="E572" i="11"/>
  <c r="E605" i="11"/>
  <c r="E623" i="11"/>
  <c r="E690" i="11"/>
  <c r="E734" i="11"/>
  <c r="E818" i="11"/>
  <c r="E1374" i="11"/>
  <c r="E1450" i="11"/>
  <c r="E325" i="11"/>
  <c r="E984" i="11"/>
  <c r="E1231" i="11"/>
  <c r="E1414" i="11"/>
  <c r="E894" i="11"/>
  <c r="E1327" i="11"/>
  <c r="C752" i="11"/>
  <c r="C906" i="11"/>
  <c r="C1003" i="11"/>
  <c r="C1198" i="11"/>
  <c r="C1273" i="11"/>
  <c r="C1424" i="11"/>
  <c r="C159" i="11"/>
  <c r="E547" i="11"/>
  <c r="E1229" i="11"/>
  <c r="E310" i="11"/>
  <c r="E775" i="11"/>
  <c r="E1483" i="11"/>
  <c r="E1561" i="11"/>
  <c r="E282" i="11"/>
  <c r="E333" i="11"/>
  <c r="E558" i="11"/>
  <c r="E877" i="11"/>
  <c r="E981" i="11"/>
  <c r="E1179" i="11"/>
  <c r="C921" i="11"/>
  <c r="C245" i="11"/>
  <c r="C516" i="11"/>
  <c r="C344" i="11"/>
  <c r="C918" i="11"/>
  <c r="C866" i="11"/>
  <c r="H6" i="9"/>
  <c r="K11" i="9" s="1"/>
  <c r="I34" i="9"/>
  <c r="C31" i="9"/>
  <c r="C32" i="9"/>
  <c r="H31" i="9"/>
  <c r="I35" i="9"/>
  <c r="I33" i="9"/>
  <c r="E126" i="9"/>
  <c r="G33" i="9"/>
  <c r="A26" i="9" l="1"/>
  <c r="R32" i="9"/>
  <c r="Q29" i="9"/>
  <c r="O31" i="9"/>
  <c r="N28" i="9"/>
  <c r="R31" i="9"/>
  <c r="Q28" i="9"/>
  <c r="O30" i="9"/>
  <c r="M32" i="9"/>
  <c r="R30" i="9"/>
  <c r="P32" i="9"/>
  <c r="O29" i="9"/>
  <c r="M31" i="9"/>
  <c r="R29" i="9"/>
  <c r="P31" i="9"/>
  <c r="O28" i="9"/>
  <c r="M30" i="9"/>
  <c r="Q32" i="9"/>
  <c r="N31" i="9"/>
  <c r="R28" i="9"/>
  <c r="P30" i="9"/>
  <c r="N32" i="9"/>
  <c r="M29" i="9"/>
  <c r="P29" i="9"/>
  <c r="M28" i="9"/>
  <c r="Q31" i="9"/>
  <c r="P28" i="9"/>
  <c r="N30" i="9"/>
  <c r="Q30" i="9"/>
  <c r="O32" i="9"/>
  <c r="N29" i="9"/>
  <c r="L32" i="9"/>
  <c r="L31" i="9"/>
  <c r="L30" i="9"/>
  <c r="L28" i="9"/>
  <c r="L29" i="9"/>
  <c r="Q21" i="9"/>
  <c r="P21" i="9"/>
  <c r="N20" i="9"/>
  <c r="O20" i="9"/>
  <c r="M21" i="9"/>
  <c r="L21" i="9"/>
  <c r="K21" i="9"/>
  <c r="Q20" i="9"/>
  <c r="P20" i="9"/>
  <c r="N19" i="9"/>
  <c r="O19" i="9"/>
  <c r="M20" i="9"/>
  <c r="L20" i="9"/>
  <c r="K20" i="9"/>
  <c r="Q19" i="9"/>
  <c r="P19" i="9"/>
  <c r="N18" i="9"/>
  <c r="O18" i="9"/>
  <c r="M19" i="9"/>
  <c r="L19" i="9"/>
  <c r="K19" i="9"/>
  <c r="Q14" i="9"/>
  <c r="N21" i="9"/>
  <c r="O21" i="9"/>
  <c r="P14" i="9"/>
  <c r="M14" i="9"/>
  <c r="K14" i="9"/>
  <c r="Q18" i="9"/>
  <c r="P18" i="9"/>
  <c r="N17" i="9"/>
  <c r="O17" i="9"/>
  <c r="M18" i="9"/>
  <c r="L18" i="9"/>
  <c r="K18" i="9"/>
  <c r="Q17" i="9"/>
  <c r="P17" i="9"/>
  <c r="N16" i="9"/>
  <c r="O16" i="9"/>
  <c r="M17" i="9"/>
  <c r="L17" i="9"/>
  <c r="K17" i="9"/>
  <c r="Q16" i="9"/>
  <c r="P16" i="9"/>
  <c r="N15" i="9"/>
  <c r="O15" i="9"/>
  <c r="M16" i="9"/>
  <c r="L16" i="9"/>
  <c r="K16" i="9"/>
  <c r="L14" i="9"/>
  <c r="Q15" i="9"/>
  <c r="P15" i="9"/>
  <c r="N14" i="9"/>
  <c r="O14" i="9"/>
  <c r="M15" i="9"/>
  <c r="L15" i="9"/>
  <c r="K15" i="9"/>
  <c r="G35" i="9"/>
  <c r="G34" i="9"/>
  <c r="E127" i="9"/>
  <c r="E128" i="9" l="1"/>
  <c r="E129" i="9" l="1"/>
  <c r="E130" i="9" l="1"/>
  <c r="E131" i="9" l="1"/>
  <c r="E132" i="9" l="1"/>
  <c r="E133" i="9" l="1"/>
  <c r="E134" i="9" l="1"/>
  <c r="E135" i="9" l="1"/>
  <c r="E136" i="9" s="1"/>
  <c r="E137" i="9" s="1"/>
  <c r="E138" i="9" l="1"/>
  <c r="E139" i="9" s="1"/>
  <c r="E140" i="9" s="1"/>
  <c r="E141" i="9" l="1"/>
  <c r="E142" i="9" s="1"/>
  <c r="E143" i="9" l="1"/>
  <c r="E144" i="9" s="1"/>
  <c r="E145" i="9" l="1"/>
  <c r="E146" i="9" s="1"/>
  <c r="E147" i="9" s="1"/>
  <c r="E148" i="9" s="1"/>
  <c r="E149" i="9" l="1"/>
  <c r="E150" i="9" s="1"/>
  <c r="E151" i="9" s="1"/>
  <c r="E152" i="9" s="1"/>
  <c r="E153" i="9" l="1"/>
  <c r="E154" i="9" s="1"/>
  <c r="E155" i="9" s="1"/>
  <c r="E156" i="9" s="1"/>
  <c r="E157" i="9" s="1"/>
  <c r="E158" i="9" l="1"/>
  <c r="E159" i="9" s="1"/>
  <c r="E160" i="9" l="1"/>
  <c r="E161" i="9" s="1"/>
  <c r="E162" i="9" s="1"/>
  <c r="E163" i="9" l="1"/>
  <c r="E164" i="9" s="1"/>
  <c r="E165" i="9" s="1"/>
  <c r="E166" i="9" s="1"/>
  <c r="E167" i="9" s="1"/>
  <c r="E168" i="9" s="1"/>
  <c r="E169" i="9" s="1"/>
  <c r="E170" i="9" s="1"/>
  <c r="E171" i="9" l="1"/>
  <c r="E172" i="9" s="1"/>
  <c r="E173" i="9" s="1"/>
  <c r="E174" i="9" s="1"/>
  <c r="E175" i="9" s="1"/>
  <c r="E176" i="9" l="1"/>
  <c r="E177" i="9" s="1"/>
  <c r="E178" i="9" s="1"/>
  <c r="E179" i="9" l="1"/>
  <c r="E180" i="9" s="1"/>
  <c r="E181" i="9" s="1"/>
  <c r="E182" i="9" s="1"/>
  <c r="E183" i="9" s="1"/>
  <c r="D51" i="9" s="1"/>
  <c r="D115" i="9" l="1"/>
  <c r="D56" i="9"/>
  <c r="D84" i="9"/>
  <c r="D78" i="9"/>
  <c r="D107" i="9"/>
  <c r="D63" i="9"/>
  <c r="D71" i="9"/>
  <c r="D123" i="9"/>
  <c r="D96" i="9"/>
  <c r="D95" i="9"/>
  <c r="D86" i="9"/>
  <c r="D116" i="9"/>
  <c r="D105" i="9"/>
  <c r="D98" i="9"/>
  <c r="D109" i="9"/>
  <c r="D58" i="9"/>
  <c r="D65" i="9"/>
  <c r="D80" i="9"/>
  <c r="D113" i="9"/>
  <c r="D75" i="9"/>
  <c r="D87" i="9"/>
  <c r="D76" i="9"/>
  <c r="D52" i="9"/>
  <c r="D89" i="9"/>
  <c r="D100" i="9"/>
  <c r="D60" i="9"/>
  <c r="D102" i="9"/>
  <c r="D93" i="9"/>
  <c r="D55" i="9"/>
  <c r="D79" i="9"/>
  <c r="D82" i="9"/>
  <c r="D81" i="9"/>
  <c r="D66" i="9"/>
  <c r="D99" i="9"/>
  <c r="D121" i="9"/>
  <c r="D64" i="9"/>
  <c r="D117" i="9"/>
  <c r="D88" i="9"/>
  <c r="D125" i="9"/>
  <c r="D120" i="9"/>
  <c r="D104" i="9"/>
  <c r="D59" i="9"/>
  <c r="D119" i="9"/>
  <c r="D72" i="9"/>
  <c r="D69" i="9"/>
  <c r="D92" i="9"/>
  <c r="D103" i="9"/>
  <c r="D94" i="9"/>
  <c r="D68" i="9"/>
  <c r="D111" i="9"/>
  <c r="D124" i="9"/>
  <c r="D118" i="9"/>
  <c r="D112" i="9"/>
  <c r="D122" i="9"/>
  <c r="D73" i="9"/>
  <c r="D74" i="9"/>
  <c r="D67" i="9"/>
  <c r="D101" i="9"/>
  <c r="D108" i="9"/>
  <c r="D54" i="9"/>
  <c r="D126" i="9"/>
  <c r="D91" i="9"/>
  <c r="D62" i="9"/>
  <c r="D106" i="9"/>
  <c r="D85" i="9"/>
  <c r="D90" i="9"/>
  <c r="D70" i="9"/>
  <c r="D57" i="9"/>
  <c r="D77" i="9"/>
  <c r="D127" i="9"/>
  <c r="D83" i="9"/>
  <c r="D110" i="9"/>
  <c r="D61" i="9"/>
  <c r="D53" i="9"/>
  <c r="D97" i="9"/>
  <c r="D114" i="9"/>
  <c r="D128" i="9"/>
  <c r="D130" i="9"/>
  <c r="D129" i="9"/>
  <c r="D131" i="9"/>
  <c r="D132" i="9"/>
  <c r="D134" i="9"/>
  <c r="D135" i="9"/>
  <c r="D154" i="9"/>
  <c r="D182" i="9"/>
  <c r="D133" i="9"/>
  <c r="D151" i="9"/>
  <c r="D155" i="9"/>
  <c r="D152" i="9"/>
  <c r="D179" i="9"/>
  <c r="D147" i="9"/>
  <c r="D146" i="9"/>
  <c r="D148" i="9"/>
  <c r="D144" i="9"/>
  <c r="D167" i="9"/>
  <c r="D140" i="9"/>
  <c r="D175" i="9"/>
  <c r="D164" i="9"/>
  <c r="D150" i="9"/>
  <c r="D166" i="9"/>
  <c r="D156" i="9"/>
  <c r="D170" i="9"/>
  <c r="D171" i="9"/>
  <c r="D173" i="9"/>
  <c r="D142" i="9"/>
  <c r="D174" i="9"/>
  <c r="D180" i="9"/>
  <c r="D158" i="9"/>
  <c r="D161" i="9"/>
  <c r="D172" i="9"/>
  <c r="D139" i="9"/>
  <c r="D169" i="9"/>
  <c r="D136" i="9"/>
  <c r="D138" i="9"/>
  <c r="D157" i="9"/>
  <c r="D181" i="9"/>
  <c r="D165" i="9"/>
  <c r="D153" i="9"/>
  <c r="D183" i="9"/>
  <c r="D145" i="9"/>
  <c r="D149" i="9"/>
  <c r="D162" i="9"/>
  <c r="D176" i="9"/>
  <c r="D137" i="9"/>
  <c r="D143" i="9"/>
  <c r="D168" i="9"/>
  <c r="D160" i="9"/>
  <c r="D163" i="9"/>
  <c r="D159" i="9"/>
  <c r="D141" i="9"/>
  <c r="D178" i="9"/>
  <c r="D177" i="9"/>
  <c r="C51" i="9" l="1"/>
  <c r="B51" i="9"/>
</calcChain>
</file>

<file path=xl/sharedStrings.xml><?xml version="1.0" encoding="utf-8"?>
<sst xmlns="http://schemas.openxmlformats.org/spreadsheetml/2006/main" count="5154" uniqueCount="914">
  <si>
    <t>HH SIZE</t>
  </si>
  <si>
    <t>0-BR</t>
  </si>
  <si>
    <t>1-BR</t>
  </si>
  <si>
    <t>2-BR</t>
  </si>
  <si>
    <t>3-BR</t>
  </si>
  <si>
    <t>4-BR</t>
  </si>
  <si>
    <t>Property Name:</t>
  </si>
  <si>
    <t>State</t>
  </si>
  <si>
    <t>areaname</t>
  </si>
  <si>
    <t>statename</t>
  </si>
  <si>
    <t>metro</t>
  </si>
  <si>
    <t>county_town_name</t>
  </si>
  <si>
    <t>stusps</t>
  </si>
  <si>
    <t>county</t>
  </si>
  <si>
    <t>county_name</t>
  </si>
  <si>
    <t>NCNTY51001N51001</t>
  </si>
  <si>
    <t>Accomack County, VA</t>
  </si>
  <si>
    <t>Regular</t>
  </si>
  <si>
    <t>5100199999</t>
  </si>
  <si>
    <t>VIRGINIA</t>
  </si>
  <si>
    <t>Accomack County</t>
  </si>
  <si>
    <t>VA</t>
  </si>
  <si>
    <t>METRO16820M16820</t>
  </si>
  <si>
    <t>5100399999</t>
  </si>
  <si>
    <t>Albemarle County</t>
  </si>
  <si>
    <t>NCNTY51005N51005</t>
  </si>
  <si>
    <t>Alleghany County-Clifton Forge city-Covington city, VA HUD Nonmet</t>
  </si>
  <si>
    <t>5100599999</t>
  </si>
  <si>
    <t>Alleghany County</t>
  </si>
  <si>
    <t>METRO40060M40060</t>
  </si>
  <si>
    <t>5100799999</t>
  </si>
  <si>
    <t>Amelia County</t>
  </si>
  <si>
    <t>METRO31340M31340</t>
  </si>
  <si>
    <t>Lynchburg, VA MSA</t>
  </si>
  <si>
    <t>5100999999</t>
  </si>
  <si>
    <t>Amherst County</t>
  </si>
  <si>
    <t>5101199999</t>
  </si>
  <si>
    <t>Appomattox County</t>
  </si>
  <si>
    <t>METRO47900M47900</t>
  </si>
  <si>
    <t>Washington-Arlington-Alexandria, DC-VA-MD HUD Metro FMR Area</t>
  </si>
  <si>
    <t>5101399999</t>
  </si>
  <si>
    <t>Arlington County</t>
  </si>
  <si>
    <t>METRO44420M44420</t>
  </si>
  <si>
    <t>Special</t>
  </si>
  <si>
    <t>5101599999</t>
  </si>
  <si>
    <t>Augusta County</t>
  </si>
  <si>
    <t>NCNTY51017N51017</t>
  </si>
  <si>
    <t>Bath County, VA</t>
  </si>
  <si>
    <t>5101799999</t>
  </si>
  <si>
    <t>Bath County</t>
  </si>
  <si>
    <t>5101999999</t>
  </si>
  <si>
    <t>Bedford County</t>
  </si>
  <si>
    <t>NCNTY51021N51021</t>
  </si>
  <si>
    <t>Bland County, VA</t>
  </si>
  <si>
    <t>5102199999</t>
  </si>
  <si>
    <t>Bland County</t>
  </si>
  <si>
    <t>METRO40220M40220</t>
  </si>
  <si>
    <t>Roanoke, VA HUD Metro FMR Area</t>
  </si>
  <si>
    <t>5102399999</t>
  </si>
  <si>
    <t>Botetourt County</t>
  </si>
  <si>
    <t>NCNTY51025N51025</t>
  </si>
  <si>
    <t>Brunswick County, VA</t>
  </si>
  <si>
    <t>5102599999</t>
  </si>
  <si>
    <t>Brunswick County</t>
  </si>
  <si>
    <t>NCNTY51027N51027</t>
  </si>
  <si>
    <t>Buchanan County, VA</t>
  </si>
  <si>
    <t>5102799999</t>
  </si>
  <si>
    <t>Buchanan County</t>
  </si>
  <si>
    <t>5102999999</t>
  </si>
  <si>
    <t>Buckingham County</t>
  </si>
  <si>
    <t>5103199999</t>
  </si>
  <si>
    <t>Campbell County</t>
  </si>
  <si>
    <t>5103399999</t>
  </si>
  <si>
    <t>Caroline County</t>
  </si>
  <si>
    <t>NCNTY51035N51035</t>
  </si>
  <si>
    <t>Carroll County-Galax city, VA HUD Nonmetro FMR Area</t>
  </si>
  <si>
    <t>5103599999</t>
  </si>
  <si>
    <t>Carroll County</t>
  </si>
  <si>
    <t>5103699999</t>
  </si>
  <si>
    <t>Charles City County</t>
  </si>
  <si>
    <t>NCNTY51037N51037</t>
  </si>
  <si>
    <t>Charlotte County, VA</t>
  </si>
  <si>
    <t>5103799999</t>
  </si>
  <si>
    <t>Charlotte County</t>
  </si>
  <si>
    <t>5104199999</t>
  </si>
  <si>
    <t>Chesterfield County</t>
  </si>
  <si>
    <t>5104399999</t>
  </si>
  <si>
    <t>Clarke County</t>
  </si>
  <si>
    <t>5104599999</t>
  </si>
  <si>
    <t>Craig County</t>
  </si>
  <si>
    <t>METRO47900N51047</t>
  </si>
  <si>
    <t>Culpeper County, VA HUD Metro FMR Area</t>
  </si>
  <si>
    <t>5104799999</t>
  </si>
  <si>
    <t>Culpeper County</t>
  </si>
  <si>
    <t>NCNTY51049N51049</t>
  </si>
  <si>
    <t>Cumberland County, VA</t>
  </si>
  <si>
    <t>5104999999</t>
  </si>
  <si>
    <t>Cumberland County</t>
  </si>
  <si>
    <t>NCNTY51051N51051</t>
  </si>
  <si>
    <t>Dickenson County, VA</t>
  </si>
  <si>
    <t>5105199999</t>
  </si>
  <si>
    <t>Dickenson County</t>
  </si>
  <si>
    <t>5105399999</t>
  </si>
  <si>
    <t>Dinwiddie County</t>
  </si>
  <si>
    <t>NCNTY51057N51057</t>
  </si>
  <si>
    <t>Essex County, VA</t>
  </si>
  <si>
    <t>5105799999</t>
  </si>
  <si>
    <t>Essex County</t>
  </si>
  <si>
    <t>5105999999</t>
  </si>
  <si>
    <t>Fairfax County</t>
  </si>
  <si>
    <t>5106199999</t>
  </si>
  <si>
    <t>Fauquier County</t>
  </si>
  <si>
    <t>5106399999</t>
  </si>
  <si>
    <t>Floyd County</t>
  </si>
  <si>
    <t>5106599999</t>
  </si>
  <si>
    <t>Fluvanna County</t>
  </si>
  <si>
    <t>METRO40220N51067</t>
  </si>
  <si>
    <t>Franklin County, VA HUD Metro FMR Area</t>
  </si>
  <si>
    <t>5106799999</t>
  </si>
  <si>
    <t>Franklin County</t>
  </si>
  <si>
    <t>METRO49020M49020</t>
  </si>
  <si>
    <t>Winchester, VA-WV MSA</t>
  </si>
  <si>
    <t>5106999999</t>
  </si>
  <si>
    <t>Frederick County</t>
  </si>
  <si>
    <t>METRO13980N51071</t>
  </si>
  <si>
    <t>Giles County, VA HUD Metro FMR Area</t>
  </si>
  <si>
    <t>5107199999</t>
  </si>
  <si>
    <t>Giles County</t>
  </si>
  <si>
    <t>METRO47260M47260</t>
  </si>
  <si>
    <t>Virginia Beach-Norfolk-Newport News, VA-NC HUD Metro FMR Area</t>
  </si>
  <si>
    <t>5107399999</t>
  </si>
  <si>
    <t>Gloucester County</t>
  </si>
  <si>
    <t>5107599999</t>
  </si>
  <si>
    <t>Goochland County</t>
  </si>
  <si>
    <t>NCNTY51077N51077</t>
  </si>
  <si>
    <t>Grayson County, VA</t>
  </si>
  <si>
    <t>5107799999</t>
  </si>
  <si>
    <t>Grayson County</t>
  </si>
  <si>
    <t>5107999999</t>
  </si>
  <si>
    <t>Greene County</t>
  </si>
  <si>
    <t>NCNTY51081N51081</t>
  </si>
  <si>
    <t>Greensville County-Emporia city, VA HUD Nonmetro FMR Area</t>
  </si>
  <si>
    <t>5108199999</t>
  </si>
  <si>
    <t>Greensville County</t>
  </si>
  <si>
    <t>NCNTY51083N51083</t>
  </si>
  <si>
    <t>Halifax County, VA</t>
  </si>
  <si>
    <t>5108399999</t>
  </si>
  <si>
    <t>Halifax County</t>
  </si>
  <si>
    <t>5108599999</t>
  </si>
  <si>
    <t>Hanover County</t>
  </si>
  <si>
    <t>5108799999</t>
  </si>
  <si>
    <t>Henrico County</t>
  </si>
  <si>
    <t>NCNTY51089N51089</t>
  </si>
  <si>
    <t>Henry County-Martinsville city, VA HUD Nonmetro FMR Area</t>
  </si>
  <si>
    <t>5108999999</t>
  </si>
  <si>
    <t>Henry County</t>
  </si>
  <si>
    <t>NCNTY51091N51091</t>
  </si>
  <si>
    <t>Highland County, VA</t>
  </si>
  <si>
    <t>5109199999</t>
  </si>
  <si>
    <t>Highland County</t>
  </si>
  <si>
    <t>5109399999</t>
  </si>
  <si>
    <t>Isle of Wight County</t>
  </si>
  <si>
    <t>5109599999</t>
  </si>
  <si>
    <t>James City County</t>
  </si>
  <si>
    <t>5109799999</t>
  </si>
  <si>
    <t>King and Queen County</t>
  </si>
  <si>
    <t>NCNTY51099N51099</t>
  </si>
  <si>
    <t>King George County, VA</t>
  </si>
  <si>
    <t>5109999999</t>
  </si>
  <si>
    <t>King George County</t>
  </si>
  <si>
    <t>5110199999</t>
  </si>
  <si>
    <t>King William County</t>
  </si>
  <si>
    <t>NCNTY51103N51103</t>
  </si>
  <si>
    <t>Lancaster County, VA</t>
  </si>
  <si>
    <t>5110399999</t>
  </si>
  <si>
    <t>Lancaster County</t>
  </si>
  <si>
    <t>NCNTY51105N51105</t>
  </si>
  <si>
    <t>Lee County, VA</t>
  </si>
  <si>
    <t>5110599999</t>
  </si>
  <si>
    <t>Lee County</t>
  </si>
  <si>
    <t>5110799999</t>
  </si>
  <si>
    <t>Loudoun County</t>
  </si>
  <si>
    <t>NCNTY51109N51109</t>
  </si>
  <si>
    <t>Louisa County, VA</t>
  </si>
  <si>
    <t>5110999999</t>
  </si>
  <si>
    <t>Louisa County</t>
  </si>
  <si>
    <t>NCNTY51111N51111</t>
  </si>
  <si>
    <t>Lunenburg County, VA</t>
  </si>
  <si>
    <t>5111199999</t>
  </si>
  <si>
    <t>Lunenburg County</t>
  </si>
  <si>
    <t>5111399999</t>
  </si>
  <si>
    <t>Madison County</t>
  </si>
  <si>
    <t>5111599999</t>
  </si>
  <si>
    <t>Mathews County</t>
  </si>
  <si>
    <t>NCNTY51117N51117</t>
  </si>
  <si>
    <t>Mecklenburg County, VA</t>
  </si>
  <si>
    <t>5111799999</t>
  </si>
  <si>
    <t>Mecklenburg County</t>
  </si>
  <si>
    <t>NCNTY51119N51119</t>
  </si>
  <si>
    <t>Middlesex County, VA</t>
  </si>
  <si>
    <t>5111999999</t>
  </si>
  <si>
    <t>Middlesex County</t>
  </si>
  <si>
    <t>METRO13980M13980</t>
  </si>
  <si>
    <t>Blacksburg-Christiansburg-Radford, VA HUD Metro FMR Area</t>
  </si>
  <si>
    <t>5112199999</t>
  </si>
  <si>
    <t>Montgomery County</t>
  </si>
  <si>
    <t>5112599999</t>
  </si>
  <si>
    <t>Nelson County</t>
  </si>
  <si>
    <t>5112799999</t>
  </si>
  <si>
    <t>New Kent County</t>
  </si>
  <si>
    <t>NCNTY51131N51131</t>
  </si>
  <si>
    <t>Northampton County, VA</t>
  </si>
  <si>
    <t>5113199999</t>
  </si>
  <si>
    <t>Northampton County</t>
  </si>
  <si>
    <t>NCNTY51133N51133</t>
  </si>
  <si>
    <t>Northumberland County, VA</t>
  </si>
  <si>
    <t>5113399999</t>
  </si>
  <si>
    <t>Northumberland County</t>
  </si>
  <si>
    <t>NCNTY51135N51135</t>
  </si>
  <si>
    <t>Nottoway County, VA</t>
  </si>
  <si>
    <t>5113599999</t>
  </si>
  <si>
    <t>Nottoway County</t>
  </si>
  <si>
    <t>NCNTY51137N51137</t>
  </si>
  <si>
    <t>Orange County, VA</t>
  </si>
  <si>
    <t>5113799999</t>
  </si>
  <si>
    <t>Orange County</t>
  </si>
  <si>
    <t>NCNTY51139N51139</t>
  </si>
  <si>
    <t>Page County, VA</t>
  </si>
  <si>
    <t>5113999999</t>
  </si>
  <si>
    <t>Page County</t>
  </si>
  <si>
    <t>NCNTY51141N51141</t>
  </si>
  <si>
    <t>Patrick County, VA</t>
  </si>
  <si>
    <t>5114199999</t>
  </si>
  <si>
    <t>Patrick County</t>
  </si>
  <si>
    <t>NCNTY51143N51143</t>
  </si>
  <si>
    <t>Pittsylvania County-Danville city, VA HUD Nonmetro FMR Area</t>
  </si>
  <si>
    <t>5114399999</t>
  </si>
  <si>
    <t>Pittsylvania County</t>
  </si>
  <si>
    <t>5114599999</t>
  </si>
  <si>
    <t>Powhatan County</t>
  </si>
  <si>
    <t>NCNTY51147N51147</t>
  </si>
  <si>
    <t>Prince Edward County, VA</t>
  </si>
  <si>
    <t>5114799999</t>
  </si>
  <si>
    <t>Prince Edward County</t>
  </si>
  <si>
    <t>5114999999</t>
  </si>
  <si>
    <t>Prince George County</t>
  </si>
  <si>
    <t>5115399999</t>
  </si>
  <si>
    <t>Prince William County</t>
  </si>
  <si>
    <t>METRO13980N51155</t>
  </si>
  <si>
    <t>Pulaski County, VA HUD Metro FMR Area</t>
  </si>
  <si>
    <t>5115599999</t>
  </si>
  <si>
    <t>Pulaski County</t>
  </si>
  <si>
    <t>METRO47900N51157</t>
  </si>
  <si>
    <t>Rappahannock County, VA HUD Metro FMR Area</t>
  </si>
  <si>
    <t>5115799999</t>
  </si>
  <si>
    <t>Rappahannock County</t>
  </si>
  <si>
    <t>NCNTY51159N51159</t>
  </si>
  <si>
    <t>Richmond County, VA</t>
  </si>
  <si>
    <t>5115999999</t>
  </si>
  <si>
    <t>Richmond County</t>
  </si>
  <si>
    <t>5116199999</t>
  </si>
  <si>
    <t>Roanoke County</t>
  </si>
  <si>
    <t>NCNTY51163N51163</t>
  </si>
  <si>
    <t>Rockbridge County-Buena Vista city-Lexington city, VA HUD Nonmetr</t>
  </si>
  <si>
    <t>5116399999</t>
  </si>
  <si>
    <t>Rockbridge County</t>
  </si>
  <si>
    <t>METRO25500M25500</t>
  </si>
  <si>
    <t>Harrisonburg, VA MSA</t>
  </si>
  <si>
    <t>5116599999</t>
  </si>
  <si>
    <t>Rockingham County</t>
  </si>
  <si>
    <t>NCNTY51167N51167</t>
  </si>
  <si>
    <t>Russell County, VA</t>
  </si>
  <si>
    <t>5116799999</t>
  </si>
  <si>
    <t>Russell County</t>
  </si>
  <si>
    <t>METRO28700M28700</t>
  </si>
  <si>
    <t>5116999999</t>
  </si>
  <si>
    <t>Scott County</t>
  </si>
  <si>
    <t>NCNTY51171N51171</t>
  </si>
  <si>
    <t>Shenandoah County, VA</t>
  </si>
  <si>
    <t>5117199999</t>
  </si>
  <si>
    <t>Shenandoah County</t>
  </si>
  <si>
    <t>NCNTY51173N51173</t>
  </si>
  <si>
    <t>Smyth County, VA</t>
  </si>
  <si>
    <t>5117399999</t>
  </si>
  <si>
    <t>Smyth County</t>
  </si>
  <si>
    <t>5117599999</t>
  </si>
  <si>
    <t>Southampton County</t>
  </si>
  <si>
    <t>5117799999</t>
  </si>
  <si>
    <t>Spotsylvania County</t>
  </si>
  <si>
    <t>5117999999</t>
  </si>
  <si>
    <t>Stafford County</t>
  </si>
  <si>
    <t>5118199999</t>
  </si>
  <si>
    <t>Surry County</t>
  </si>
  <si>
    <t>5118399999</t>
  </si>
  <si>
    <t>Sussex County</t>
  </si>
  <si>
    <t>NCNTY51185N51185</t>
  </si>
  <si>
    <t>Tazewell County, VA</t>
  </si>
  <si>
    <t>5118599999</t>
  </si>
  <si>
    <t>Tazewell County</t>
  </si>
  <si>
    <t>METRO47900MM8820</t>
  </si>
  <si>
    <t>Warren County, VA HUD Metro FMR Area</t>
  </si>
  <si>
    <t>5118799999</t>
  </si>
  <si>
    <t>Warren County</t>
  </si>
  <si>
    <t>5119199999</t>
  </si>
  <si>
    <t>Washington County</t>
  </si>
  <si>
    <t>NCNTY51193N51193</t>
  </si>
  <si>
    <t>Westmoreland County, VA</t>
  </si>
  <si>
    <t>5119399999</t>
  </si>
  <si>
    <t>Westmoreland County</t>
  </si>
  <si>
    <t>NCNTY51195N51195</t>
  </si>
  <si>
    <t>Wise County-Norton city, VA HUD Nonmetro FMR Area</t>
  </si>
  <si>
    <t>5119599999</t>
  </si>
  <si>
    <t>Wise County</t>
  </si>
  <si>
    <t>NCNTY51197N51197</t>
  </si>
  <si>
    <t>Wythe County, VA</t>
  </si>
  <si>
    <t>5119799999</t>
  </si>
  <si>
    <t>Wythe County</t>
  </si>
  <si>
    <t>5119999999</t>
  </si>
  <si>
    <t>York County</t>
  </si>
  <si>
    <t>5151099999</t>
  </si>
  <si>
    <t>Alexandria city</t>
  </si>
  <si>
    <t>5152099999</t>
  </si>
  <si>
    <t>Bristol city</t>
  </si>
  <si>
    <t>5153099999</t>
  </si>
  <si>
    <t>Buena Vista city</t>
  </si>
  <si>
    <t>5154099999</t>
  </si>
  <si>
    <t>Charlottesville city</t>
  </si>
  <si>
    <t>5155099999</t>
  </si>
  <si>
    <t>Chesapeake city</t>
  </si>
  <si>
    <t>5157099999</t>
  </si>
  <si>
    <t>Colonial Heights city</t>
  </si>
  <si>
    <t>5158099999</t>
  </si>
  <si>
    <t>Covington city</t>
  </si>
  <si>
    <t>5159099999</t>
  </si>
  <si>
    <t>Danville city</t>
  </si>
  <si>
    <t>5159599999</t>
  </si>
  <si>
    <t>Emporia city</t>
  </si>
  <si>
    <t>5160099999</t>
  </si>
  <si>
    <t>Fairfax city</t>
  </si>
  <si>
    <t>5161099999</t>
  </si>
  <si>
    <t>Falls Church city</t>
  </si>
  <si>
    <t>5162099999</t>
  </si>
  <si>
    <t>Franklin city</t>
  </si>
  <si>
    <t>5163099999</t>
  </si>
  <si>
    <t>Fredericksburg city</t>
  </si>
  <si>
    <t>5164099999</t>
  </si>
  <si>
    <t>Galax city</t>
  </si>
  <si>
    <t>5165099999</t>
  </si>
  <si>
    <t>Hampton city</t>
  </si>
  <si>
    <t>5166099999</t>
  </si>
  <si>
    <t>Harrisonburg city</t>
  </si>
  <si>
    <t>5167099999</t>
  </si>
  <si>
    <t>Hopewell city</t>
  </si>
  <si>
    <t>5167899999</t>
  </si>
  <si>
    <t>Lexington city</t>
  </si>
  <si>
    <t>5168099999</t>
  </si>
  <si>
    <t>Lynchburg city</t>
  </si>
  <si>
    <t>5168399999</t>
  </si>
  <si>
    <t>Manassas city</t>
  </si>
  <si>
    <t>5168599999</t>
  </si>
  <si>
    <t>Manassas Park city</t>
  </si>
  <si>
    <t>5169099999</t>
  </si>
  <si>
    <t>Martinsville city</t>
  </si>
  <si>
    <t>5170099999</t>
  </si>
  <si>
    <t>Newport News city</t>
  </si>
  <si>
    <t>5171099999</t>
  </si>
  <si>
    <t>Norfolk city</t>
  </si>
  <si>
    <t>5172099999</t>
  </si>
  <si>
    <t>Norton city</t>
  </si>
  <si>
    <t>5173099999</t>
  </si>
  <si>
    <t>Petersburg city</t>
  </si>
  <si>
    <t>5173599999</t>
  </si>
  <si>
    <t>Poquoson city</t>
  </si>
  <si>
    <t>5174099999</t>
  </si>
  <si>
    <t>Portsmouth city</t>
  </si>
  <si>
    <t>5175099999</t>
  </si>
  <si>
    <t>Radford city</t>
  </si>
  <si>
    <t>5176099999</t>
  </si>
  <si>
    <t>Richmond city</t>
  </si>
  <si>
    <t>5177099999</t>
  </si>
  <si>
    <t>Roanoke city</t>
  </si>
  <si>
    <t>5177599999</t>
  </si>
  <si>
    <t>Salem city</t>
  </si>
  <si>
    <t>5179099999</t>
  </si>
  <si>
    <t>Staunton city</t>
  </si>
  <si>
    <t>5180099999</t>
  </si>
  <si>
    <t>Suffolk city</t>
  </si>
  <si>
    <t>5181099999</t>
  </si>
  <si>
    <t>Virginia Beach city</t>
  </si>
  <si>
    <t>5182099999</t>
  </si>
  <si>
    <t>Waynesboro city</t>
  </si>
  <si>
    <t>5183099999</t>
  </si>
  <si>
    <t>Williamsburg city</t>
  </si>
  <si>
    <t>5184099999</t>
  </si>
  <si>
    <t>Winchester city</t>
  </si>
  <si>
    <t>City:</t>
  </si>
  <si>
    <t>MSA:</t>
  </si>
  <si>
    <t>Efficiency</t>
  </si>
  <si>
    <t>County_Name</t>
  </si>
  <si>
    <t>20 MTSP Rent</t>
  </si>
  <si>
    <t>30 MTSP Rent</t>
  </si>
  <si>
    <t>40 MTSP Rent</t>
  </si>
  <si>
    <t>50 MTSP Rent</t>
  </si>
  <si>
    <t>60 MTSP Rent</t>
  </si>
  <si>
    <t>70 MTSP Rent</t>
  </si>
  <si>
    <t>80 MTSP Rent</t>
  </si>
  <si>
    <t>1 Bedroom</t>
  </si>
  <si>
    <t>2 Bedroom</t>
  </si>
  <si>
    <t>3 Bedroom</t>
  </si>
  <si>
    <t>4 Bedroom</t>
  </si>
  <si>
    <t>21 MTSP Rent</t>
  </si>
  <si>
    <t>20 HERA SPECIAL</t>
  </si>
  <si>
    <t>30 HERA SPECIAL</t>
  </si>
  <si>
    <t>40 HERA SPECIAL</t>
  </si>
  <si>
    <t>50 HERA SPECIAL</t>
  </si>
  <si>
    <t>60 HERA SPECIAL</t>
  </si>
  <si>
    <t>70 HERA SPECIAL</t>
  </si>
  <si>
    <t>80 HERA SPECIAL</t>
  </si>
  <si>
    <t xml:space="preserve">
</t>
  </si>
  <si>
    <t>Utility Allowance Applied to Gross Rent</t>
  </si>
  <si>
    <t>Insert NNMIL</t>
  </si>
  <si>
    <t>Instructions:</t>
  </si>
  <si>
    <t>https://www.huduser.gov/portal/datasets/il.html#null</t>
  </si>
  <si>
    <t>Select the FAQ tab and click the Frequently Asked Questions link</t>
  </si>
  <si>
    <t>Locate the Income Limits Frequently Asked Questions document on the HUD website,</t>
  </si>
  <si>
    <t>Save the document to the Income Limits folder on the Q Drive</t>
  </si>
  <si>
    <t>Q:\Compliance &amp; Asset Mgmt\Income Limits\National Non-MetroLimits</t>
  </si>
  <si>
    <t>Save the document in a manner consistent with the other files in the NNML folder location for the current year</t>
  </si>
  <si>
    <t>Enter the 50% limits from the FAQ document in the yellow highlighted section. Once the 50% limits are entered, the 20%-80% limits will be calculated</t>
  </si>
  <si>
    <t>National Non-Metropolitan Median Income Limit:</t>
  </si>
  <si>
    <t>BR Size</t>
  </si>
  <si>
    <t>Utility Allowance</t>
  </si>
  <si>
    <t>HERA Special Limits Areas</t>
  </si>
  <si>
    <t>#10020 Parkstone (aka Avana)</t>
  </si>
  <si>
    <t xml:space="preserve">Approved not Adjusted for Family Size Limits
</t>
  </si>
  <si>
    <t>2 Persons</t>
  </si>
  <si>
    <t>3 Persons</t>
  </si>
  <si>
    <t>6 Persons</t>
  </si>
  <si>
    <t>Parkstone Apartments</t>
  </si>
  <si>
    <t># in the Range</t>
  </si>
  <si>
    <t>Count if True</t>
  </si>
  <si>
    <t>List in the Range</t>
  </si>
  <si>
    <t>Frequency</t>
  </si>
  <si>
    <t>If Found</t>
  </si>
  <si>
    <t>Searchable List</t>
  </si>
  <si>
    <t>Combo Box Control Formulas</t>
  </si>
  <si>
    <t>$J$70:INDEX($J70:$J$203,COUNTIF($J$70:$J$203,"?*"))</t>
  </si>
  <si>
    <t>CountyDropDownList</t>
  </si>
  <si>
    <t>Once the location is selected, the form will populate the Median Income Limit and the National Non-Metropolitan Income Limit.</t>
  </si>
  <si>
    <t>Page 2 cannot be edited</t>
  </si>
  <si>
    <t>Then enter the 50% limits from the Section 8 FAQ document to populate the income limits on the chart</t>
  </si>
  <si>
    <t>https://eligibility.sc.egov.usda.gov/eligibility/welcomeAction.do</t>
  </si>
  <si>
    <t>Income Limit</t>
  </si>
  <si>
    <t>1 Person</t>
  </si>
  <si>
    <t>2 Person</t>
  </si>
  <si>
    <t>3 Person</t>
  </si>
  <si>
    <t>4 Person</t>
  </si>
  <si>
    <t>5 Person</t>
  </si>
  <si>
    <t>6 Person</t>
  </si>
  <si>
    <t>7 Person</t>
  </si>
  <si>
    <t>8 Person</t>
  </si>
  <si>
    <t>20 Percent</t>
  </si>
  <si>
    <t>30 Percent</t>
  </si>
  <si>
    <t>40 Percent</t>
  </si>
  <si>
    <t>50 Percent</t>
  </si>
  <si>
    <t>60 Percent</t>
  </si>
  <si>
    <t>70 Percent</t>
  </si>
  <si>
    <t>80 Percent</t>
  </si>
  <si>
    <t>Rent Limit</t>
  </si>
  <si>
    <t>0 Bedroom</t>
  </si>
  <si>
    <t>Metro Area Name</t>
  </si>
  <si>
    <t>County Name</t>
  </si>
  <si>
    <t>Median</t>
  </si>
  <si>
    <t>Select City or County:</t>
  </si>
  <si>
    <t>City or County</t>
  </si>
  <si>
    <t>County_name</t>
  </si>
  <si>
    <t>001</t>
  </si>
  <si>
    <t>Charlottesville, VA MSA</t>
  </si>
  <si>
    <t>003</t>
  </si>
  <si>
    <t>005</t>
  </si>
  <si>
    <t>007</t>
  </si>
  <si>
    <t>009</t>
  </si>
  <si>
    <t>011</t>
  </si>
  <si>
    <t>013</t>
  </si>
  <si>
    <t>015</t>
  </si>
  <si>
    <t>017</t>
  </si>
  <si>
    <t>019</t>
  </si>
  <si>
    <t>021</t>
  </si>
  <si>
    <t>023</t>
  </si>
  <si>
    <t>025</t>
  </si>
  <si>
    <t>027</t>
  </si>
  <si>
    <t>NCNTY51029N51029</t>
  </si>
  <si>
    <t>Buckingham County, VA</t>
  </si>
  <si>
    <t>029</t>
  </si>
  <si>
    <t>031</t>
  </si>
  <si>
    <t>NCNTY51033N51033</t>
  </si>
  <si>
    <t>Caroline County, VA</t>
  </si>
  <si>
    <t>033</t>
  </si>
  <si>
    <t>035</t>
  </si>
  <si>
    <t>036</t>
  </si>
  <si>
    <t>037</t>
  </si>
  <si>
    <t>041</t>
  </si>
  <si>
    <t>043</t>
  </si>
  <si>
    <t>045</t>
  </si>
  <si>
    <t>047</t>
  </si>
  <si>
    <t>049</t>
  </si>
  <si>
    <t>051</t>
  </si>
  <si>
    <t>053</t>
  </si>
  <si>
    <t>057</t>
  </si>
  <si>
    <t>059</t>
  </si>
  <si>
    <t>061</t>
  </si>
  <si>
    <t>063</t>
  </si>
  <si>
    <t>065</t>
  </si>
  <si>
    <t>067</t>
  </si>
  <si>
    <t>069</t>
  </si>
  <si>
    <t>071</t>
  </si>
  <si>
    <t>073</t>
  </si>
  <si>
    <t>075</t>
  </si>
  <si>
    <t>077</t>
  </si>
  <si>
    <t>079</t>
  </si>
  <si>
    <t>081</t>
  </si>
  <si>
    <t>083</t>
  </si>
  <si>
    <t>085</t>
  </si>
  <si>
    <t>087</t>
  </si>
  <si>
    <t>089</t>
  </si>
  <si>
    <t>091</t>
  </si>
  <si>
    <t>093</t>
  </si>
  <si>
    <t>095</t>
  </si>
  <si>
    <t>METRO40060M51097</t>
  </si>
  <si>
    <t>King and Queen County, VA HUD Metro FMR Area</t>
  </si>
  <si>
    <t>097</t>
  </si>
  <si>
    <t>099</t>
  </si>
  <si>
    <t>101</t>
  </si>
  <si>
    <t>103</t>
  </si>
  <si>
    <t>105</t>
  </si>
  <si>
    <t>107</t>
  </si>
  <si>
    <t>109</t>
  </si>
  <si>
    <t>111</t>
  </si>
  <si>
    <t>113</t>
  </si>
  <si>
    <t>115</t>
  </si>
  <si>
    <t>117</t>
  </si>
  <si>
    <t>119</t>
  </si>
  <si>
    <t>121</t>
  </si>
  <si>
    <t>125</t>
  </si>
  <si>
    <t>127</t>
  </si>
  <si>
    <t>131</t>
  </si>
  <si>
    <t>133</t>
  </si>
  <si>
    <t>135</t>
  </si>
  <si>
    <t>137</t>
  </si>
  <si>
    <t>139</t>
  </si>
  <si>
    <t>141</t>
  </si>
  <si>
    <t>143</t>
  </si>
  <si>
    <t>145</t>
  </si>
  <si>
    <t>147</t>
  </si>
  <si>
    <t>149</t>
  </si>
  <si>
    <t>153</t>
  </si>
  <si>
    <t>155</t>
  </si>
  <si>
    <t>157</t>
  </si>
  <si>
    <t>159</t>
  </si>
  <si>
    <t>161</t>
  </si>
  <si>
    <t>163</t>
  </si>
  <si>
    <t>165</t>
  </si>
  <si>
    <t>167</t>
  </si>
  <si>
    <t>169</t>
  </si>
  <si>
    <t>171</t>
  </si>
  <si>
    <t>173</t>
  </si>
  <si>
    <t>175</t>
  </si>
  <si>
    <t>177</t>
  </si>
  <si>
    <t>179</t>
  </si>
  <si>
    <t>181</t>
  </si>
  <si>
    <t>183</t>
  </si>
  <si>
    <t>185</t>
  </si>
  <si>
    <t>187</t>
  </si>
  <si>
    <t>191</t>
  </si>
  <si>
    <t>193</t>
  </si>
  <si>
    <t>195</t>
  </si>
  <si>
    <t>197</t>
  </si>
  <si>
    <t>199</t>
  </si>
  <si>
    <t>510</t>
  </si>
  <si>
    <t>520</t>
  </si>
  <si>
    <t>530</t>
  </si>
  <si>
    <t>540</t>
  </si>
  <si>
    <t>550</t>
  </si>
  <si>
    <t>570</t>
  </si>
  <si>
    <t>580</t>
  </si>
  <si>
    <t>590</t>
  </si>
  <si>
    <t>595</t>
  </si>
  <si>
    <t>600</t>
  </si>
  <si>
    <t>610</t>
  </si>
  <si>
    <t>620</t>
  </si>
  <si>
    <t>630</t>
  </si>
  <si>
    <t>640</t>
  </si>
  <si>
    <t>650</t>
  </si>
  <si>
    <t>660</t>
  </si>
  <si>
    <t>670</t>
  </si>
  <si>
    <t>678</t>
  </si>
  <si>
    <t>680</t>
  </si>
  <si>
    <t>683</t>
  </si>
  <si>
    <t>685</t>
  </si>
  <si>
    <t>690</t>
  </si>
  <si>
    <t>700</t>
  </si>
  <si>
    <t>710</t>
  </si>
  <si>
    <t>720</t>
  </si>
  <si>
    <t>730</t>
  </si>
  <si>
    <t>735</t>
  </si>
  <si>
    <t>740</t>
  </si>
  <si>
    <t>750</t>
  </si>
  <si>
    <t>760</t>
  </si>
  <si>
    <t>770</t>
  </si>
  <si>
    <t>775</t>
  </si>
  <si>
    <t>790</t>
  </si>
  <si>
    <t>800</t>
  </si>
  <si>
    <t>810</t>
  </si>
  <si>
    <t>820</t>
  </si>
  <si>
    <t>830</t>
  </si>
  <si>
    <t>840</t>
  </si>
  <si>
    <t>state</t>
  </si>
  <si>
    <t>51</t>
  </si>
  <si>
    <t>lim20_p1</t>
  </si>
  <si>
    <t>lim20_p2</t>
  </si>
  <si>
    <t>lim20_p3</t>
  </si>
  <si>
    <t>lim20_p4</t>
  </si>
  <si>
    <t>lim20_p5</t>
  </si>
  <si>
    <t>lim20_p6</t>
  </si>
  <si>
    <t>lim20_p7</t>
  </si>
  <si>
    <t>lim20_p8</t>
  </si>
  <si>
    <t>lim30_p1</t>
  </si>
  <si>
    <t>lim30_p2</t>
  </si>
  <si>
    <t>lim30_p3</t>
  </si>
  <si>
    <t>lim30_p4</t>
  </si>
  <si>
    <t>lim30_p5</t>
  </si>
  <si>
    <t>lim30_p6</t>
  </si>
  <si>
    <t>lim30_p7</t>
  </si>
  <si>
    <t>lim30_p8</t>
  </si>
  <si>
    <t>lim40_p1</t>
  </si>
  <si>
    <t>lim40_p2</t>
  </si>
  <si>
    <t>lim40_p3</t>
  </si>
  <si>
    <t>lim40_p4</t>
  </si>
  <si>
    <t>lim40_p5</t>
  </si>
  <si>
    <t>lim40_p6</t>
  </si>
  <si>
    <t>lim40_p7</t>
  </si>
  <si>
    <t>lim40_p8</t>
  </si>
  <si>
    <t>lim70_p1</t>
  </si>
  <si>
    <t>lim70_p2</t>
  </si>
  <si>
    <t>lim70_p3</t>
  </si>
  <si>
    <t>lim70_p4</t>
  </si>
  <si>
    <t>lim70_p5</t>
  </si>
  <si>
    <t>lim70_p6</t>
  </si>
  <si>
    <t>lim70_p7</t>
  </si>
  <si>
    <t>lim70_p8</t>
  </si>
  <si>
    <t>lim80_p1</t>
  </si>
  <si>
    <t>lim80_p2</t>
  </si>
  <si>
    <t>lim80_p3</t>
  </si>
  <si>
    <t>lim80_p4</t>
  </si>
  <si>
    <t>lim80_p5</t>
  </si>
  <si>
    <t>lim80_p6</t>
  </si>
  <si>
    <t>lim80_p7</t>
  </si>
  <si>
    <t>lim80_p8</t>
  </si>
  <si>
    <t>Lim20_HERA_p1</t>
  </si>
  <si>
    <t>Lim20_HERA_p2</t>
  </si>
  <si>
    <t>Lim20_HERA_p3</t>
  </si>
  <si>
    <t>Lim20_HERA_p4</t>
  </si>
  <si>
    <t>Lim20_HERA_p5</t>
  </si>
  <si>
    <t>Lim20_HERA_p6</t>
  </si>
  <si>
    <t>Lim20_HERA_p7</t>
  </si>
  <si>
    <t>Lim20_HERA_p8</t>
  </si>
  <si>
    <t>Lim30_HERA_p1</t>
  </si>
  <si>
    <t>Lim30_HERA_p2</t>
  </si>
  <si>
    <t>Lim30_HERA_p3</t>
  </si>
  <si>
    <t>Lim30_HERA_p4</t>
  </si>
  <si>
    <t>Lim30_HERA_p5</t>
  </si>
  <si>
    <t>Lim30_HERA_p6</t>
  </si>
  <si>
    <t>Lim30_HERA_p7</t>
  </si>
  <si>
    <t>Lim30_HERA_p8</t>
  </si>
  <si>
    <t>Lim40_HERA_p1</t>
  </si>
  <si>
    <t>Lim40_HERA_p2</t>
  </si>
  <si>
    <t>Lim40_HERA_p3</t>
  </si>
  <si>
    <t>Lim40_HERA_p4</t>
  </si>
  <si>
    <t>Lim40_HERA_p5</t>
  </si>
  <si>
    <t>Lim40_HERA_p6</t>
  </si>
  <si>
    <t>Lim40_HERA_p7</t>
  </si>
  <si>
    <t>Lim40_HERA_p8</t>
  </si>
  <si>
    <t>Lim70_HERA_p1</t>
  </si>
  <si>
    <t>Lim70_HERA_p2</t>
  </si>
  <si>
    <t>Lim70_HERA_p3</t>
  </si>
  <si>
    <t>Lim70_HERA_p4</t>
  </si>
  <si>
    <t>Lim70_HERA_p5</t>
  </si>
  <si>
    <t>Lim70_HERA_p6</t>
  </si>
  <si>
    <t>Lim70_HERA_p7</t>
  </si>
  <si>
    <t>Lim70_HERA_p8</t>
  </si>
  <si>
    <t>Lim80_HERA_p1</t>
  </si>
  <si>
    <t>Lim80_HERA_p2</t>
  </si>
  <si>
    <t>Lim80_HERA_p3</t>
  </si>
  <si>
    <t>Lim80_HERA_p4</t>
  </si>
  <si>
    <t>Lim80_HERA_p5</t>
  </si>
  <si>
    <t>Lim80_HERA_p6</t>
  </si>
  <si>
    <t>Lim80_HERA_p7</t>
  </si>
  <si>
    <t>Lim80_HERA_p8</t>
  </si>
  <si>
    <t>lim20_BR_0</t>
  </si>
  <si>
    <t>lim20_BR_1</t>
  </si>
  <si>
    <t>lim20_BR_2</t>
  </si>
  <si>
    <t>lim20_BR_3</t>
  </si>
  <si>
    <t>lim20_BR_4</t>
  </si>
  <si>
    <t>lim30_BR_0</t>
  </si>
  <si>
    <t>lim30_BR_1</t>
  </si>
  <si>
    <t>lim30_BR_2</t>
  </si>
  <si>
    <t>lim30_BR_3</t>
  </si>
  <si>
    <t>lim30_BR_4</t>
  </si>
  <si>
    <t>lim40_BR_0</t>
  </si>
  <si>
    <t>lim40_BR_1</t>
  </si>
  <si>
    <t>lim40_BR_2</t>
  </si>
  <si>
    <t>lim40_BR_3</t>
  </si>
  <si>
    <t>lim40_BR_4</t>
  </si>
  <si>
    <t>lim50_BR_0</t>
  </si>
  <si>
    <t>lim50_BR_1</t>
  </si>
  <si>
    <t>lim50_BR_2</t>
  </si>
  <si>
    <t>lim50_BR_3</t>
  </si>
  <si>
    <t>lim50_BR_4</t>
  </si>
  <si>
    <t>lim60_BR_0</t>
  </si>
  <si>
    <t>lim60_BR_1</t>
  </si>
  <si>
    <t>lim60_BR_2</t>
  </si>
  <si>
    <t>lim60_BR_3</t>
  </si>
  <si>
    <t>lim60_BR_4</t>
  </si>
  <si>
    <t>lim70_BR_0</t>
  </si>
  <si>
    <t>lim70_BR_1</t>
  </si>
  <si>
    <t>lim70_BR_2</t>
  </si>
  <si>
    <t>lim70_BR_3</t>
  </si>
  <si>
    <t>lim70_BR_4</t>
  </si>
  <si>
    <t>lim80_BR_0</t>
  </si>
  <si>
    <t>lim80_BR_1</t>
  </si>
  <si>
    <t>lim80_BR_2</t>
  </si>
  <si>
    <t>lim80_BR_3</t>
  </si>
  <si>
    <t>lim80_BR_4</t>
  </si>
  <si>
    <t>lim20HERA_BR_0</t>
  </si>
  <si>
    <t>lim20HERA_BR_1</t>
  </si>
  <si>
    <t>lim20HERA_BR_2</t>
  </si>
  <si>
    <t>lim20HERA_BR_3</t>
  </si>
  <si>
    <t>lim20HERA_BR_4</t>
  </si>
  <si>
    <t>lim30HERA_BR_0</t>
  </si>
  <si>
    <t>lim30HERA_BR_1</t>
  </si>
  <si>
    <t>lim30HERA_BR_2</t>
  </si>
  <si>
    <t>lim30HERA_BR_3</t>
  </si>
  <si>
    <t>lim30HERA_BR_4</t>
  </si>
  <si>
    <t>lim40HERA_BR_0</t>
  </si>
  <si>
    <t>lim40HERA_BR_1</t>
  </si>
  <si>
    <t>lim40HERA_BR_2</t>
  </si>
  <si>
    <t>lim40HERA_BR_3</t>
  </si>
  <si>
    <t>lim40HERA_BR_4</t>
  </si>
  <si>
    <t>lim50HERA_BR_0</t>
  </si>
  <si>
    <t>lim50HERA_BR_1</t>
  </si>
  <si>
    <t>lim50HERA_BR_2</t>
  </si>
  <si>
    <t>lim50HERA_BR_3</t>
  </si>
  <si>
    <t>lim50HERA_BR_4</t>
  </si>
  <si>
    <t>lim60HERA_BR_0</t>
  </si>
  <si>
    <t>lim60HERA_BR_1</t>
  </si>
  <si>
    <t>lim60HERA_BR_2</t>
  </si>
  <si>
    <t>lim60HERA_BR_3</t>
  </si>
  <si>
    <t>lim60HERA_BR_4</t>
  </si>
  <si>
    <t>lim70HERA_BR_0</t>
  </si>
  <si>
    <t>lim70HERA_BR_1</t>
  </si>
  <si>
    <t>lim70HERA_BR_2</t>
  </si>
  <si>
    <t>lim70HERA_BR_3</t>
  </si>
  <si>
    <t>lim70HERA_BR_4</t>
  </si>
  <si>
    <t>lim80HERA_BR_0</t>
  </si>
  <si>
    <t>lim80HERA_BR_1</t>
  </si>
  <si>
    <t>lim80HERA_BR_2</t>
  </si>
  <si>
    <t>lim80HERA_BR_3</t>
  </si>
  <si>
    <t>lim80HERA_BR_4</t>
  </si>
  <si>
    <t>lim50_p1</t>
  </si>
  <si>
    <t>lim50_p2</t>
  </si>
  <si>
    <t>lim50_p3</t>
  </si>
  <si>
    <t>lim50_p4</t>
  </si>
  <si>
    <t>lim50_p5</t>
  </si>
  <si>
    <t>lim50_p6</t>
  </si>
  <si>
    <t>lim50_p7</t>
  </si>
  <si>
    <t>lim50_p8</t>
  </si>
  <si>
    <t>Lim60_p1</t>
  </si>
  <si>
    <t>Lim60_p2</t>
  </si>
  <si>
    <t>Lim60_p3</t>
  </si>
  <si>
    <t>Lim60_p4</t>
  </si>
  <si>
    <t>Lim60_p5</t>
  </si>
  <si>
    <t>Lim60_p6</t>
  </si>
  <si>
    <t>Lim60_p7</t>
  </si>
  <si>
    <t>Lim60_p8</t>
  </si>
  <si>
    <t>Enter the Non-Metropolitan Median Income Limit in the yellow highlighted cell B2</t>
  </si>
  <si>
    <t>Areas with a median income under the National Non-Metropolitan income limit must confirm eligibility on the USDA website. Use the link below to enter your property address to confirm the property is located in an eligible area. Eligible areas are subject to change from year to year and confirmation must be documented in the property files.</t>
  </si>
  <si>
    <r>
      <t xml:space="preserve">NOTE: </t>
    </r>
    <r>
      <rPr>
        <b/>
        <sz val="14"/>
        <rFont val="Arial"/>
        <family val="2"/>
      </rPr>
      <t xml:space="preserve">The National Non-Metropolitan limits cannot be applied in a project without confirmation that the project is located in a rural area on the USDA Eligibility website. These areas are subject to change. Annual confirmation is required. </t>
    </r>
  </si>
  <si>
    <t>The form also includes the approved Not Adjusted for Family Size (not-AFS) Virginia Housing Loan Program Income Limits for the selected area.</t>
  </si>
  <si>
    <t>This section is used to review the rent including utility allowance estimates for each bedroom size. Any information entered in this section will reduce the calculated gross rent in all applicable rent charts in the form.</t>
  </si>
  <si>
    <t>If your property is not in a HERA Special eligible area, this page will be blank, and only page 1 should be printed with the current MTSP limits for the area.</t>
  </si>
  <si>
    <t xml:space="preserve">The second page populates the HERA Special Limits for eligible areas on a separate page. This form is auto-populated from the information on the first page and cannot be edited. 
</t>
  </si>
  <si>
    <t>120 Loan Limits</t>
  </si>
  <si>
    <t>Limits may not equal 50% of Median because of the limits on annual increases and decreases</t>
  </si>
  <si>
    <t>Income Limits | HUD USER</t>
  </si>
  <si>
    <t>fips</t>
  </si>
  <si>
    <t>hud_area_code</t>
  </si>
  <si>
    <t>150 Loan Limits</t>
  </si>
  <si>
    <t>4 &amp; 5 Per. Avg</t>
  </si>
  <si>
    <t>Attention:</t>
  </si>
  <si>
    <t>Regarding:</t>
  </si>
  <si>
    <t xml:space="preserve">Contact your assigned Compliance Officer or email questions to </t>
  </si>
  <si>
    <t>compliance-assetmanagement@VirginiaHousing.com</t>
  </si>
  <si>
    <t>CC:</t>
  </si>
  <si>
    <t>File</t>
  </si>
  <si>
    <t>AMI%</t>
  </si>
  <si>
    <t>BEDROOM SIZE &amp; RENT CALCULATION</t>
  </si>
  <si>
    <t>HIDE BELOW THIS ROW</t>
  </si>
  <si>
    <t>3 BR Limit is the 4-BR Calculation</t>
  </si>
  <si>
    <t>2 BR Limit is the 3-BR Calculation</t>
  </si>
  <si>
    <t>1 BR calculated using 2-Person Limits</t>
  </si>
  <si>
    <r>
      <t xml:space="preserve">2 </t>
    </r>
    <r>
      <rPr>
        <b/>
        <sz val="9"/>
        <color rgb="FFC00000"/>
        <rFont val="Arial"/>
        <family val="2"/>
      </rPr>
      <t>(FYI Only)</t>
    </r>
  </si>
  <si>
    <r>
      <t xml:space="preserve">The income and rent limits applicable for the </t>
    </r>
    <r>
      <rPr>
        <b/>
        <u/>
        <sz val="12"/>
        <color rgb="FF000000"/>
        <rFont val="Arial"/>
        <family val="2"/>
      </rPr>
      <t>Parkstone Apartments</t>
    </r>
    <r>
      <rPr>
        <sz val="12"/>
        <color rgb="FF000000"/>
        <rFont val="Arial"/>
        <family val="2"/>
      </rPr>
      <t xml:space="preserve"> in Alexandria city are listed below.</t>
    </r>
  </si>
  <si>
    <t>Approved Rent Limits</t>
  </si>
  <si>
    <t xml:space="preserve">Approved not-Adjusted for Family Size Income Limits
</t>
  </si>
  <si>
    <t>Click in the dropdown box. Use the arrow to see all areas in alphabetical order. Once you select the drop down box, type one letter, use the down arrow on your keyboard, or use the scroll bar to go through the areas in the list.</t>
  </si>
  <si>
    <t>If the MTSP Median Income Limit is less than the National Non-Metropolitan Income Limit, the limit will appear highlighted on the form.</t>
  </si>
  <si>
    <t>MTSP Median Income Limit:</t>
  </si>
  <si>
    <t>If your area is eligible, the HERA Special income and rent limits will automatically populate. Otherwise, this page will be blank.</t>
  </si>
  <si>
    <t>Virginia Housing's income limits chart uses the MTSP Income Limits and the MTSP Income Averaging data from the HUD User website.</t>
  </si>
  <si>
    <t>Virginia Housing National Non-Metropolitan Income and Rent Limits</t>
  </si>
  <si>
    <t>Please note, HUD may update the NNMIL limits after the initial published date. Confirm the limits on the HUD website before implementing.</t>
  </si>
  <si>
    <t>The form only allows information to be entered in the highlighted areas. The City/ County section is the only highlighted section that must be completed. Click in the "Select City or County" box to find your property location.</t>
  </si>
  <si>
    <t xml:space="preserve">40% (131 Units) at 60% </t>
  </si>
  <si>
    <t xml:space="preserve">35% (114 Units) at 80% </t>
  </si>
  <si>
    <t>FY 2025 National Non-Metro Very Low-Income (50%) Limit (VLIL)</t>
  </si>
  <si>
    <t>METRO13980N51063</t>
  </si>
  <si>
    <t>NCNTY51113N51113</t>
  </si>
  <si>
    <t>NCNTY51175N51175</t>
  </si>
  <si>
    <t>METRO47260N51181</t>
  </si>
  <si>
    <t>Richmond, VA HUD Metro FMR Area</t>
  </si>
  <si>
    <t>Staunton-Stuarts Draft, VA MSA</t>
  </si>
  <si>
    <t>Floyd County, VA HUD Metro FMR Area</t>
  </si>
  <si>
    <t>Madison County, VA</t>
  </si>
  <si>
    <t>Kingsport-Bristol, TN-VA MSA</t>
  </si>
  <si>
    <t>Southampton County-Franklin city, VA HUD Nonmetro FMR Area</t>
  </si>
  <si>
    <t>Surry County, VA HUD Metro FMR Area</t>
  </si>
  <si>
    <t>median2025</t>
  </si>
  <si>
    <t>lim50_25p1</t>
  </si>
  <si>
    <t>lim50_25p2</t>
  </si>
  <si>
    <t>lim50_25p3</t>
  </si>
  <si>
    <t>lim50_25p4</t>
  </si>
  <si>
    <t>lim50_25p5</t>
  </si>
  <si>
    <t>lim50_25p6</t>
  </si>
  <si>
    <t>lim50_25p7</t>
  </si>
  <si>
    <t>lim50_25p8</t>
  </si>
  <si>
    <t>Lim60_25p1</t>
  </si>
  <si>
    <t>Lim60_25p2</t>
  </si>
  <si>
    <t>Lim60_25p3</t>
  </si>
  <si>
    <t>Lim60_25p4</t>
  </si>
  <si>
    <t>Lim60_25p5</t>
  </si>
  <si>
    <t>Lim60_25p6</t>
  </si>
  <si>
    <t>Lim60_25p7</t>
  </si>
  <si>
    <t>Lim60_25p8</t>
  </si>
  <si>
    <t>HERA_Lim_type25</t>
  </si>
  <si>
    <t>Lim50_HERA_25p1</t>
  </si>
  <si>
    <t>Lim50_HERA_25p2</t>
  </si>
  <si>
    <t>Lim50_HERA_25p3</t>
  </si>
  <si>
    <t>Lim50_HERA_25p4</t>
  </si>
  <si>
    <t>Lim50_HERA_25p5</t>
  </si>
  <si>
    <t>Lim50_HERA_25p6</t>
  </si>
  <si>
    <t>Lim50_HERA_25p7</t>
  </si>
  <si>
    <t>Lim50_HERA_25p8</t>
  </si>
  <si>
    <t>Lim60_HERA_25p1</t>
  </si>
  <si>
    <t>Lim60_HERA_25p2</t>
  </si>
  <si>
    <t>Lim60_HERA_25p3</t>
  </si>
  <si>
    <t>Lim60_HERA_25p4</t>
  </si>
  <si>
    <t>Lim60_HERA_25p5</t>
  </si>
  <si>
    <t>Lim60_HERA_25p6</t>
  </si>
  <si>
    <t>Lim60_HERA_25p7</t>
  </si>
  <si>
    <t>Lim60_HERA_25p8</t>
  </si>
  <si>
    <t>Lim20_IA_25p1</t>
  </si>
  <si>
    <t>Lim20_IA_25p2</t>
  </si>
  <si>
    <t>Lim20_IA_25p3</t>
  </si>
  <si>
    <t>Lim20_IA_25p4</t>
  </si>
  <si>
    <t>Lim20_IA_25p5</t>
  </si>
  <si>
    <t>Lim20_IA_25p6</t>
  </si>
  <si>
    <t>Lim20_IA_25p7</t>
  </si>
  <si>
    <t>Lim20_IA_25p8</t>
  </si>
  <si>
    <t>Lim30_IA_25p1</t>
  </si>
  <si>
    <t>Lim30_IA_25p2</t>
  </si>
  <si>
    <t>Lim30_IA_25p3</t>
  </si>
  <si>
    <t>Lim30_IA_25p4</t>
  </si>
  <si>
    <t>Lim30_IA_25p5</t>
  </si>
  <si>
    <t>Lim30_IA_25p6</t>
  </si>
  <si>
    <t>Lim30_IA_25p7</t>
  </si>
  <si>
    <t>Lim30_IA_25p8</t>
  </si>
  <si>
    <t>Lim40_IA_25p1</t>
  </si>
  <si>
    <t>Lim40_IA_25p2</t>
  </si>
  <si>
    <t>Lim40_IA_25p3</t>
  </si>
  <si>
    <t>Lim40_IA_25p4</t>
  </si>
  <si>
    <t>Lim40_IA_25p5</t>
  </si>
  <si>
    <t>Lim40_IA_25p6</t>
  </si>
  <si>
    <t>Lim40_IA_25p7</t>
  </si>
  <si>
    <t>Lim40_IA_25p8</t>
  </si>
  <si>
    <t>Lim70_IA_25p1</t>
  </si>
  <si>
    <t>Lim70_IA_25p2</t>
  </si>
  <si>
    <t>Lim70_IA_25p3</t>
  </si>
  <si>
    <t>Lim70_IA_25p4</t>
  </si>
  <si>
    <t>Lim70_IA_25p5</t>
  </si>
  <si>
    <t>Lim70_IA_25p6</t>
  </si>
  <si>
    <t>Lim70_IA_25p7</t>
  </si>
  <si>
    <t>Lim70_IA_25p8</t>
  </si>
  <si>
    <t>Lim80_IA_25p1</t>
  </si>
  <si>
    <t>Lim80_IA_25p2</t>
  </si>
  <si>
    <t>Lim80_IA_25p3</t>
  </si>
  <si>
    <t>Lim80_IA_25p4</t>
  </si>
  <si>
    <t>Lim80_IA_25p5</t>
  </si>
  <si>
    <t>Lim80_IA_25p6</t>
  </si>
  <si>
    <t>Lim80_IA_25p7</t>
  </si>
  <si>
    <t>Lim80_IA_25p8</t>
  </si>
  <si>
    <t>FY2025 Program Income and Rent Limits</t>
  </si>
  <si>
    <t>Effective April 1, 2025, HUD published the FY2025 income limits used to calculate the Virginia Housing loan limits</t>
  </si>
  <si>
    <t>FY 2025</t>
  </si>
  <si>
    <t>The 2025 National Non-Metropolitan median income limit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</si>
</sst>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409]mmmm\ d\,\ yyyy;@"/>
    <numFmt numFmtId="166" formatCode="&quot;$&quot;#,##0"/>
  </numFmts>
  <fonts count="71" x14ac:knownFonts="1">
    <font>
      <sz val="10"/>
      <color rgb="FF000000"/>
      <name val="Arial"/>
    </font>
    <font>
      <sz val="11"/>
      <color theme="1"/>
      <name val="Calibri"/>
      <family val="2"/>
      <scheme val="minor"/>
    </font>
    <font>
      <b/>
      <sz val="12"/>
      <name val="Arial"/>
      <family val="2"/>
    </font>
    <font>
      <b/>
      <sz val="10"/>
      <name val="Arial"/>
      <family val="2"/>
    </font>
    <font>
      <b/>
      <sz val="12"/>
      <color rgb="FFC00000"/>
      <name val="Arial"/>
      <family val="2"/>
    </font>
    <font>
      <b/>
      <sz val="10"/>
      <color rgb="FFC00000"/>
      <name val="Arial"/>
      <family val="2"/>
    </font>
    <font>
      <b/>
      <sz val="12"/>
      <name val="Arial"/>
      <family val="2"/>
    </font>
    <font>
      <sz val="12"/>
      <color rgb="FF000000"/>
      <name val="Arial"/>
      <family val="2"/>
    </font>
    <font>
      <b/>
      <sz val="12"/>
      <color rgb="FF000000"/>
      <name val="Arial"/>
      <family val="2"/>
    </font>
    <font>
      <sz val="10"/>
      <color rgb="FF000000"/>
      <name val="Arial"/>
      <family val="2"/>
    </font>
    <font>
      <b/>
      <sz val="10"/>
      <color rgb="FF000000"/>
      <name val="Arial"/>
      <family val="2"/>
    </font>
    <font>
      <b/>
      <sz val="11"/>
      <color rgb="FF000000"/>
      <name val="Arial"/>
      <family val="2"/>
    </font>
    <font>
      <b/>
      <sz val="10"/>
      <color theme="0"/>
      <name val="Arial"/>
      <family val="2"/>
    </font>
    <font>
      <b/>
      <sz val="12"/>
      <color rgb="FFFF0000"/>
      <name val="Arial"/>
      <family val="2"/>
    </font>
    <font>
      <b/>
      <sz val="14"/>
      <name val="Arial"/>
      <family val="2"/>
    </font>
    <font>
      <b/>
      <sz val="14"/>
      <color rgb="FF000000"/>
      <name val="Arial"/>
      <family val="2"/>
    </font>
    <font>
      <b/>
      <sz val="14"/>
      <color rgb="FFC00000"/>
      <name val="Arial"/>
      <family val="2"/>
    </font>
    <font>
      <sz val="14"/>
      <name val="Arial"/>
      <family val="2"/>
    </font>
    <font>
      <b/>
      <sz val="11"/>
      <color rgb="FFC00000"/>
      <name val="Calibri"/>
      <family val="2"/>
    </font>
    <font>
      <sz val="14"/>
      <color rgb="FF000000"/>
      <name val="Arial"/>
      <family val="2"/>
    </font>
    <font>
      <b/>
      <sz val="16"/>
      <name val="Arial"/>
      <family val="2"/>
    </font>
    <font>
      <b/>
      <sz val="16"/>
      <color rgb="FFC00000"/>
      <name val="Arial"/>
      <family val="2"/>
    </font>
    <font>
      <u/>
      <sz val="10"/>
      <color theme="10"/>
      <name val="Arial"/>
      <family val="2"/>
    </font>
    <font>
      <b/>
      <u/>
      <sz val="10"/>
      <color theme="10"/>
      <name val="Arial"/>
      <family val="2"/>
    </font>
    <font>
      <sz val="10"/>
      <name val="Arial"/>
      <family val="2"/>
    </font>
    <font>
      <b/>
      <sz val="15.5"/>
      <name val="Arial"/>
      <family val="2"/>
    </font>
    <font>
      <sz val="16"/>
      <name val="Arial"/>
      <family val="2"/>
    </font>
    <font>
      <sz val="10"/>
      <color theme="0" tint="-0.499984740745262"/>
      <name val="Arial"/>
      <family val="2"/>
    </font>
    <font>
      <b/>
      <u/>
      <sz val="10"/>
      <color rgb="FFC00000"/>
      <name val="Arial"/>
      <family val="2"/>
    </font>
    <font>
      <sz val="10"/>
      <color theme="0" tint="-0.249977111117893"/>
      <name val="Arial"/>
      <family val="2"/>
    </font>
    <font>
      <sz val="14"/>
      <color theme="0" tint="-0.499984740745262"/>
      <name val="Arial"/>
      <family val="2"/>
    </font>
    <font>
      <sz val="12"/>
      <color theme="0" tint="-0.499984740745262"/>
      <name val="Arial"/>
      <family val="2"/>
    </font>
    <font>
      <sz val="10"/>
      <color theme="7" tint="0.59999389629810485"/>
      <name val="Arial"/>
      <family val="2"/>
    </font>
    <font>
      <b/>
      <sz val="14"/>
      <color theme="0" tint="-0.34998626667073579"/>
      <name val="Arial"/>
      <family val="2"/>
    </font>
    <font>
      <sz val="11"/>
      <color rgb="FF000000"/>
      <name val="Arial"/>
      <family val="2"/>
    </font>
    <font>
      <sz val="10"/>
      <color theme="0" tint="-0.34998626667073579"/>
      <name val="Arial"/>
      <family val="2"/>
    </font>
    <font>
      <b/>
      <sz val="18"/>
      <name val="Arial"/>
      <family val="2"/>
    </font>
    <font>
      <b/>
      <sz val="9"/>
      <color rgb="FF000000"/>
      <name val="Arial"/>
      <family val="2"/>
    </font>
    <font>
      <b/>
      <sz val="18"/>
      <color rgb="FFC00000"/>
      <name val="Arial"/>
      <family val="2"/>
    </font>
    <font>
      <b/>
      <sz val="9.5"/>
      <color rgb="FF000000"/>
      <name val="Arial"/>
      <family val="2"/>
    </font>
    <font>
      <sz val="10"/>
      <color rgb="FF000000"/>
      <name val="Arial"/>
      <family val="2"/>
    </font>
    <font>
      <b/>
      <sz val="11"/>
      <color rgb="FF002060"/>
      <name val="Arial"/>
      <family val="2"/>
    </font>
    <font>
      <b/>
      <sz val="10"/>
      <color rgb="FF002060"/>
      <name val="Arial"/>
      <family val="2"/>
    </font>
    <font>
      <sz val="10"/>
      <color rgb="FF002060"/>
      <name val="Arial"/>
      <family val="2"/>
    </font>
    <font>
      <b/>
      <sz val="10"/>
      <color rgb="FFFF0000"/>
      <name val="Arial"/>
      <family val="2"/>
    </font>
    <font>
      <sz val="10"/>
      <color rgb="FF000000"/>
      <name val="Arial"/>
      <family val="2"/>
    </font>
    <font>
      <u/>
      <sz val="10"/>
      <color rgb="FF000000"/>
      <name val="Arial"/>
      <family val="2"/>
    </font>
    <font>
      <b/>
      <sz val="11"/>
      <color rgb="FFC00000"/>
      <name val="Arial"/>
      <family val="2"/>
    </font>
    <font>
      <b/>
      <sz val="10"/>
      <color rgb="FFFFFF00"/>
      <name val="Amasis MT Pro Black"/>
      <family val="1"/>
    </font>
    <font>
      <b/>
      <sz val="10"/>
      <color rgb="FFFFFF00"/>
      <name val="Arial"/>
      <family val="2"/>
    </font>
    <font>
      <sz val="10"/>
      <color rgb="FFFF0000"/>
      <name val="Arial"/>
      <family val="2"/>
    </font>
    <font>
      <sz val="11"/>
      <color rgb="FFC00000"/>
      <name val="Avenir Next LT Pro Demi"/>
      <family val="2"/>
    </font>
    <font>
      <b/>
      <u/>
      <sz val="12"/>
      <color rgb="FF000000"/>
      <name val="Arial"/>
      <family val="2"/>
    </font>
    <font>
      <u/>
      <sz val="12"/>
      <color theme="10"/>
      <name val="Arial"/>
      <family val="2"/>
    </font>
    <font>
      <sz val="11"/>
      <color rgb="FF0067B1"/>
      <name val="Arial Narrow"/>
      <family val="2"/>
    </font>
    <font>
      <b/>
      <sz val="16"/>
      <color theme="7" tint="0.39997558519241921"/>
      <name val="Arial"/>
      <family val="2"/>
    </font>
    <font>
      <b/>
      <sz val="9"/>
      <color rgb="FFC00000"/>
      <name val="Arial"/>
      <family val="2"/>
    </font>
    <font>
      <b/>
      <u/>
      <sz val="12"/>
      <color rgb="FFC00000"/>
      <name val="Arial"/>
      <family val="2"/>
    </font>
    <font>
      <b/>
      <sz val="13.5"/>
      <name val="Arial"/>
      <family val="2"/>
    </font>
    <font>
      <sz val="11"/>
      <color rgb="FF000000"/>
      <name val="Calibri"/>
      <family val="2"/>
    </font>
    <font>
      <b/>
      <sz val="16"/>
      <color rgb="FF000000"/>
      <name val="Arial"/>
      <family val="2"/>
    </font>
    <font>
      <sz val="12.8"/>
      <color rgb="FF000000"/>
      <name val="Arial"/>
      <family val="2"/>
    </font>
    <font>
      <sz val="12"/>
      <color rgb="FFC00000"/>
      <name val="Arial"/>
      <family val="2"/>
    </font>
    <font>
      <b/>
      <sz val="13"/>
      <color rgb="FFC00000"/>
      <name val="Arial"/>
      <family val="2"/>
    </font>
    <font>
      <b/>
      <sz val="10"/>
      <color theme="5" tint="-0.249977111117893"/>
      <name val="Arial"/>
      <family val="2"/>
    </font>
    <font>
      <b/>
      <sz val="12"/>
      <color theme="5" tint="-0.249977111117893"/>
      <name val="Arial"/>
      <family val="2"/>
    </font>
    <font>
      <b/>
      <sz val="11"/>
      <color rgb="FF112277"/>
      <name val="Arial"/>
      <family val="2"/>
    </font>
    <font>
      <sz val="9.5"/>
      <color rgb="FF000000"/>
      <name val="Arial"/>
      <family val="2"/>
    </font>
    <font>
      <b/>
      <sz val="9.5"/>
      <color rgb="FF112277"/>
      <name val="Arial"/>
      <family val="2"/>
    </font>
    <font>
      <sz val="9.5"/>
      <color rgb="FF112277"/>
      <name val="Arial"/>
      <family val="2"/>
    </font>
    <font>
      <b/>
      <sz val="16"/>
      <color rgb="FF7030A0"/>
      <name val="Arial"/>
      <family val="2"/>
    </font>
  </fonts>
  <fills count="22">
    <fill>
      <patternFill patternType="none"/>
    </fill>
    <fill>
      <patternFill patternType="gray125"/>
    </fill>
    <fill>
      <patternFill patternType="solid">
        <fgColor rgb="FFD9D9D9"/>
        <bgColor rgb="FFD9D9D9"/>
      </patternFill>
    </fill>
    <fill>
      <patternFill patternType="solid">
        <fgColor theme="1"/>
        <bgColor indexed="64"/>
      </patternFill>
    </fill>
    <fill>
      <patternFill patternType="solid">
        <fgColor theme="5" tint="0.59999389629810485"/>
        <bgColor rgb="FFEFEFEF"/>
      </patternFill>
    </fill>
    <fill>
      <patternFill patternType="solid">
        <fgColor rgb="FFFFFF00"/>
        <bgColor indexed="64"/>
      </patternFill>
    </fill>
    <fill>
      <patternFill patternType="solid">
        <fgColor rgb="FFFF0000"/>
        <bgColor indexed="64"/>
      </patternFill>
    </fill>
    <fill>
      <patternFill patternType="solid">
        <fgColor theme="0"/>
        <bgColor rgb="FFEFEFEF"/>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DD"/>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AFBFE"/>
        <bgColor indexed="64"/>
      </patternFill>
    </fill>
    <fill>
      <patternFill patternType="solid">
        <fgColor rgb="FF92D050"/>
        <bgColor indexed="64"/>
      </patternFill>
    </fill>
    <fill>
      <patternFill patternType="solid">
        <fgColor theme="7" tint="0.59999389629810485"/>
        <bgColor rgb="FFD9D9D9"/>
      </patternFill>
    </fill>
    <fill>
      <patternFill patternType="solid">
        <fgColor rgb="FFEDF2F9"/>
        <bgColor rgb="FF000000"/>
      </patternFill>
    </fill>
    <fill>
      <patternFill patternType="solid">
        <fgColor rgb="FFFFFFFF"/>
        <bgColor rgb="FF000000"/>
      </patternFill>
    </fill>
    <fill>
      <patternFill patternType="solid">
        <fgColor rgb="FF7030A0"/>
        <bgColor indexed="64"/>
      </patternFill>
    </fill>
    <fill>
      <patternFill patternType="solid">
        <fgColor rgb="FFFAFBFE"/>
        <bgColor rgb="FF000000"/>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2060"/>
      </left>
      <right style="medium">
        <color indexed="64"/>
      </right>
      <top style="medium">
        <color rgb="FF002060"/>
      </top>
      <bottom style="medium">
        <color rgb="FF002060"/>
      </bottom>
      <diagonal/>
    </border>
    <border>
      <left style="medium">
        <color indexed="64"/>
      </left>
      <right style="medium">
        <color indexed="64"/>
      </right>
      <top style="medium">
        <color rgb="FF002060"/>
      </top>
      <bottom style="medium">
        <color rgb="FF002060"/>
      </bottom>
      <diagonal/>
    </border>
    <border>
      <left style="medium">
        <color indexed="64"/>
      </left>
      <right style="medium">
        <color rgb="FF002060"/>
      </right>
      <top style="medium">
        <color rgb="FF002060"/>
      </top>
      <bottom style="medium">
        <color rgb="FF002060"/>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top/>
      <bottom style="medium">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 fillId="0" borderId="0"/>
    <xf numFmtId="0" fontId="9" fillId="0" borderId="0"/>
    <xf numFmtId="0" fontId="22" fillId="0" borderId="0" applyNumberFormat="0" applyFill="0" applyBorder="0" applyAlignment="0" applyProtection="0"/>
    <xf numFmtId="43" fontId="40" fillId="0" borderId="0" applyFont="0" applyFill="0" applyBorder="0" applyAlignment="0" applyProtection="0"/>
    <xf numFmtId="44" fontId="45" fillId="0" borderId="0" applyFont="0" applyFill="0" applyBorder="0" applyAlignment="0" applyProtection="0"/>
  </cellStyleXfs>
  <cellXfs count="293">
    <xf numFmtId="0" fontId="0" fillId="0" borderId="0" xfId="0"/>
    <xf numFmtId="0" fontId="0" fillId="0" borderId="0" xfId="0" applyAlignment="1">
      <alignment horizontal="center"/>
    </xf>
    <xf numFmtId="0" fontId="10" fillId="0" borderId="0" xfId="0" applyFont="1" applyAlignment="1">
      <alignment horizontal="center"/>
    </xf>
    <xf numFmtId="0" fontId="0" fillId="0" borderId="11" xfId="0" applyBorder="1" applyAlignment="1">
      <alignment horizontal="center"/>
    </xf>
    <xf numFmtId="0" fontId="12" fillId="6" borderId="0" xfId="0" applyFont="1" applyFill="1" applyAlignment="1">
      <alignment horizontal="center"/>
    </xf>
    <xf numFmtId="0" fontId="9" fillId="0" borderId="0" xfId="0" applyFont="1" applyAlignment="1">
      <alignment horizontal="center"/>
    </xf>
    <xf numFmtId="0" fontId="0" fillId="0" borderId="0" xfId="0" applyAlignment="1">
      <alignment horizontal="left"/>
    </xf>
    <xf numFmtId="0" fontId="0" fillId="5" borderId="0" xfId="0" applyFill="1" applyAlignment="1">
      <alignment horizontal="center"/>
    </xf>
    <xf numFmtId="0" fontId="23" fillId="0" borderId="0" xfId="3" applyFont="1" applyAlignment="1">
      <alignment horizontal="left"/>
    </xf>
    <xf numFmtId="0" fontId="24" fillId="0" borderId="0" xfId="0" applyFont="1" applyAlignment="1">
      <alignment vertical="top"/>
    </xf>
    <xf numFmtId="0" fontId="26" fillId="0" borderId="0" xfId="0" applyFont="1" applyAlignment="1">
      <alignment horizontal="left" vertical="top" wrapText="1"/>
    </xf>
    <xf numFmtId="0" fontId="20" fillId="0" borderId="0" xfId="0" applyFont="1" applyAlignment="1">
      <alignment horizontal="left" vertical="top" wrapText="1"/>
    </xf>
    <xf numFmtId="0" fontId="5" fillId="0" borderId="0" xfId="0" applyFont="1" applyAlignment="1">
      <alignment horizontal="left"/>
    </xf>
    <xf numFmtId="0" fontId="28" fillId="0" borderId="0" xfId="3" applyFont="1" applyAlignment="1">
      <alignment horizontal="left"/>
    </xf>
    <xf numFmtId="0" fontId="5" fillId="0" borderId="0" xfId="0" applyFont="1" applyAlignment="1">
      <alignment horizontal="center"/>
    </xf>
    <xf numFmtId="0" fontId="10" fillId="0" borderId="0" xfId="2" applyFont="1" applyAlignment="1">
      <alignment horizontal="center"/>
    </xf>
    <xf numFmtId="0" fontId="25" fillId="0" borderId="0" xfId="0" applyFont="1" applyAlignment="1">
      <alignment vertical="top"/>
    </xf>
    <xf numFmtId="0" fontId="14" fillId="0" borderId="0" xfId="0" applyFont="1" applyAlignment="1">
      <alignment horizontal="left" vertical="top" wrapText="1"/>
    </xf>
    <xf numFmtId="0" fontId="5" fillId="5" borderId="1" xfId="0" applyFont="1" applyFill="1" applyBorder="1"/>
    <xf numFmtId="0" fontId="0" fillId="10" borderId="0" xfId="0" applyFill="1"/>
    <xf numFmtId="0" fontId="0" fillId="11" borderId="0" xfId="0" applyFill="1" applyAlignment="1">
      <alignment horizontal="center"/>
    </xf>
    <xf numFmtId="0" fontId="38" fillId="0" borderId="0" xfId="0" applyFont="1" applyAlignment="1">
      <alignment horizontal="center" vertical="top"/>
    </xf>
    <xf numFmtId="3" fontId="43" fillId="0" borderId="36" xfId="4" applyNumberFormat="1" applyFont="1" applyFill="1" applyBorder="1" applyAlignment="1" applyProtection="1">
      <alignment horizontal="center" vertical="center"/>
      <protection hidden="1"/>
    </xf>
    <xf numFmtId="0" fontId="0" fillId="0" borderId="0" xfId="0" applyProtection="1">
      <protection hidden="1"/>
    </xf>
    <xf numFmtId="0" fontId="18" fillId="0" borderId="0" xfId="0" applyFont="1" applyAlignment="1" applyProtection="1">
      <alignment horizontal="left" wrapText="1"/>
      <protection hidden="1"/>
    </xf>
    <xf numFmtId="0" fontId="10" fillId="0" borderId="0" xfId="0" applyFont="1" applyAlignment="1" applyProtection="1">
      <alignment wrapText="1"/>
      <protection hidden="1"/>
    </xf>
    <xf numFmtId="3" fontId="10" fillId="0" borderId="0" xfId="0" applyNumberFormat="1" applyFont="1" applyAlignment="1" applyProtection="1">
      <alignment horizontal="center"/>
      <protection hidden="1"/>
    </xf>
    <xf numFmtId="0" fontId="10" fillId="0" borderId="0" xfId="0" applyFont="1" applyAlignment="1" applyProtection="1">
      <alignment horizontal="left"/>
      <protection hidden="1"/>
    </xf>
    <xf numFmtId="0" fontId="10" fillId="0" borderId="0" xfId="0" applyFont="1" applyAlignment="1" applyProtection="1">
      <alignment horizontal="center"/>
      <protection hidden="1"/>
    </xf>
    <xf numFmtId="0" fontId="10" fillId="0" borderId="0" xfId="0" applyFont="1" applyProtection="1">
      <protection hidden="1"/>
    </xf>
    <xf numFmtId="0" fontId="9" fillId="0" borderId="0" xfId="0" applyFont="1" applyAlignment="1" applyProtection="1">
      <alignment horizontal="left"/>
      <protection hidden="1"/>
    </xf>
    <xf numFmtId="3"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16" fontId="10" fillId="0" borderId="0" xfId="0" applyNumberFormat="1" applyFont="1" applyProtection="1">
      <protection hidden="1"/>
    </xf>
    <xf numFmtId="16" fontId="0" fillId="0" borderId="0" xfId="0" applyNumberFormat="1" applyProtection="1">
      <protection hidden="1"/>
    </xf>
    <xf numFmtId="0" fontId="10"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top"/>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wrapText="1"/>
      <protection hidden="1"/>
    </xf>
    <xf numFmtId="3" fontId="10" fillId="0" borderId="0" xfId="0" applyNumberFormat="1" applyFont="1" applyAlignment="1" applyProtection="1">
      <alignment horizontal="center" vertical="center"/>
      <protection hidden="1"/>
    </xf>
    <xf numFmtId="0" fontId="10" fillId="9" borderId="0" xfId="0" applyFont="1" applyFill="1" applyAlignment="1" applyProtection="1">
      <alignment horizontal="left"/>
      <protection hidden="1"/>
    </xf>
    <xf numFmtId="3" fontId="10" fillId="9" borderId="0" xfId="0" applyNumberFormat="1" applyFont="1" applyFill="1" applyAlignment="1" applyProtection="1">
      <alignment horizontal="center"/>
      <protection hidden="1"/>
    </xf>
    <xf numFmtId="0" fontId="10" fillId="9" borderId="0" xfId="0" applyFont="1" applyFill="1" applyAlignment="1" applyProtection="1">
      <alignment horizont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left" vertical="top"/>
      <protection hidden="1"/>
    </xf>
    <xf numFmtId="0" fontId="0" fillId="0" borderId="0" xfId="0" applyAlignment="1" applyProtection="1">
      <alignment vertical="top"/>
      <protection hidden="1"/>
    </xf>
    <xf numFmtId="0" fontId="10" fillId="0" borderId="0" xfId="0" applyFont="1" applyAlignment="1" applyProtection="1">
      <alignment horizontal="center" vertical="top"/>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wrapText="1"/>
      <protection hidden="1"/>
    </xf>
    <xf numFmtId="0" fontId="0" fillId="9" borderId="0" xfId="0" applyFill="1" applyAlignment="1" applyProtection="1">
      <alignment horizontal="center"/>
      <protection hidden="1"/>
    </xf>
    <xf numFmtId="0" fontId="10" fillId="9" borderId="0" xfId="0" applyFont="1" applyFill="1" applyAlignment="1" applyProtection="1">
      <alignment vertical="center"/>
      <protection hidden="1"/>
    </xf>
    <xf numFmtId="0" fontId="10" fillId="9" borderId="0" xfId="0" applyFont="1" applyFill="1" applyAlignment="1" applyProtection="1">
      <alignment vertical="top"/>
      <protection hidden="1"/>
    </xf>
    <xf numFmtId="0" fontId="39" fillId="0" borderId="0" xfId="0" applyFont="1" applyAlignment="1" applyProtection="1">
      <alignment vertical="center" wrapText="1"/>
      <protection hidden="1"/>
    </xf>
    <xf numFmtId="0" fontId="10" fillId="0" borderId="0" xfId="0" applyFont="1" applyAlignment="1" applyProtection="1">
      <alignment horizontal="right"/>
      <protection hidden="1"/>
    </xf>
    <xf numFmtId="0" fontId="10" fillId="9" borderId="0" xfId="0" applyFont="1" applyFill="1" applyAlignment="1" applyProtection="1">
      <alignment vertical="center" wrapText="1"/>
      <protection hidden="1"/>
    </xf>
    <xf numFmtId="0" fontId="10" fillId="0" borderId="0" xfId="0" applyFont="1" applyAlignment="1" applyProtection="1">
      <alignment vertical="top" wrapText="1"/>
      <protection hidden="1"/>
    </xf>
    <xf numFmtId="3" fontId="10" fillId="9" borderId="0" xfId="0" applyNumberFormat="1" applyFont="1" applyFill="1" applyAlignment="1" applyProtection="1">
      <alignment horizontal="center" vertical="center"/>
      <protection hidden="1"/>
    </xf>
    <xf numFmtId="0" fontId="9"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41" fillId="13" borderId="34" xfId="0" applyFont="1" applyFill="1" applyBorder="1" applyAlignment="1" applyProtection="1">
      <alignment vertical="center" wrapText="1"/>
      <protection hidden="1"/>
    </xf>
    <xf numFmtId="0" fontId="41" fillId="13" borderId="35" xfId="0" applyFont="1" applyFill="1" applyBorder="1" applyAlignment="1" applyProtection="1">
      <alignment horizontal="center" vertical="center"/>
      <protection hidden="1"/>
    </xf>
    <xf numFmtId="0" fontId="10" fillId="0" borderId="0" xfId="0" applyFont="1" applyAlignment="1" applyProtection="1">
      <alignment horizontal="right" vertical="center"/>
      <protection hidden="1"/>
    </xf>
    <xf numFmtId="0" fontId="43" fillId="0" borderId="36" xfId="0" applyFont="1" applyBorder="1" applyAlignment="1" applyProtection="1">
      <alignment vertical="center" wrapText="1"/>
      <protection hidden="1"/>
    </xf>
    <xf numFmtId="0" fontId="0" fillId="9" borderId="0" xfId="0" applyFill="1" applyAlignment="1" applyProtection="1">
      <alignment horizontal="center" vertical="center"/>
      <protection hidden="1"/>
    </xf>
    <xf numFmtId="0" fontId="10" fillId="9" borderId="0" xfId="0" applyFont="1" applyFill="1" applyAlignment="1" applyProtection="1">
      <alignment horizontal="center" vertical="center"/>
      <protection hidden="1"/>
    </xf>
    <xf numFmtId="9" fontId="10" fillId="0" borderId="0" xfId="0" applyNumberFormat="1" applyFont="1" applyAlignment="1" applyProtection="1">
      <alignment horizontal="center" vertical="center"/>
      <protection hidden="1"/>
    </xf>
    <xf numFmtId="0" fontId="10" fillId="6" borderId="0" xfId="0" applyFont="1" applyFill="1" applyAlignment="1" applyProtection="1">
      <alignment horizontal="center" vertical="center"/>
      <protection hidden="1"/>
    </xf>
    <xf numFmtId="0" fontId="19" fillId="0" borderId="0" xfId="0" applyFont="1" applyProtection="1">
      <protection hidden="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horizontal="right"/>
      <protection hidden="1"/>
    </xf>
    <xf numFmtId="0" fontId="19"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14" fillId="0" borderId="0" xfId="0" applyFont="1" applyAlignment="1" applyProtection="1">
      <alignment horizontal="right" vertical="center"/>
      <protection hidden="1"/>
    </xf>
    <xf numFmtId="0" fontId="16" fillId="0" borderId="0" xfId="0" applyFont="1" applyAlignment="1" applyProtection="1">
      <alignment horizontal="center" vertical="center" wrapText="1"/>
      <protection hidden="1"/>
    </xf>
    <xf numFmtId="0" fontId="16" fillId="0" borderId="0" xfId="0" applyFont="1" applyProtection="1">
      <protection hidden="1"/>
    </xf>
    <xf numFmtId="0" fontId="15" fillId="0" borderId="0" xfId="0" applyFont="1" applyAlignment="1" applyProtection="1">
      <alignment horizontal="center"/>
      <protection hidden="1"/>
    </xf>
    <xf numFmtId="0" fontId="14" fillId="0" borderId="0" xfId="0" applyFont="1" applyProtection="1">
      <protection hidden="1"/>
    </xf>
    <xf numFmtId="9" fontId="17" fillId="0" borderId="0" xfId="0" applyNumberFormat="1" applyFont="1" applyAlignment="1" applyProtection="1">
      <alignment horizontal="right"/>
      <protection hidden="1"/>
    </xf>
    <xf numFmtId="0" fontId="14" fillId="0" borderId="0" xfId="0" applyFont="1" applyAlignment="1" applyProtection="1">
      <alignment horizontal="right" wrapText="1"/>
      <protection hidden="1"/>
    </xf>
    <xf numFmtId="0" fontId="33" fillId="0" borderId="0" xfId="0" applyFont="1" applyAlignment="1" applyProtection="1">
      <alignment vertical="center"/>
      <protection hidden="1"/>
    </xf>
    <xf numFmtId="0" fontId="2" fillId="0" borderId="0" xfId="0" applyFont="1" applyAlignment="1" applyProtection="1">
      <alignment horizontal="right" wrapText="1"/>
      <protection hidden="1"/>
    </xf>
    <xf numFmtId="0" fontId="15" fillId="0" borderId="0" xfId="0" applyFont="1" applyProtection="1">
      <protection hidden="1"/>
    </xf>
    <xf numFmtId="9" fontId="30" fillId="0" borderId="0" xfId="0" applyNumberFormat="1" applyFont="1" applyProtection="1">
      <protection hidden="1"/>
    </xf>
    <xf numFmtId="0" fontId="27" fillId="0" borderId="0" xfId="0" applyFont="1" applyProtection="1">
      <protection hidden="1"/>
    </xf>
    <xf numFmtId="9" fontId="31" fillId="0" borderId="0" xfId="0" applyNumberFormat="1" applyFont="1" applyProtection="1">
      <protection hidden="1"/>
    </xf>
    <xf numFmtId="0" fontId="31" fillId="0" borderId="0" xfId="0" applyFont="1" applyProtection="1">
      <protection hidden="1"/>
    </xf>
    <xf numFmtId="0" fontId="30" fillId="0" borderId="0" xfId="0" applyFont="1" applyProtection="1">
      <protection hidden="1"/>
    </xf>
    <xf numFmtId="0" fontId="31" fillId="0" borderId="0" xfId="0" applyFont="1" applyAlignment="1" applyProtection="1">
      <alignment horizontal="center"/>
      <protection hidden="1"/>
    </xf>
    <xf numFmtId="9" fontId="14" fillId="0" borderId="15" xfId="0" applyNumberFormat="1" applyFont="1" applyBorder="1" applyAlignment="1" applyProtection="1">
      <alignment horizontal="center" vertical="center"/>
      <protection hidden="1"/>
    </xf>
    <xf numFmtId="9" fontId="14" fillId="0" borderId="16" xfId="0" applyNumberFormat="1" applyFont="1" applyBorder="1" applyAlignment="1" applyProtection="1">
      <alignment horizontal="center" vertical="center"/>
      <protection hidden="1"/>
    </xf>
    <xf numFmtId="9" fontId="14" fillId="0" borderId="17" xfId="0" applyNumberFormat="1" applyFont="1" applyBorder="1" applyAlignment="1" applyProtection="1">
      <alignment horizontal="center" vertical="center"/>
      <protection hidden="1"/>
    </xf>
    <xf numFmtId="0" fontId="6" fillId="0" borderId="0" xfId="0" applyFont="1" applyAlignment="1" applyProtection="1">
      <alignment horizontal="right"/>
      <protection hidden="1"/>
    </xf>
    <xf numFmtId="0" fontId="2" fillId="0" borderId="0" xfId="0" applyFont="1" applyAlignment="1" applyProtection="1">
      <alignment horizontal="right"/>
      <protection hidden="1"/>
    </xf>
    <xf numFmtId="9" fontId="14" fillId="0" borderId="1" xfId="0" applyNumberFormat="1" applyFont="1" applyBorder="1" applyAlignment="1" applyProtection="1">
      <alignment horizontal="center"/>
      <protection hidden="1"/>
    </xf>
    <xf numFmtId="9" fontId="14" fillId="7" borderId="1" xfId="0" applyNumberFormat="1" applyFont="1" applyFill="1" applyBorder="1" applyAlignment="1" applyProtection="1">
      <alignment horizontal="center"/>
      <protection hidden="1"/>
    </xf>
    <xf numFmtId="9" fontId="16" fillId="4" borderId="1" xfId="0" applyNumberFormat="1" applyFont="1" applyFill="1" applyBorder="1" applyAlignment="1" applyProtection="1">
      <alignment horizontal="center"/>
      <protection hidden="1"/>
    </xf>
    <xf numFmtId="9" fontId="30" fillId="0" borderId="0" xfId="0" applyNumberFormat="1" applyFont="1" applyAlignment="1" applyProtection="1">
      <alignment horizontal="right"/>
      <protection hidden="1"/>
    </xf>
    <xf numFmtId="0" fontId="30" fillId="0" borderId="0" xfId="0" applyFont="1" applyAlignment="1" applyProtection="1">
      <alignment horizontal="center"/>
      <protection hidden="1"/>
    </xf>
    <xf numFmtId="3" fontId="16" fillId="0" borderId="2" xfId="0" applyNumberFormat="1" applyFont="1" applyBorder="1" applyAlignment="1" applyProtection="1">
      <alignment horizontal="center" vertical="center"/>
      <protection hidden="1"/>
    </xf>
    <xf numFmtId="0" fontId="14" fillId="2" borderId="1" xfId="0" applyFont="1" applyFill="1" applyBorder="1" applyProtection="1">
      <protection hidden="1"/>
    </xf>
    <xf numFmtId="0" fontId="15" fillId="0" borderId="4"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15" fillId="3" borderId="3" xfId="0" applyFont="1" applyFill="1" applyBorder="1" applyAlignment="1" applyProtection="1">
      <alignment horizontal="center"/>
      <protection hidden="1"/>
    </xf>
    <xf numFmtId="0" fontId="15" fillId="0" borderId="1" xfId="0" applyFont="1" applyBorder="1" applyAlignment="1" applyProtection="1">
      <alignment horizontal="center"/>
      <protection hidden="1"/>
    </xf>
    <xf numFmtId="9" fontId="30" fillId="7" borderId="0" xfId="0" applyNumberFormat="1" applyFont="1" applyFill="1" applyAlignment="1" applyProtection="1">
      <alignment horizontal="right"/>
      <protection hidden="1"/>
    </xf>
    <xf numFmtId="0" fontId="16" fillId="0" borderId="0" xfId="0" applyFont="1" applyAlignment="1" applyProtection="1">
      <alignment horizontal="center" vertical="center"/>
      <protection hidden="1"/>
    </xf>
    <xf numFmtId="3" fontId="19" fillId="0" borderId="20" xfId="0" applyNumberFormat="1" applyFont="1" applyBorder="1" applyAlignment="1" applyProtection="1">
      <alignment horizontal="center"/>
      <protection hidden="1"/>
    </xf>
    <xf numFmtId="0" fontId="21" fillId="0" borderId="0" xfId="0" applyFont="1" applyProtection="1">
      <protection hidden="1"/>
    </xf>
    <xf numFmtId="0" fontId="8" fillId="0" borderId="0" xfId="0" applyFont="1" applyAlignment="1" applyProtection="1">
      <alignment horizontal="left" wrapText="1"/>
      <protection hidden="1"/>
    </xf>
    <xf numFmtId="0" fontId="14" fillId="0" borderId="28" xfId="0" applyFont="1" applyBorder="1" applyAlignment="1" applyProtection="1">
      <alignment horizontal="center"/>
      <protection hidden="1"/>
    </xf>
    <xf numFmtId="3" fontId="19" fillId="0" borderId="21" xfId="0" applyNumberFormat="1" applyFont="1" applyBorder="1" applyAlignment="1" applyProtection="1">
      <alignment horizontal="center"/>
      <protection hidden="1"/>
    </xf>
    <xf numFmtId="9" fontId="30" fillId="8" borderId="0" xfId="0" applyNumberFormat="1" applyFont="1" applyFill="1" applyAlignment="1" applyProtection="1">
      <alignment horizontal="right"/>
      <protection hidden="1"/>
    </xf>
    <xf numFmtId="0" fontId="14" fillId="0" borderId="27" xfId="0" applyFont="1" applyBorder="1" applyAlignment="1" applyProtection="1">
      <alignment horizontal="center"/>
      <protection hidden="1"/>
    </xf>
    <xf numFmtId="3" fontId="19" fillId="0" borderId="19" xfId="0" applyNumberFormat="1" applyFont="1" applyBorder="1" applyAlignment="1" applyProtection="1">
      <alignment horizontal="center"/>
      <protection hidden="1"/>
    </xf>
    <xf numFmtId="3" fontId="19" fillId="0" borderId="22" xfId="0" applyNumberFormat="1" applyFont="1" applyBorder="1" applyAlignment="1" applyProtection="1">
      <alignment horizontal="center"/>
      <protection hidden="1"/>
    </xf>
    <xf numFmtId="3" fontId="19" fillId="0" borderId="26" xfId="0" applyNumberFormat="1" applyFont="1" applyBorder="1" applyAlignment="1" applyProtection="1">
      <alignment horizontal="center"/>
      <protection hidden="1"/>
    </xf>
    <xf numFmtId="0" fontId="14" fillId="0" borderId="10" xfId="0" applyFont="1" applyBorder="1" applyAlignment="1" applyProtection="1">
      <alignment horizontal="center"/>
      <protection hidden="1"/>
    </xf>
    <xf numFmtId="0" fontId="4" fillId="0" borderId="0" xfId="0" applyFont="1" applyProtection="1">
      <protection hidden="1"/>
    </xf>
    <xf numFmtId="3" fontId="19" fillId="0" borderId="6" xfId="0" applyNumberFormat="1" applyFont="1" applyBorder="1" applyAlignment="1" applyProtection="1">
      <alignment horizontal="center"/>
      <protection hidden="1"/>
    </xf>
    <xf numFmtId="3" fontId="19" fillId="0" borderId="8" xfId="0" applyNumberFormat="1" applyFont="1" applyBorder="1" applyAlignment="1" applyProtection="1">
      <alignment horizontal="center"/>
      <protection hidden="1"/>
    </xf>
    <xf numFmtId="0" fontId="7" fillId="0" borderId="0" xfId="0" applyFont="1" applyAlignment="1" applyProtection="1">
      <alignment horizontal="center"/>
      <protection hidden="1"/>
    </xf>
    <xf numFmtId="3" fontId="14" fillId="0" borderId="27" xfId="0" applyNumberFormat="1" applyFont="1" applyBorder="1" applyAlignment="1" applyProtection="1">
      <alignment horizontal="center"/>
      <protection hidden="1"/>
    </xf>
    <xf numFmtId="3" fontId="14" fillId="0" borderId="28" xfId="0" applyNumberFormat="1" applyFont="1" applyBorder="1" applyAlignment="1" applyProtection="1">
      <alignment horizontal="center"/>
      <protection hidden="1"/>
    </xf>
    <xf numFmtId="3" fontId="19" fillId="0" borderId="23" xfId="0" applyNumberFormat="1" applyFont="1" applyBorder="1" applyAlignment="1" applyProtection="1">
      <alignment horizontal="center"/>
      <protection hidden="1"/>
    </xf>
    <xf numFmtId="9" fontId="14" fillId="0" borderId="18" xfId="0" applyNumberFormat="1" applyFont="1" applyBorder="1" applyAlignment="1" applyProtection="1">
      <alignment horizontal="center"/>
      <protection hidden="1"/>
    </xf>
    <xf numFmtId="9" fontId="14" fillId="7" borderId="18" xfId="0" applyNumberFormat="1" applyFont="1" applyFill="1" applyBorder="1" applyAlignment="1" applyProtection="1">
      <alignment horizontal="center"/>
      <protection hidden="1"/>
    </xf>
    <xf numFmtId="9" fontId="16" fillId="4" borderId="18" xfId="0" applyNumberFormat="1" applyFont="1" applyFill="1" applyBorder="1" applyAlignment="1" applyProtection="1">
      <alignment horizontal="center"/>
      <protection hidden="1"/>
    </xf>
    <xf numFmtId="3" fontId="20" fillId="12" borderId="27" xfId="0" applyNumberFormat="1" applyFont="1" applyFill="1" applyBorder="1" applyAlignment="1" applyProtection="1">
      <alignment horizontal="center" vertical="center"/>
      <protection locked="0" hidden="1"/>
    </xf>
    <xf numFmtId="3" fontId="19" fillId="0" borderId="29" xfId="0" applyNumberFormat="1" applyFont="1" applyBorder="1" applyAlignment="1" applyProtection="1">
      <alignment horizontal="center"/>
      <protection hidden="1"/>
    </xf>
    <xf numFmtId="0" fontId="29" fillId="0" borderId="0" xfId="0" applyFont="1" applyProtection="1">
      <protection hidden="1"/>
    </xf>
    <xf numFmtId="3" fontId="20" fillId="12" borderId="28" xfId="0" applyNumberFormat="1" applyFont="1" applyFill="1" applyBorder="1" applyAlignment="1" applyProtection="1">
      <alignment horizontal="center" vertical="center"/>
      <protection locked="0" hidden="1"/>
    </xf>
    <xf numFmtId="3" fontId="19" fillId="0" borderId="30" xfId="0" applyNumberFormat="1" applyFont="1" applyBorder="1" applyAlignment="1" applyProtection="1">
      <alignment horizontal="center"/>
      <protection hidden="1"/>
    </xf>
    <xf numFmtId="3" fontId="14" fillId="0" borderId="10" xfId="0" applyNumberFormat="1" applyFont="1" applyBorder="1" applyAlignment="1" applyProtection="1">
      <alignment horizontal="center"/>
      <protection hidden="1"/>
    </xf>
    <xf numFmtId="3" fontId="19" fillId="0" borderId="24" xfId="0" applyNumberFormat="1" applyFont="1" applyBorder="1" applyAlignment="1" applyProtection="1">
      <alignment horizontal="center"/>
      <protection hidden="1"/>
    </xf>
    <xf numFmtId="3" fontId="19" fillId="0" borderId="25" xfId="0" applyNumberFormat="1" applyFont="1" applyBorder="1" applyAlignment="1" applyProtection="1">
      <alignment horizontal="center"/>
      <protection hidden="1"/>
    </xf>
    <xf numFmtId="3" fontId="20" fillId="12" borderId="10" xfId="0" applyNumberFormat="1" applyFont="1" applyFill="1" applyBorder="1" applyAlignment="1" applyProtection="1">
      <alignment horizontal="center" vertical="center"/>
      <protection locked="0" hidden="1"/>
    </xf>
    <xf numFmtId="3" fontId="19" fillId="0" borderId="31" xfId="0" applyNumberFormat="1" applyFont="1" applyBorder="1" applyAlignment="1" applyProtection="1">
      <alignment horizontal="center"/>
      <protection hidden="1"/>
    </xf>
    <xf numFmtId="0" fontId="4" fillId="0" borderId="0" xfId="0" applyFont="1" applyAlignment="1" applyProtection="1">
      <alignment horizontal="left"/>
      <protection hidden="1"/>
    </xf>
    <xf numFmtId="0" fontId="9" fillId="0" borderId="0" xfId="0" applyFont="1" applyProtection="1">
      <protection hidden="1"/>
    </xf>
    <xf numFmtId="0" fontId="2" fillId="2" borderId="13" xfId="0" applyFont="1" applyFill="1" applyBorder="1" applyAlignment="1" applyProtection="1">
      <alignment horizontal="center"/>
      <protection hidden="1"/>
    </xf>
    <xf numFmtId="0" fontId="13" fillId="0" borderId="0" xfId="0" applyFont="1" applyProtection="1">
      <protection hidden="1"/>
    </xf>
    <xf numFmtId="0" fontId="5" fillId="0" borderId="0" xfId="0" applyFont="1" applyProtection="1">
      <protection hidden="1"/>
    </xf>
    <xf numFmtId="0" fontId="37" fillId="0" borderId="0" xfId="0" applyFont="1" applyAlignment="1" applyProtection="1">
      <alignment horizontal="center"/>
      <protection hidden="1"/>
    </xf>
    <xf numFmtId="9" fontId="34" fillId="0" borderId="0" xfId="0" applyNumberFormat="1" applyFont="1" applyProtection="1">
      <protection hidden="1"/>
    </xf>
    <xf numFmtId="0" fontId="34" fillId="0" borderId="9" xfId="0" applyFont="1" applyBorder="1" applyAlignment="1" applyProtection="1">
      <alignment horizontal="center"/>
      <protection hidden="1"/>
    </xf>
    <xf numFmtId="0" fontId="34" fillId="0" borderId="1" xfId="0" applyFont="1" applyBorder="1" applyAlignment="1" applyProtection="1">
      <alignment horizontal="center"/>
      <protection hidden="1"/>
    </xf>
    <xf numFmtId="0" fontId="34" fillId="0" borderId="2" xfId="0" applyFont="1" applyBorder="1" applyAlignment="1" applyProtection="1">
      <alignment horizontal="center"/>
      <protection hidden="1"/>
    </xf>
    <xf numFmtId="0" fontId="24" fillId="0" borderId="0" xfId="0" applyFont="1" applyProtection="1">
      <protection hidden="1"/>
    </xf>
    <xf numFmtId="0" fontId="3" fillId="0" borderId="0" xfId="0" applyFont="1" applyProtection="1">
      <protection hidden="1"/>
    </xf>
    <xf numFmtId="0" fontId="24" fillId="0" borderId="0" xfId="0" applyFont="1" applyAlignment="1" applyProtection="1">
      <alignment horizontal="center"/>
      <protection hidden="1"/>
    </xf>
    <xf numFmtId="0" fontId="35" fillId="0" borderId="0" xfId="0" applyFont="1" applyProtection="1">
      <protection hidden="1"/>
    </xf>
    <xf numFmtId="0" fontId="3" fillId="6" borderId="0" xfId="0" applyFont="1" applyFill="1" applyProtection="1">
      <protection hidden="1"/>
    </xf>
    <xf numFmtId="0" fontId="3" fillId="0" borderId="0" xfId="0" applyFont="1" applyAlignment="1" applyProtection="1">
      <alignment horizontal="center"/>
      <protection hidden="1"/>
    </xf>
    <xf numFmtId="0" fontId="32" fillId="0" borderId="0" xfId="0" applyFont="1" applyProtection="1">
      <protection hidden="1"/>
    </xf>
    <xf numFmtId="0" fontId="0" fillId="0" borderId="1" xfId="0" applyBorder="1" applyProtection="1">
      <protection hidden="1"/>
    </xf>
    <xf numFmtId="9" fontId="41" fillId="13" borderId="35" xfId="0" applyNumberFormat="1" applyFont="1" applyFill="1" applyBorder="1" applyAlignment="1" applyProtection="1">
      <alignment horizontal="center" vertical="center"/>
      <protection hidden="1"/>
    </xf>
    <xf numFmtId="9" fontId="41" fillId="13" borderId="37" xfId="0" applyNumberFormat="1" applyFont="1" applyFill="1" applyBorder="1" applyAlignment="1" applyProtection="1">
      <alignment horizontal="center" vertical="center"/>
      <protection hidden="1"/>
    </xf>
    <xf numFmtId="0" fontId="42" fillId="0" borderId="36" xfId="0" applyFont="1" applyBorder="1" applyAlignment="1" applyProtection="1">
      <alignment horizontal="center" vertical="center"/>
      <protection hidden="1"/>
    </xf>
    <xf numFmtId="3" fontId="0" fillId="9" borderId="0" xfId="0" applyNumberFormat="1" applyFill="1" applyAlignment="1" applyProtection="1">
      <alignment horizontal="center"/>
      <protection hidden="1"/>
    </xf>
    <xf numFmtId="0" fontId="44" fillId="0" borderId="0" xfId="0" applyFont="1" applyAlignment="1">
      <alignment horizontal="left"/>
    </xf>
    <xf numFmtId="0" fontId="14" fillId="0" borderId="38" xfId="0" applyFont="1" applyBorder="1" applyAlignment="1" applyProtection="1">
      <alignment horizontal="center"/>
      <protection hidden="1"/>
    </xf>
    <xf numFmtId="0" fontId="14" fillId="0" borderId="30" xfId="0" applyFont="1" applyBorder="1" applyAlignment="1" applyProtection="1">
      <alignment horizontal="center"/>
      <protection hidden="1"/>
    </xf>
    <xf numFmtId="0" fontId="14" fillId="0" borderId="31" xfId="0" applyFont="1" applyBorder="1" applyAlignment="1" applyProtection="1">
      <alignment horizontal="center"/>
      <protection hidden="1"/>
    </xf>
    <xf numFmtId="0" fontId="15" fillId="0" borderId="9" xfId="0" applyFont="1" applyBorder="1" applyAlignment="1" applyProtection="1">
      <alignment horizontal="center"/>
      <protection hidden="1"/>
    </xf>
    <xf numFmtId="0" fontId="15" fillId="3" borderId="9" xfId="0" applyFont="1" applyFill="1" applyBorder="1" applyAlignment="1" applyProtection="1">
      <alignment horizontal="center"/>
      <protection hidden="1"/>
    </xf>
    <xf numFmtId="0" fontId="15" fillId="0" borderId="18" xfId="0" applyFont="1" applyBorder="1" applyAlignment="1" applyProtection="1">
      <alignment horizontal="center"/>
      <protection hidden="1"/>
    </xf>
    <xf numFmtId="0" fontId="14" fillId="2" borderId="3" xfId="0" applyFont="1" applyFill="1" applyBorder="1" applyProtection="1">
      <protection hidden="1"/>
    </xf>
    <xf numFmtId="3" fontId="19" fillId="0" borderId="38" xfId="0" applyNumberFormat="1" applyFont="1" applyBorder="1" applyAlignment="1" applyProtection="1">
      <alignment horizontal="center"/>
      <protection hidden="1"/>
    </xf>
    <xf numFmtId="3" fontId="19" fillId="0" borderId="7" xfId="0" applyNumberFormat="1" applyFont="1" applyBorder="1" applyAlignment="1" applyProtection="1">
      <alignment horizontal="center"/>
      <protection hidden="1"/>
    </xf>
    <xf numFmtId="0" fontId="0" fillId="8" borderId="0" xfId="0" applyFill="1" applyAlignment="1">
      <alignment horizontal="center"/>
    </xf>
    <xf numFmtId="0" fontId="9" fillId="8" borderId="0" xfId="2" applyFill="1" applyAlignment="1">
      <alignment horizontal="center"/>
    </xf>
    <xf numFmtId="0" fontId="0" fillId="14" borderId="0" xfId="0" applyFill="1"/>
    <xf numFmtId="0" fontId="0" fillId="15" borderId="0" xfId="0" applyFill="1" applyAlignment="1">
      <alignment horizontal="left"/>
    </xf>
    <xf numFmtId="0" fontId="22" fillId="0" borderId="0" xfId="3"/>
    <xf numFmtId="0" fontId="47" fillId="0" borderId="0" xfId="0" applyFont="1" applyAlignment="1">
      <alignment vertical="top" wrapText="1"/>
    </xf>
    <xf numFmtId="0" fontId="48" fillId="5" borderId="0" xfId="0" applyFont="1" applyFill="1" applyProtection="1">
      <protection hidden="1"/>
    </xf>
    <xf numFmtId="0" fontId="49" fillId="5" borderId="0" xfId="0" applyFont="1" applyFill="1" applyProtection="1">
      <protection hidden="1"/>
    </xf>
    <xf numFmtId="0" fontId="49" fillId="0" borderId="0" xfId="0" applyFont="1" applyProtection="1">
      <protection hidden="1"/>
    </xf>
    <xf numFmtId="0" fontId="50" fillId="0" borderId="0" xfId="0" applyFont="1" applyAlignment="1" applyProtection="1">
      <alignment horizontal="left" vertical="center"/>
      <protection hidden="1"/>
    </xf>
    <xf numFmtId="0" fontId="0" fillId="0" borderId="0" xfId="0" applyAlignment="1">
      <alignment vertical="center"/>
    </xf>
    <xf numFmtId="0" fontId="51" fillId="0" borderId="0" xfId="0" applyFont="1" applyAlignment="1">
      <alignment horizontal="left"/>
    </xf>
    <xf numFmtId="0" fontId="9" fillId="16" borderId="0" xfId="2" applyFill="1"/>
    <xf numFmtId="0" fontId="24" fillId="0" borderId="0" xfId="0" applyFont="1"/>
    <xf numFmtId="164" fontId="0" fillId="0" borderId="0" xfId="0" applyNumberFormat="1" applyAlignment="1">
      <alignment vertical="center"/>
    </xf>
    <xf numFmtId="0" fontId="34" fillId="0" borderId="0" xfId="0" applyFont="1"/>
    <xf numFmtId="0" fontId="11" fillId="0" borderId="0" xfId="0" applyFont="1"/>
    <xf numFmtId="0" fontId="7" fillId="0" borderId="0" xfId="0" applyFont="1" applyAlignment="1">
      <alignment vertical="center" wrapText="1"/>
    </xf>
    <xf numFmtId="0" fontId="34"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vertical="top" wrapText="1"/>
    </xf>
    <xf numFmtId="0" fontId="0" fillId="0" borderId="0" xfId="0" applyAlignment="1">
      <alignment vertical="top" wrapText="1"/>
    </xf>
    <xf numFmtId="0" fontId="8" fillId="0" borderId="0" xfId="0" applyFont="1"/>
    <xf numFmtId="0" fontId="7" fillId="0" borderId="0" xfId="0" applyFont="1"/>
    <xf numFmtId="0" fontId="0" fillId="0" borderId="0" xfId="0" applyAlignment="1">
      <alignment horizontal="left" vertical="center"/>
    </xf>
    <xf numFmtId="0" fontId="53" fillId="0" borderId="0" xfId="3" applyFont="1"/>
    <xf numFmtId="0" fontId="54" fillId="0" borderId="0" xfId="0" applyFont="1" applyAlignment="1">
      <alignment vertical="center"/>
    </xf>
    <xf numFmtId="0" fontId="54" fillId="0" borderId="0" xfId="0" applyFont="1" applyAlignment="1">
      <alignment horizontal="center" vertical="center"/>
    </xf>
    <xf numFmtId="0" fontId="55" fillId="0" borderId="0" xfId="0" applyFont="1" applyProtection="1">
      <protection hidden="1"/>
    </xf>
    <xf numFmtId="0" fontId="8" fillId="0" borderId="0" xfId="0" applyFont="1" applyAlignment="1">
      <alignment horizontal="left"/>
    </xf>
    <xf numFmtId="165" fontId="7" fillId="0" borderId="0" xfId="0" applyNumberFormat="1" applyFont="1" applyAlignment="1" applyProtection="1">
      <alignment horizontal="left" vertical="center" wrapText="1"/>
      <protection locked="0"/>
    </xf>
    <xf numFmtId="9" fontId="16" fillId="0" borderId="0" xfId="0" applyNumberFormat="1" applyFont="1"/>
    <xf numFmtId="9" fontId="16" fillId="13" borderId="15" xfId="0" applyNumberFormat="1" applyFont="1" applyFill="1" applyBorder="1" applyAlignment="1">
      <alignment horizontal="center" vertical="center"/>
    </xf>
    <xf numFmtId="9" fontId="16" fillId="13" borderId="16" xfId="0" applyNumberFormat="1" applyFont="1" applyFill="1" applyBorder="1" applyAlignment="1">
      <alignment horizontal="center" vertical="center"/>
    </xf>
    <xf numFmtId="9" fontId="16" fillId="13" borderId="17" xfId="0" applyNumberFormat="1" applyFont="1" applyFill="1" applyBorder="1" applyAlignment="1">
      <alignment horizontal="center" vertical="center"/>
    </xf>
    <xf numFmtId="37" fontId="2" fillId="0" borderId="2" xfId="4" applyNumberFormat="1" applyFont="1" applyFill="1" applyBorder="1" applyAlignment="1" applyProtection="1">
      <alignment horizontal="center" vertical="center"/>
    </xf>
    <xf numFmtId="166" fontId="8" fillId="0" borderId="1" xfId="5" applyNumberFormat="1" applyFont="1" applyBorder="1" applyAlignment="1">
      <alignment horizontal="center" vertical="center"/>
    </xf>
    <xf numFmtId="0" fontId="2" fillId="0" borderId="33" xfId="0" applyFont="1" applyBorder="1" applyAlignment="1">
      <alignment vertical="center"/>
    </xf>
    <xf numFmtId="0" fontId="4" fillId="13" borderId="12"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18" xfId="0" applyFont="1" applyFill="1" applyBorder="1" applyAlignment="1">
      <alignment horizontal="center" vertical="center"/>
    </xf>
    <xf numFmtId="0" fontId="8" fillId="0" borderId="0" xfId="0" applyFont="1" applyAlignment="1">
      <alignment horizontal="center"/>
    </xf>
    <xf numFmtId="9" fontId="10" fillId="0" borderId="0" xfId="0" applyNumberFormat="1" applyFont="1" applyAlignment="1" applyProtection="1">
      <alignment horizontal="center"/>
      <protection hidden="1"/>
    </xf>
    <xf numFmtId="0" fontId="2" fillId="0" borderId="0" xfId="0" applyFont="1" applyAlignment="1">
      <alignment horizontal="center" vertical="center"/>
    </xf>
    <xf numFmtId="0" fontId="41" fillId="13" borderId="37" xfId="0" applyFont="1" applyFill="1" applyBorder="1" applyAlignment="1" applyProtection="1">
      <alignment horizontal="center" vertical="center"/>
      <protection hidden="1"/>
    </xf>
    <xf numFmtId="5" fontId="57" fillId="0" borderId="0" xfId="5" applyNumberFormat="1" applyFont="1" applyFill="1" applyAlignment="1" applyProtection="1">
      <alignment horizontal="left" vertical="center"/>
      <protection hidden="1"/>
    </xf>
    <xf numFmtId="0" fontId="49" fillId="0" borderId="0" xfId="0" quotePrefix="1" applyFont="1" applyAlignment="1">
      <alignment vertical="top"/>
    </xf>
    <xf numFmtId="0" fontId="49" fillId="0" borderId="0" xfId="0" applyFont="1" applyAlignment="1">
      <alignment vertical="top"/>
    </xf>
    <xf numFmtId="0" fontId="42" fillId="0" borderId="41" xfId="0" applyFont="1" applyBorder="1" applyAlignment="1" applyProtection="1">
      <alignment horizontal="left" vertical="center" wrapText="1"/>
      <protection hidden="1"/>
    </xf>
    <xf numFmtId="3" fontId="43" fillId="0" borderId="42" xfId="4" applyNumberFormat="1" applyFont="1" applyFill="1" applyBorder="1" applyAlignment="1" applyProtection="1">
      <alignment horizontal="center" vertical="center"/>
      <protection hidden="1"/>
    </xf>
    <xf numFmtId="0" fontId="42" fillId="0" borderId="43" xfId="0" applyFont="1" applyBorder="1" applyAlignment="1" applyProtection="1">
      <alignment horizontal="left" vertical="center" wrapText="1"/>
      <protection hidden="1"/>
    </xf>
    <xf numFmtId="3" fontId="43" fillId="0" borderId="44" xfId="4" applyNumberFormat="1" applyFont="1" applyFill="1" applyBorder="1" applyAlignment="1" applyProtection="1">
      <alignment horizontal="center" vertical="center"/>
      <protection hidden="1"/>
    </xf>
    <xf numFmtId="3" fontId="43" fillId="0" borderId="45" xfId="4" applyNumberFormat="1" applyFont="1" applyFill="1" applyBorder="1" applyAlignment="1" applyProtection="1">
      <alignment horizontal="center" vertical="center"/>
      <protection hidden="1"/>
    </xf>
    <xf numFmtId="0" fontId="14" fillId="0" borderId="0" xfId="0" applyFont="1" applyAlignment="1">
      <alignment vertical="top" wrapText="1"/>
    </xf>
    <xf numFmtId="0" fontId="59" fillId="0" borderId="0" xfId="0" applyFont="1"/>
    <xf numFmtId="0" fontId="42" fillId="0" borderId="46" xfId="0" applyFont="1" applyBorder="1" applyAlignment="1" applyProtection="1">
      <alignment horizontal="center" vertical="center"/>
      <protection hidden="1"/>
    </xf>
    <xf numFmtId="3" fontId="43" fillId="0" borderId="46" xfId="4" applyNumberFormat="1" applyFont="1" applyFill="1" applyBorder="1" applyAlignment="1" applyProtection="1">
      <alignment horizontal="center" vertical="center"/>
      <protection hidden="1"/>
    </xf>
    <xf numFmtId="0" fontId="43" fillId="0" borderId="46" xfId="0" applyFont="1" applyBorder="1" applyAlignment="1" applyProtection="1">
      <alignment vertical="center" wrapText="1"/>
      <protection hidden="1"/>
    </xf>
    <xf numFmtId="0" fontId="7" fillId="0" borderId="0" xfId="0" applyFont="1" applyAlignment="1" applyProtection="1">
      <alignment vertical="center"/>
      <protection hidden="1"/>
    </xf>
    <xf numFmtId="0" fontId="61" fillId="0" borderId="0" xfId="0" applyFont="1" applyAlignment="1" applyProtection="1">
      <alignment vertical="center"/>
      <protection hidden="1"/>
    </xf>
    <xf numFmtId="0" fontId="9" fillId="0" borderId="0" xfId="0" applyFont="1"/>
    <xf numFmtId="0" fontId="62" fillId="0" borderId="0" xfId="0" applyFont="1" applyAlignment="1" applyProtection="1">
      <alignment horizontal="left"/>
      <protection hidden="1"/>
    </xf>
    <xf numFmtId="0" fontId="9" fillId="0" borderId="0" xfId="0" applyFont="1" applyAlignment="1">
      <alignment vertical="center"/>
    </xf>
    <xf numFmtId="0" fontId="62" fillId="0" borderId="0" xfId="0" applyFont="1" applyAlignment="1" applyProtection="1">
      <alignment horizontal="left" vertical="center"/>
      <protection hidden="1"/>
    </xf>
    <xf numFmtId="0" fontId="0" fillId="11" borderId="0" xfId="0" applyFill="1"/>
    <xf numFmtId="0" fontId="9" fillId="11" borderId="0" xfId="2" applyFill="1"/>
    <xf numFmtId="0" fontId="9" fillId="11" borderId="0" xfId="2" applyFill="1" applyAlignment="1">
      <alignment horizontal="center"/>
    </xf>
    <xf numFmtId="0" fontId="12" fillId="20" borderId="0" xfId="0" applyFont="1" applyFill="1" applyAlignment="1">
      <alignment horizontal="center"/>
    </xf>
    <xf numFmtId="0" fontId="12" fillId="20" borderId="0" xfId="0" applyFont="1" applyFill="1"/>
    <xf numFmtId="0" fontId="12" fillId="20" borderId="11" xfId="0" applyFont="1" applyFill="1" applyBorder="1"/>
    <xf numFmtId="9" fontId="63" fillId="0" borderId="0" xfId="0" applyNumberFormat="1" applyFont="1" applyAlignment="1">
      <alignment horizontal="right" vertical="center"/>
    </xf>
    <xf numFmtId="6" fontId="5" fillId="5" borderId="0" xfId="0" applyNumberFormat="1" applyFont="1" applyFill="1" applyAlignment="1">
      <alignment horizontal="center"/>
    </xf>
    <xf numFmtId="0" fontId="64" fillId="0" borderId="0" xfId="0" applyFont="1" applyProtection="1">
      <protection hidden="1"/>
    </xf>
    <xf numFmtId="0" fontId="65" fillId="17" borderId="32" xfId="0" applyFont="1" applyFill="1" applyBorder="1" applyAlignment="1" applyProtection="1">
      <alignment horizontal="center"/>
      <protection hidden="1"/>
    </xf>
    <xf numFmtId="0" fontId="65" fillId="17" borderId="13" xfId="0" applyFont="1" applyFill="1" applyBorder="1" applyAlignment="1" applyProtection="1">
      <alignment horizontal="center"/>
      <protection hidden="1"/>
    </xf>
    <xf numFmtId="0" fontId="65" fillId="17" borderId="14" xfId="0" applyFont="1" applyFill="1" applyBorder="1" applyAlignment="1" applyProtection="1">
      <alignment horizontal="center"/>
      <protection hidden="1"/>
    </xf>
    <xf numFmtId="0" fontId="67" fillId="21" borderId="0" xfId="0" applyFont="1" applyFill="1" applyAlignment="1">
      <alignment horizontal="left"/>
    </xf>
    <xf numFmtId="0" fontId="68" fillId="18" borderId="39" xfId="0" applyFont="1" applyFill="1" applyBorder="1" applyAlignment="1">
      <alignment horizontal="right"/>
    </xf>
    <xf numFmtId="6" fontId="67" fillId="19" borderId="40" xfId="0" applyNumberFormat="1" applyFont="1" applyFill="1" applyBorder="1" applyAlignment="1">
      <alignment horizontal="right"/>
    </xf>
    <xf numFmtId="0" fontId="70" fillId="0" borderId="0" xfId="0" applyFont="1" applyAlignment="1">
      <alignment horizontal="left"/>
    </xf>
    <xf numFmtId="0" fontId="70" fillId="0" borderId="0" xfId="0" applyFont="1" applyAlignment="1">
      <alignment horizontal="center"/>
    </xf>
    <xf numFmtId="0" fontId="0" fillId="14" borderId="0" xfId="0" applyFill="1" applyAlignment="1">
      <alignment horizontal="center"/>
    </xf>
    <xf numFmtId="0" fontId="14" fillId="0" borderId="0" xfId="0" applyFont="1" applyAlignment="1">
      <alignment horizontal="left" vertical="top" wrapText="1"/>
    </xf>
    <xf numFmtId="0" fontId="38" fillId="0" borderId="0" xfId="0" applyFont="1" applyAlignment="1">
      <alignment horizontal="center"/>
    </xf>
    <xf numFmtId="0" fontId="16" fillId="0" borderId="0" xfId="0" applyFont="1" applyAlignment="1">
      <alignment horizontal="left" vertical="top" wrapText="1"/>
    </xf>
    <xf numFmtId="0" fontId="15" fillId="0" borderId="6"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0" xfId="0" applyFont="1" applyAlignment="1" applyProtection="1">
      <alignment horizontal="right" vertical="center" wrapText="1"/>
      <protection hidden="1"/>
    </xf>
    <xf numFmtId="3" fontId="14" fillId="0" borderId="6" xfId="0" applyNumberFormat="1" applyFont="1" applyBorder="1" applyAlignment="1" applyProtection="1">
      <alignment horizontal="center" vertical="center"/>
      <protection hidden="1"/>
    </xf>
    <xf numFmtId="0" fontId="58" fillId="0" borderId="0" xfId="0" applyFont="1" applyAlignment="1" applyProtection="1">
      <alignment horizontal="right" vertical="center" wrapText="1"/>
      <protection hidden="1"/>
    </xf>
    <xf numFmtId="0" fontId="15" fillId="0" borderId="0" xfId="0" applyFont="1" applyAlignment="1" applyProtection="1">
      <alignment horizontal="center" vertical="center" wrapText="1"/>
      <protection hidden="1"/>
    </xf>
    <xf numFmtId="0" fontId="1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5" fillId="0" borderId="0" xfId="0" applyFont="1" applyAlignment="1" applyProtection="1">
      <alignment horizontal="center"/>
      <protection locked="0" hidden="1"/>
    </xf>
    <xf numFmtId="14" fontId="36" fillId="12" borderId="6" xfId="0" applyNumberFormat="1" applyFont="1" applyFill="1" applyBorder="1" applyAlignment="1" applyProtection="1">
      <alignment horizontal="center" vertical="center" shrinkToFit="1"/>
      <protection locked="0" hidden="1"/>
    </xf>
    <xf numFmtId="0" fontId="15" fillId="12" borderId="6" xfId="0" applyFont="1" applyFill="1" applyBorder="1" applyAlignment="1" applyProtection="1">
      <alignment horizontal="center" vertical="center" wrapText="1"/>
      <protection locked="0" hidden="1"/>
    </xf>
    <xf numFmtId="0" fontId="36" fillId="0" borderId="0" xfId="0" applyFont="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4" fillId="0" borderId="33" xfId="0" applyFont="1" applyBorder="1" applyAlignment="1" applyProtection="1">
      <alignment horizontal="center" vertical="center"/>
      <protection hidden="1"/>
    </xf>
    <xf numFmtId="0" fontId="46" fillId="0" borderId="0" xfId="0" applyFont="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4"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horizontal="left" vertical="top" wrapText="1"/>
      <protection hidden="1"/>
    </xf>
    <xf numFmtId="0" fontId="18" fillId="0" borderId="0" xfId="0" applyFont="1" applyAlignment="1" applyProtection="1">
      <alignment horizontal="left" wrapText="1"/>
      <protection hidden="1"/>
    </xf>
    <xf numFmtId="0" fontId="9" fillId="0" borderId="0" xfId="0" applyFont="1" applyAlignment="1" applyProtection="1">
      <alignment horizontal="left" vertical="center" wrapText="1"/>
      <protection hidden="1"/>
    </xf>
    <xf numFmtId="0" fontId="23" fillId="0" borderId="0" xfId="3"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60" fillId="0" borderId="0" xfId="0" applyFont="1" applyAlignment="1" applyProtection="1">
      <alignment horizontal="center" vertical="center" wrapText="1"/>
      <protection hidden="1"/>
    </xf>
    <xf numFmtId="165" fontId="7" fillId="0" borderId="0" xfId="0" applyNumberFormat="1" applyFont="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Alignment="1">
      <alignment horizontal="left" vertical="top" wrapText="1"/>
    </xf>
    <xf numFmtId="0" fontId="66" fillId="21" borderId="0" xfId="0" applyFont="1" applyFill="1" applyAlignment="1">
      <alignment horizontal="center" wrapText="1"/>
    </xf>
    <xf numFmtId="0" fontId="69" fillId="21" borderId="0" xfId="0" applyFont="1" applyFill="1" applyAlignment="1">
      <alignment horizontal="center" wrapText="1"/>
    </xf>
  </cellXfs>
  <cellStyles count="6">
    <cellStyle name="Comma" xfId="4" builtinId="3"/>
    <cellStyle name="Currency" xfId="5" builtinId="4"/>
    <cellStyle name="Hyperlink" xfId="3" builtinId="8"/>
    <cellStyle name="Normal" xfId="0" builtinId="0"/>
    <cellStyle name="Normal 2" xfId="2" xr:uid="{00000000-0005-0000-0000-000004000000}"/>
    <cellStyle name="Normal 3" xfId="1" xr:uid="{00000000-0005-0000-0000-000005000000}"/>
  </cellStyles>
  <dxfs count="23">
    <dxf>
      <font>
        <color rgb="FF9C0006"/>
      </font>
      <fill>
        <patternFill>
          <bgColor rgb="FFFFC7CE"/>
        </patternFill>
      </fill>
    </dxf>
    <dxf>
      <font>
        <b/>
        <i val="0"/>
      </font>
      <fill>
        <patternFill>
          <bgColor rgb="FFFFFF00"/>
        </patternFill>
      </fill>
    </dxf>
    <dxf>
      <fill>
        <patternFill>
          <bgColor rgb="FFFFFF00"/>
        </patternFill>
      </fill>
    </dxf>
    <dxf>
      <font>
        <color theme="0"/>
      </font>
    </dxf>
    <dxf>
      <font>
        <color theme="0" tint="-0.34998626667073579"/>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b/>
        <i val="0"/>
        <color rgb="FFC00000"/>
      </font>
      <fill>
        <patternFill patternType="none">
          <bgColor auto="1"/>
        </patternFill>
      </fill>
    </dxf>
    <dxf>
      <font>
        <color theme="0"/>
      </font>
    </dxf>
    <dxf>
      <font>
        <color rgb="FF9C0006"/>
      </font>
      <fill>
        <patternFill>
          <bgColor rgb="FFFFC7CE"/>
        </patternFill>
      </fill>
    </dxf>
    <dxf>
      <font>
        <color theme="0"/>
      </font>
    </dxf>
    <dxf>
      <font>
        <color theme="0"/>
      </font>
    </dxf>
    <dxf>
      <font>
        <color theme="0"/>
      </font>
      <fill>
        <patternFill patternType="none">
          <bgColor auto="1"/>
        </patternFill>
      </fill>
    </dxf>
    <dxf>
      <font>
        <color theme="0"/>
      </font>
    </dxf>
    <dxf>
      <font>
        <color auto="1"/>
      </font>
    </dxf>
    <dxf>
      <font>
        <b/>
        <i val="0"/>
        <color auto="1"/>
      </font>
    </dxf>
    <dxf>
      <font>
        <color theme="0"/>
      </font>
    </dxf>
    <dxf>
      <font>
        <color theme="0"/>
      </font>
    </dxf>
  </dxfs>
  <tableStyles count="0" defaultTableStyle="TableStyleMedium2" defaultPivotStyle="PivotStyleLight16"/>
  <colors>
    <mruColors>
      <color rgb="FF0066FF"/>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2</xdr:col>
      <xdr:colOff>246065</xdr:colOff>
      <xdr:row>18</xdr:row>
      <xdr:rowOff>95249</xdr:rowOff>
    </xdr:from>
    <xdr:to>
      <xdr:col>8</xdr:col>
      <xdr:colOff>311154</xdr:colOff>
      <xdr:row>35</xdr:row>
      <xdr:rowOff>150811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458338" y="3784022"/>
          <a:ext cx="3701907" cy="2973675"/>
          <a:chOff x="1468440" y="3786187"/>
          <a:chExt cx="3732214" cy="2897187"/>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1"/>
          <a:srcRect r="3700" b="3544"/>
          <a:stretch/>
        </xdr:blipFill>
        <xdr:spPr>
          <a:xfrm>
            <a:off x="1468440" y="3786187"/>
            <a:ext cx="3667104" cy="2893681"/>
          </a:xfrm>
          <a:prstGeom prst="rect">
            <a:avLst/>
          </a:prstGeom>
          <a:ln w="25400">
            <a:solidFill>
              <a:srgbClr val="0070C0"/>
            </a:solidFill>
          </a:ln>
        </xdr:spPr>
      </xdr:pic>
      <xdr:sp macro="" textlink="">
        <xdr:nvSpPr>
          <xdr:cNvPr id="21" name="Rectangle: Rounded Corners 20">
            <a:extLst>
              <a:ext uri="{FF2B5EF4-FFF2-40B4-BE49-F238E27FC236}">
                <a16:creationId xmlns:a16="http://schemas.microsoft.com/office/drawing/2014/main" id="{00000000-0008-0000-0000-000015000000}"/>
              </a:ext>
            </a:extLst>
          </xdr:cNvPr>
          <xdr:cNvSpPr/>
        </xdr:nvSpPr>
        <xdr:spPr>
          <a:xfrm>
            <a:off x="2017721" y="3819524"/>
            <a:ext cx="2506665"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Rectangle: Rounded Corners 22">
            <a:extLst>
              <a:ext uri="{FF2B5EF4-FFF2-40B4-BE49-F238E27FC236}">
                <a16:creationId xmlns:a16="http://schemas.microsoft.com/office/drawing/2014/main" id="{00000000-0008-0000-0000-000017000000}"/>
              </a:ext>
            </a:extLst>
          </xdr:cNvPr>
          <xdr:cNvSpPr/>
        </xdr:nvSpPr>
        <xdr:spPr>
          <a:xfrm>
            <a:off x="4849819" y="4256085"/>
            <a:ext cx="350835" cy="242728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539763</xdr:colOff>
      <xdr:row>4</xdr:row>
      <xdr:rowOff>119063</xdr:rowOff>
    </xdr:from>
    <xdr:to>
      <xdr:col>10</xdr:col>
      <xdr:colOff>152269</xdr:colOff>
      <xdr:row>13</xdr:row>
      <xdr:rowOff>84123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39763" y="1071563"/>
          <a:ext cx="5673870" cy="1653583"/>
          <a:chOff x="539763" y="1071563"/>
          <a:chExt cx="5724381" cy="164781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stretch>
            <a:fillRect/>
          </a:stretch>
        </xdr:blipFill>
        <xdr:spPr>
          <a:xfrm>
            <a:off x="539763" y="1071563"/>
            <a:ext cx="5724381" cy="1647810"/>
          </a:xfrm>
          <a:prstGeom prst="rect">
            <a:avLst/>
          </a:prstGeom>
          <a:ln w="25400">
            <a:solidFill>
              <a:srgbClr val="0070C0"/>
            </a:solidFill>
          </a:ln>
        </xdr:spPr>
      </xdr:pic>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055685" y="1587500"/>
            <a:ext cx="2508252"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204213</xdr:colOff>
      <xdr:row>39</xdr:row>
      <xdr:rowOff>134938</xdr:rowOff>
    </xdr:from>
    <xdr:to>
      <xdr:col>10</xdr:col>
      <xdr:colOff>528048</xdr:colOff>
      <xdr:row>43</xdr:row>
      <xdr:rowOff>146527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a:srcRect l="376"/>
        <a:stretch/>
      </xdr:blipFill>
      <xdr:spPr>
        <a:xfrm>
          <a:off x="204213" y="7469188"/>
          <a:ext cx="6435710" cy="757714"/>
        </a:xfrm>
        <a:prstGeom prst="rect">
          <a:avLst/>
        </a:prstGeom>
        <a:ln w="25400">
          <a:solidFill>
            <a:schemeClr val="accent1"/>
          </a:solidFill>
        </a:ln>
      </xdr:spPr>
    </xdr:pic>
    <xdr:clientData/>
  </xdr:twoCellAnchor>
  <xdr:twoCellAnchor editAs="oneCell">
    <xdr:from>
      <xdr:col>0</xdr:col>
      <xdr:colOff>277817</xdr:colOff>
      <xdr:row>67</xdr:row>
      <xdr:rowOff>127001</xdr:rowOff>
    </xdr:from>
    <xdr:to>
      <xdr:col>10</xdr:col>
      <xdr:colOff>434227</xdr:colOff>
      <xdr:row>76</xdr:row>
      <xdr:rowOff>205096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277817" y="12930189"/>
          <a:ext cx="6268285" cy="2364095"/>
        </a:xfrm>
        <a:prstGeom prst="rect">
          <a:avLst/>
        </a:prstGeom>
        <a:ln w="25400">
          <a:solidFill>
            <a:schemeClr val="accent1"/>
          </a:solidFill>
        </a:ln>
      </xdr:spPr>
    </xdr:pic>
    <xdr:clientData/>
  </xdr:twoCellAnchor>
  <xdr:twoCellAnchor>
    <xdr:from>
      <xdr:col>0</xdr:col>
      <xdr:colOff>238132</xdr:colOff>
      <xdr:row>84</xdr:row>
      <xdr:rowOff>47625</xdr:rowOff>
    </xdr:from>
    <xdr:to>
      <xdr:col>10</xdr:col>
      <xdr:colOff>444508</xdr:colOff>
      <xdr:row>95</xdr:row>
      <xdr:rowOff>23814</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238132" y="16941511"/>
          <a:ext cx="6267740" cy="2045712"/>
          <a:chOff x="238132" y="16724313"/>
          <a:chExt cx="6318251" cy="2055814"/>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5"/>
          <a:srcRect l="224"/>
          <a:stretch/>
        </xdr:blipFill>
        <xdr:spPr>
          <a:xfrm>
            <a:off x="238132" y="16724313"/>
            <a:ext cx="6318251" cy="2045477"/>
          </a:xfrm>
          <a:prstGeom prst="rect">
            <a:avLst/>
          </a:prstGeom>
          <a:ln w="25400">
            <a:solidFill>
              <a:schemeClr val="accent1"/>
            </a:solidFill>
          </a:ln>
        </xdr:spPr>
      </xdr:pic>
      <xdr:sp macro="" textlink="">
        <xdr:nvSpPr>
          <xdr:cNvPr id="24" name="Rectangle: Rounded Corners 23">
            <a:extLst>
              <a:ext uri="{FF2B5EF4-FFF2-40B4-BE49-F238E27FC236}">
                <a16:creationId xmlns:a16="http://schemas.microsoft.com/office/drawing/2014/main" id="{00000000-0008-0000-0000-000018000000}"/>
              </a:ext>
            </a:extLst>
          </xdr:cNvPr>
          <xdr:cNvSpPr/>
        </xdr:nvSpPr>
        <xdr:spPr>
          <a:xfrm>
            <a:off x="889000" y="17010064"/>
            <a:ext cx="952501" cy="1770063"/>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373063</xdr:colOff>
      <xdr:row>124</xdr:row>
      <xdr:rowOff>198439</xdr:rowOff>
    </xdr:from>
    <xdr:to>
      <xdr:col>9</xdr:col>
      <xdr:colOff>269874</xdr:colOff>
      <xdr:row>142</xdr:row>
      <xdr:rowOff>189036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6"/>
        <a:srcRect t="462"/>
        <a:stretch/>
      </xdr:blipFill>
      <xdr:spPr>
        <a:xfrm>
          <a:off x="984251" y="25654002"/>
          <a:ext cx="4786311" cy="3530722"/>
        </a:xfrm>
        <a:prstGeom prst="rect">
          <a:avLst/>
        </a:prstGeom>
        <a:ln w="25400">
          <a:solidFill>
            <a:schemeClr val="accent1"/>
          </a:solidFill>
        </a:ln>
      </xdr:spPr>
    </xdr:pic>
    <xdr:clientData/>
  </xdr:twoCellAnchor>
  <xdr:twoCellAnchor editAs="oneCell">
    <xdr:from>
      <xdr:col>1</xdr:col>
      <xdr:colOff>571502</xdr:colOff>
      <xdr:row>103</xdr:row>
      <xdr:rowOff>619125</xdr:rowOff>
    </xdr:from>
    <xdr:to>
      <xdr:col>9</xdr:col>
      <xdr:colOff>121013</xdr:colOff>
      <xdr:row>121</xdr:row>
      <xdr:rowOff>31749</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7"/>
        <a:srcRect r="1729" b="676"/>
        <a:stretch/>
      </xdr:blipFill>
      <xdr:spPr>
        <a:xfrm>
          <a:off x="1182690" y="21113750"/>
          <a:ext cx="4439011" cy="3682999"/>
        </a:xfrm>
        <a:prstGeom prst="rect">
          <a:avLst/>
        </a:prstGeom>
        <a:ln w="25400">
          <a:solidFill>
            <a:schemeClr val="accent1"/>
          </a:solidFill>
        </a:ln>
      </xdr:spPr>
    </xdr:pic>
    <xdr:clientData/>
  </xdr:twoCellAnchor>
  <xdr:twoCellAnchor editAs="oneCell">
    <xdr:from>
      <xdr:col>1</xdr:col>
      <xdr:colOff>71438</xdr:colOff>
      <xdr:row>57</xdr:row>
      <xdr:rowOff>55565</xdr:rowOff>
    </xdr:from>
    <xdr:to>
      <xdr:col>9</xdr:col>
      <xdr:colOff>587376</xdr:colOff>
      <xdr:row>61</xdr:row>
      <xdr:rowOff>134803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8"/>
        <a:srcRect r="600"/>
        <a:stretch/>
      </xdr:blipFill>
      <xdr:spPr>
        <a:xfrm>
          <a:off x="682626" y="10723565"/>
          <a:ext cx="5405438" cy="1095238"/>
        </a:xfrm>
        <a:prstGeom prst="rect">
          <a:avLst/>
        </a:prstGeom>
        <a:ln w="25400">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742950</xdr:colOff>
          <xdr:row>3</xdr:row>
          <xdr:rowOff>19050</xdr:rowOff>
        </xdr:from>
        <xdr:to>
          <xdr:col>5</xdr:col>
          <xdr:colOff>200025</xdr:colOff>
          <xdr:row>3</xdr:row>
          <xdr:rowOff>552450</xdr:rowOff>
        </xdr:to>
        <xdr:sp macro="" textlink="">
          <xdr:nvSpPr>
            <xdr:cNvPr id="3637" name="ComboBox1"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42</xdr:row>
      <xdr:rowOff>162138</xdr:rowOff>
    </xdr:from>
    <xdr:to>
      <xdr:col>8</xdr:col>
      <xdr:colOff>62865</xdr:colOff>
      <xdr:row>46</xdr:row>
      <xdr:rowOff>136738</xdr:rowOff>
    </xdr:to>
    <xdr:pic>
      <xdr:nvPicPr>
        <xdr:cNvPr id="4" name="Picture 3">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a:srcRect l="11273" t="89048" r="10906" b="4365"/>
        <a:stretch/>
      </xdr:blipFill>
      <xdr:spPr bwMode="auto">
        <a:xfrm>
          <a:off x="0" y="9603318"/>
          <a:ext cx="5996940" cy="6451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40640</xdr:colOff>
      <xdr:row>0</xdr:row>
      <xdr:rowOff>38100</xdr:rowOff>
    </xdr:from>
    <xdr:to>
      <xdr:col>8</xdr:col>
      <xdr:colOff>193040</xdr:colOff>
      <xdr:row>4</xdr:row>
      <xdr:rowOff>143510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623" t="13068" r="11468" b="17046"/>
        <a:stretch/>
      </xdr:blipFill>
      <xdr:spPr>
        <a:xfrm>
          <a:off x="4803140" y="38100"/>
          <a:ext cx="1127760" cy="775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7</xdr:row>
      <xdr:rowOff>75361</xdr:rowOff>
    </xdr:from>
    <xdr:to>
      <xdr:col>11</xdr:col>
      <xdr:colOff>121866</xdr:colOff>
      <xdr:row>35</xdr:row>
      <xdr:rowOff>160832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0" y="2180386"/>
          <a:ext cx="8380041" cy="4676521"/>
        </a:xfrm>
        <a:prstGeom prst="rect">
          <a:avLst/>
        </a:prstGeom>
      </xdr:spPr>
    </xdr:pic>
    <xdr:clientData/>
  </xdr:twoCellAnchor>
  <xdr:twoCellAnchor>
    <xdr:from>
      <xdr:col>1</xdr:col>
      <xdr:colOff>47626</xdr:colOff>
      <xdr:row>6</xdr:row>
      <xdr:rowOff>99060</xdr:rowOff>
    </xdr:from>
    <xdr:to>
      <xdr:col>3</xdr:col>
      <xdr:colOff>123825</xdr:colOff>
      <xdr:row>31</xdr:row>
      <xdr:rowOff>137160</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a:off x="946786" y="1135380"/>
          <a:ext cx="1584959"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211455</xdr:colOff>
      <xdr:row>32</xdr:row>
      <xdr:rowOff>161925</xdr:rowOff>
    </xdr:from>
    <xdr:to>
      <xdr:col>3</xdr:col>
      <xdr:colOff>392430</xdr:colOff>
      <xdr:row>34</xdr:row>
      <xdr:rowOff>114300</xdr:rowOff>
    </xdr:to>
    <xdr:sp macro="" textlink="">
      <xdr:nvSpPr>
        <xdr:cNvPr id="8" name="Oval 7">
          <a:extLst>
            <a:ext uri="{FF2B5EF4-FFF2-40B4-BE49-F238E27FC236}">
              <a16:creationId xmlns:a16="http://schemas.microsoft.com/office/drawing/2014/main" id="{00000000-0008-0000-0800-000008000000}"/>
            </a:ext>
          </a:extLst>
        </xdr:cNvPr>
        <xdr:cNvSpPr/>
      </xdr:nvSpPr>
      <xdr:spPr>
        <a:xfrm>
          <a:off x="1110615" y="5594985"/>
          <a:ext cx="1689735" cy="28765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7</xdr:row>
      <xdr:rowOff>19050</xdr:rowOff>
    </xdr:from>
    <xdr:to>
      <xdr:col>4</xdr:col>
      <xdr:colOff>114300</xdr:colOff>
      <xdr:row>33</xdr:row>
      <xdr:rowOff>76200</xdr:rowOff>
    </xdr:to>
    <xdr:cxnSp macro="">
      <xdr:nvCxnSpPr>
        <xdr:cNvPr id="9" name="Straight Arrow Connector 8">
          <a:extLst>
            <a:ext uri="{FF2B5EF4-FFF2-40B4-BE49-F238E27FC236}">
              <a16:creationId xmlns:a16="http://schemas.microsoft.com/office/drawing/2014/main" id="{00000000-0008-0000-0800-000009000000}"/>
            </a:ext>
          </a:extLst>
        </xdr:cNvPr>
        <xdr:cNvCxnSpPr/>
      </xdr:nvCxnSpPr>
      <xdr:spPr>
        <a:xfrm flipH="1">
          <a:off x="1800225" y="1638300"/>
          <a:ext cx="1390650"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400051</xdr:colOff>
      <xdr:row>10</xdr:row>
      <xdr:rowOff>66675</xdr:rowOff>
    </xdr:from>
    <xdr:to>
      <xdr:col>12</xdr:col>
      <xdr:colOff>114300</xdr:colOff>
      <xdr:row>38</xdr:row>
      <xdr:rowOff>28575</xdr:rowOff>
    </xdr:to>
    <xdr:cxnSp macro="">
      <xdr:nvCxnSpPr>
        <xdr:cNvPr id="12" name="Straight Arrow Connector 11">
          <a:extLst>
            <a:ext uri="{FF2B5EF4-FFF2-40B4-BE49-F238E27FC236}">
              <a16:creationId xmlns:a16="http://schemas.microsoft.com/office/drawing/2014/main" id="{00000000-0008-0000-0800-00000C000000}"/>
            </a:ext>
          </a:extLst>
        </xdr:cNvPr>
        <xdr:cNvCxnSpPr/>
      </xdr:nvCxnSpPr>
      <xdr:spPr>
        <a:xfrm flipH="1">
          <a:off x="2009776" y="1685925"/>
          <a:ext cx="7191374" cy="455295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24</xdr:row>
      <xdr:rowOff>38101</xdr:rowOff>
    </xdr:from>
    <xdr:to>
      <xdr:col>23</xdr:col>
      <xdr:colOff>733425</xdr:colOff>
      <xdr:row>32</xdr:row>
      <xdr:rowOff>19051</xdr:rowOff>
    </xdr:to>
    <xdr:sp macro="" textlink="">
      <xdr:nvSpPr>
        <xdr:cNvPr id="5" name="TextBox 4">
          <a:extLst>
            <a:ext uri="{FF2B5EF4-FFF2-40B4-BE49-F238E27FC236}">
              <a16:creationId xmlns:a16="http://schemas.microsoft.com/office/drawing/2014/main" id="{757A092F-13B8-A1CD-96F0-E04ADACD888D}"/>
            </a:ext>
          </a:extLst>
        </xdr:cNvPr>
        <xdr:cNvSpPr txBox="1"/>
      </xdr:nvSpPr>
      <xdr:spPr>
        <a:xfrm>
          <a:off x="9105900" y="4010026"/>
          <a:ext cx="9601200" cy="13335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Segoe UI" panose="020B0502040204020203" pitchFamily="34" charset="0"/>
              <a:ea typeface="+mn-ea"/>
              <a:cs typeface="Segoe UI" panose="020B0502040204020203" pitchFamily="34" charset="0"/>
            </a:rPr>
            <a:t>Q. What is the national non-metro median to be used to calculate the floor on rural LIHTC rents?</a:t>
          </a:r>
          <a:endParaRPr lang="en-US" sz="1100" b="0" i="0">
            <a:solidFill>
              <a:schemeClr val="dk1"/>
            </a:solidFill>
            <a:effectLst/>
            <a:latin typeface="Segoe UI" panose="020B0502040204020203" pitchFamily="34" charset="0"/>
            <a:ea typeface="+mn-ea"/>
            <a:cs typeface="Segoe UI" panose="020B0502040204020203" pitchFamily="34" charset="0"/>
          </a:endParaRPr>
        </a:p>
        <a:p>
          <a:endParaRPr lang="en-US" sz="1100" b="0" i="0">
            <a:solidFill>
              <a:schemeClr val="dk1"/>
            </a:solidFill>
            <a:effectLst/>
            <a:latin typeface="Segoe UI" panose="020B0502040204020203" pitchFamily="34" charset="0"/>
            <a:ea typeface="+mn-ea"/>
            <a:cs typeface="Segoe UI" panose="020B0502040204020203" pitchFamily="34" charset="0"/>
          </a:endParaRPr>
        </a:p>
        <a:p>
          <a:r>
            <a:rPr lang="en-US" sz="1100" b="0" i="0">
              <a:solidFill>
                <a:schemeClr val="dk1"/>
              </a:solidFill>
              <a:effectLst/>
              <a:latin typeface="Segoe UI" panose="020B0502040204020203" pitchFamily="34" charset="0"/>
              <a:ea typeface="+mn-ea"/>
              <a:cs typeface="Segoe UI" panose="020B0502040204020203" pitchFamily="34" charset="0"/>
            </a:rPr>
            <a:t>Section 3004 of the Housing and Economic Recovery Act (HERA) specifies that any project for residential rental property located in a rural area (as defined in section 520 of the Housing Act of 1949) use the maximum of the area median gross income or the national non-metropolitan median income. The current year non-metropolitan median income and the 1-8 person 50-percent income limits based on the non-metropolitan median income are listed in the table available at </a:t>
          </a:r>
          <a:r>
            <a:rPr lang="en-US" sz="1100" b="0" i="0"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FY2025 National and Non-Metro Very Low Income Limits.xlsx</a:t>
          </a:r>
          <a:r>
            <a:rPr lang="en-US" sz="1100" b="0" i="0">
              <a:solidFill>
                <a:schemeClr val="dk1"/>
              </a:solidFill>
              <a:effectLst/>
              <a:latin typeface="Segoe UI" panose="020B0502040204020203" pitchFamily="34" charset="0"/>
              <a:ea typeface="+mn-ea"/>
              <a:cs typeface="Segoe UI" panose="020B0502040204020203" pitchFamily="34" charset="0"/>
            </a:rPr>
            <a:t>.</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terled\Desktop\Saved%20Documents\2018-9%25_The%20Arden%20-%20Building%20A%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SD_Dropdowns"/>
      <sheetName val="Project Schedule "/>
      <sheetName val="Hard Costs "/>
      <sheetName val="Owners Costs"/>
      <sheetName val="Elig Basis"/>
      <sheetName val="Sources"/>
      <sheetName val="Equity "/>
      <sheetName val="Gap Calculation"/>
      <sheetName val="Cash Flow"/>
      <sheetName val="BINS "/>
      <sheetName val="Owner Stmt"/>
      <sheetName val="Scoresheet"/>
      <sheetName val="Dev Summary"/>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1">
          <cell r="A1" t="str">
            <v>2018 Low-Income Housing Tax Credit Application For Reservation</v>
          </cell>
        </row>
      </sheetData>
      <sheetData sheetId="6"/>
      <sheetData sheetId="7"/>
      <sheetData sheetId="8"/>
      <sheetData sheetId="9"/>
      <sheetData sheetId="10"/>
      <sheetData sheetId="11"/>
      <sheetData sheetId="12">
        <row r="8">
          <cell r="I8">
            <v>79</v>
          </cell>
        </row>
      </sheetData>
      <sheetData sheetId="13"/>
      <sheetData sheetId="14"/>
      <sheetData sheetId="15">
        <row r="36">
          <cell r="S36">
            <v>7.9</v>
          </cell>
        </row>
      </sheetData>
      <sheetData sheetId="16"/>
      <sheetData sheetId="17"/>
      <sheetData sheetId="18">
        <row r="2">
          <cell r="DW2" t="str">
            <v>40% AMI</v>
          </cell>
          <cell r="DY2" t="str">
            <v>Efficiency</v>
          </cell>
        </row>
        <row r="3">
          <cell r="DW3" t="str">
            <v>50% AMI</v>
          </cell>
          <cell r="DY3" t="str">
            <v>1 BR - 1.5 Bath</v>
          </cell>
        </row>
        <row r="4">
          <cell r="DW4" t="str">
            <v>60% AMI</v>
          </cell>
          <cell r="DY4" t="str">
            <v>1 BR - 1 Bath</v>
          </cell>
        </row>
        <row r="5">
          <cell r="DW5" t="str">
            <v>Market</v>
          </cell>
          <cell r="DY5" t="str">
            <v>2 BR - 2 Bath</v>
          </cell>
        </row>
        <row r="6">
          <cell r="DY6" t="str">
            <v>2 BR - 1.5 Bath</v>
          </cell>
        </row>
        <row r="7">
          <cell r="DY7" t="str">
            <v>2 BR - 1 Bath</v>
          </cell>
        </row>
        <row r="8">
          <cell r="DY8" t="str">
            <v>3 BR - 1.5 Bath</v>
          </cell>
        </row>
        <row r="9">
          <cell r="DY9" t="str">
            <v>3 BR - 2 Bath</v>
          </cell>
        </row>
        <row r="10">
          <cell r="DY10" t="str">
            <v>3 BR - 2.5 Bath</v>
          </cell>
        </row>
        <row r="11">
          <cell r="DY11" t="str">
            <v>3 BR - 3 Bath</v>
          </cell>
        </row>
        <row r="12">
          <cell r="DY12" t="str">
            <v>3 BR - 1 Bath</v>
          </cell>
        </row>
        <row r="13">
          <cell r="DY13" t="str">
            <v>4 BR - 1.5 Bath</v>
          </cell>
        </row>
        <row r="14">
          <cell r="DY14" t="str">
            <v>4 BR - 3 Bath</v>
          </cell>
        </row>
        <row r="15">
          <cell r="DY15" t="str">
            <v>4 BR - 2 Bath</v>
          </cell>
        </row>
        <row r="16">
          <cell r="DY16" t="str">
            <v>4 BR - 2.5 Bath</v>
          </cell>
        </row>
        <row r="17">
          <cell r="DY17" t="str">
            <v>4 BR - 1 Bath</v>
          </cell>
        </row>
      </sheetData>
      <sheetData sheetId="19"/>
      <sheetData sheetId="20"/>
      <sheetData sheetId="21"/>
      <sheetData sheetId="22"/>
      <sheetData sheetId="23"/>
      <sheetData sheetId="24"/>
      <sheetData sheetId="25"/>
      <sheetData sheetId="26"/>
      <sheetData sheetId="27"/>
      <sheetData sheetId="28"/>
      <sheetData sheetId="29">
        <row r="62">
          <cell r="E62">
            <v>110300</v>
          </cell>
        </row>
      </sheetData>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9.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compliance-assetmanagement@VirginiaHousing.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uduser.gov/portal/datasets/il.html" TargetMode="External"/><Relationship Id="rId2" Type="http://schemas.openxmlformats.org/officeDocument/2006/relationships/hyperlink" Target="file:///\\storage1\..\..\..\..\Roaming\Microsoft\National%20Non-MetroLimits" TargetMode="External"/><Relationship Id="rId1" Type="http://schemas.openxmlformats.org/officeDocument/2006/relationships/hyperlink" Target="https://www.huduser.gov/portal/datasets/il.html" TargetMode="External"/><Relationship Id="rId5" Type="http://schemas.openxmlformats.org/officeDocument/2006/relationships/drawing" Target="../drawings/drawing4.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873"/>
  <sheetViews>
    <sheetView showGridLines="0" view="pageBreakPreview" zoomScale="110" zoomScaleNormal="150" zoomScaleSheetLayoutView="110" zoomScalePageLayoutView="120" workbookViewId="0"/>
  </sheetViews>
  <sheetFormatPr defaultColWidth="9.140625" defaultRowHeight="77.25" customHeight="1" x14ac:dyDescent="0.2"/>
  <cols>
    <col min="1" max="2" width="9.140625" style="9" customWidth="1"/>
    <col min="3" max="10" width="9.140625" style="9"/>
    <col min="11" max="11" width="11.140625" style="9" customWidth="1"/>
    <col min="12" max="16384" width="9.140625" style="9"/>
  </cols>
  <sheetData>
    <row r="1" spans="1:11" ht="21" customHeight="1" x14ac:dyDescent="0.2"/>
    <row r="2" spans="1:11" ht="20.25" customHeight="1" x14ac:dyDescent="0.2">
      <c r="A2" s="257" t="s">
        <v>821</v>
      </c>
      <c r="B2" s="257"/>
      <c r="C2" s="257"/>
      <c r="D2" s="257"/>
      <c r="E2" s="257"/>
      <c r="F2" s="257"/>
      <c r="G2" s="257"/>
      <c r="H2" s="257"/>
      <c r="I2" s="257"/>
      <c r="J2" s="257"/>
      <c r="K2" s="257"/>
    </row>
    <row r="3" spans="1:11" ht="16.899999999999999" customHeight="1" x14ac:dyDescent="0.2">
      <c r="A3" s="257"/>
      <c r="B3" s="257"/>
      <c r="C3" s="257"/>
      <c r="D3" s="257"/>
      <c r="E3" s="257"/>
      <c r="F3" s="257"/>
      <c r="G3" s="257"/>
      <c r="H3" s="257"/>
      <c r="I3" s="257"/>
      <c r="J3" s="257"/>
      <c r="K3" s="257"/>
    </row>
    <row r="4" spans="1:11" ht="17.45" customHeight="1" x14ac:dyDescent="0.2">
      <c r="A4" s="257"/>
      <c r="B4" s="257"/>
      <c r="C4" s="257"/>
      <c r="D4" s="257"/>
      <c r="E4" s="257"/>
      <c r="F4" s="257"/>
      <c r="G4" s="257"/>
      <c r="H4" s="257"/>
      <c r="I4" s="257"/>
      <c r="J4" s="257"/>
      <c r="K4" s="257"/>
    </row>
    <row r="5" spans="1:11" ht="17.45" customHeight="1" x14ac:dyDescent="0.2">
      <c r="A5" s="228"/>
      <c r="B5" s="228"/>
      <c r="C5" s="228"/>
      <c r="D5" s="228"/>
      <c r="E5" s="228"/>
      <c r="F5" s="228"/>
      <c r="G5" s="228"/>
      <c r="H5" s="228"/>
      <c r="I5" s="228"/>
      <c r="J5" s="228"/>
      <c r="K5" s="228"/>
    </row>
    <row r="6" spans="1:11" ht="12.75" x14ac:dyDescent="0.2"/>
    <row r="7" spans="1:11" ht="12.75" x14ac:dyDescent="0.2"/>
    <row r="8" spans="1:11" ht="15" customHeight="1" x14ac:dyDescent="0.2"/>
    <row r="9" spans="1:11" ht="15" customHeight="1" x14ac:dyDescent="0.2"/>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9.75" customHeight="1" x14ac:dyDescent="0.2"/>
    <row r="16" spans="1:11" ht="21.6" customHeight="1" x14ac:dyDescent="0.2">
      <c r="A16" s="257" t="s">
        <v>814</v>
      </c>
      <c r="B16" s="257"/>
      <c r="C16" s="257"/>
      <c r="D16" s="257"/>
      <c r="E16" s="257"/>
      <c r="F16" s="257"/>
      <c r="G16" s="257"/>
      <c r="H16" s="257"/>
      <c r="I16" s="257"/>
      <c r="J16" s="257"/>
      <c r="K16" s="257"/>
    </row>
    <row r="17" spans="1:11" ht="21.6" customHeight="1" x14ac:dyDescent="0.2">
      <c r="A17" s="257"/>
      <c r="B17" s="257"/>
      <c r="C17" s="257"/>
      <c r="D17" s="257"/>
      <c r="E17" s="257"/>
      <c r="F17" s="257"/>
      <c r="G17" s="257"/>
      <c r="H17" s="257"/>
      <c r="I17" s="257"/>
      <c r="J17" s="257"/>
      <c r="K17" s="257"/>
    </row>
    <row r="18" spans="1:11" ht="15.75" customHeight="1" x14ac:dyDescent="0.2">
      <c r="A18" s="257"/>
      <c r="B18" s="257"/>
      <c r="C18" s="257"/>
      <c r="D18" s="257"/>
      <c r="E18" s="257"/>
      <c r="F18" s="257"/>
      <c r="G18" s="257"/>
      <c r="H18" s="257"/>
      <c r="I18" s="257"/>
      <c r="J18" s="257"/>
      <c r="K18" s="257"/>
    </row>
    <row r="19" spans="1:11" ht="18" x14ac:dyDescent="0.2">
      <c r="A19" s="17"/>
      <c r="B19" s="17"/>
      <c r="C19" s="17"/>
      <c r="D19" s="17"/>
      <c r="E19" s="17"/>
      <c r="F19" s="17"/>
      <c r="G19" s="17"/>
      <c r="H19" s="17"/>
      <c r="I19" s="17"/>
      <c r="J19" s="17"/>
      <c r="K19" s="17"/>
    </row>
    <row r="20" spans="1:11" ht="18" x14ac:dyDescent="0.2">
      <c r="A20" s="17"/>
      <c r="B20" s="17"/>
      <c r="C20" s="17"/>
      <c r="D20" s="17"/>
      <c r="E20" s="17"/>
      <c r="F20" s="17"/>
      <c r="G20" s="17"/>
      <c r="H20" s="17"/>
      <c r="I20" s="17"/>
      <c r="J20" s="17"/>
      <c r="K20" s="17"/>
    </row>
    <row r="21" spans="1:11" ht="12.75" x14ac:dyDescent="0.2"/>
    <row r="22" spans="1:11" ht="12.75" x14ac:dyDescent="0.2"/>
    <row r="23" spans="1:11" ht="12.75" x14ac:dyDescent="0.2"/>
    <row r="24" spans="1:11" ht="12.75" x14ac:dyDescent="0.2"/>
    <row r="25" spans="1:11" ht="12.75" x14ac:dyDescent="0.2"/>
    <row r="26" spans="1:11" ht="12.75" x14ac:dyDescent="0.2"/>
    <row r="27" spans="1:11" ht="12.75" x14ac:dyDescent="0.2"/>
    <row r="28" spans="1:11" ht="12.75" x14ac:dyDescent="0.2"/>
    <row r="29" spans="1:11" ht="12.75" x14ac:dyDescent="0.2"/>
    <row r="30" spans="1:11" ht="12.75" x14ac:dyDescent="0.2"/>
    <row r="31" spans="1:11" ht="12.75" x14ac:dyDescent="0.2"/>
    <row r="32" spans="1:11" ht="12.75" x14ac:dyDescent="0.2"/>
    <row r="33" spans="1:11" ht="12.75" x14ac:dyDescent="0.2"/>
    <row r="34" spans="1:11" ht="12.75" x14ac:dyDescent="0.2"/>
    <row r="35" spans="1:11" ht="12.75" x14ac:dyDescent="0.2"/>
    <row r="36" spans="1:11" ht="12.75" x14ac:dyDescent="0.2"/>
    <row r="37" spans="1:11" ht="12.75" x14ac:dyDescent="0.2"/>
    <row r="38" spans="1:11" ht="12.75" x14ac:dyDescent="0.2">
      <c r="A38" s="257" t="s">
        <v>448</v>
      </c>
      <c r="B38" s="257"/>
      <c r="C38" s="257"/>
      <c r="D38" s="257"/>
      <c r="E38" s="257"/>
      <c r="F38" s="257"/>
      <c r="G38" s="257"/>
      <c r="H38" s="257"/>
      <c r="I38" s="257"/>
      <c r="J38" s="257"/>
      <c r="K38" s="257"/>
    </row>
    <row r="39" spans="1:11" ht="25.5" customHeight="1" x14ac:dyDescent="0.2">
      <c r="A39" s="257"/>
      <c r="B39" s="257"/>
      <c r="C39" s="257"/>
      <c r="D39" s="257"/>
      <c r="E39" s="257"/>
      <c r="F39" s="257"/>
      <c r="G39" s="257"/>
      <c r="H39" s="257"/>
      <c r="I39" s="257"/>
      <c r="J39" s="257"/>
      <c r="K39" s="257"/>
    </row>
    <row r="40" spans="1:11" ht="13.5" customHeight="1" x14ac:dyDescent="0.2">
      <c r="A40" s="17"/>
      <c r="B40" s="17"/>
      <c r="C40" s="17"/>
      <c r="D40" s="17"/>
      <c r="E40" s="17"/>
      <c r="F40" s="17"/>
      <c r="G40" s="17"/>
      <c r="H40" s="17"/>
      <c r="I40" s="17"/>
      <c r="J40" s="17"/>
      <c r="K40" s="17"/>
    </row>
    <row r="41" spans="1:11" ht="15" customHeight="1" x14ac:dyDescent="0.2">
      <c r="I41" s="16"/>
      <c r="J41" s="16"/>
      <c r="K41" s="16"/>
    </row>
    <row r="42" spans="1:11" ht="15" customHeight="1" x14ac:dyDescent="0.2">
      <c r="H42" s="16"/>
      <c r="I42" s="16"/>
      <c r="J42" s="16"/>
      <c r="K42" s="16"/>
    </row>
    <row r="43" spans="1:11" ht="15" customHeight="1" x14ac:dyDescent="0.2">
      <c r="H43" s="16"/>
      <c r="I43" s="16"/>
      <c r="J43" s="16"/>
      <c r="K43" s="16"/>
    </row>
    <row r="44" spans="1:11" ht="15" customHeight="1" x14ac:dyDescent="0.2">
      <c r="H44" s="16"/>
      <c r="I44" s="16"/>
      <c r="J44" s="16"/>
      <c r="K44" s="16"/>
    </row>
    <row r="45" spans="1:11" ht="9.75" customHeight="1" x14ac:dyDescent="0.2">
      <c r="H45" s="16"/>
      <c r="I45" s="16"/>
      <c r="J45" s="16"/>
      <c r="K45" s="16"/>
    </row>
    <row r="46" spans="1:11" ht="9" customHeight="1" x14ac:dyDescent="0.2">
      <c r="H46" s="16"/>
      <c r="I46" s="16"/>
      <c r="J46" s="16"/>
      <c r="K46" s="16"/>
    </row>
    <row r="47" spans="1:11" ht="12.95" customHeight="1" x14ac:dyDescent="0.2">
      <c r="A47" s="257" t="s">
        <v>815</v>
      </c>
      <c r="B47" s="257"/>
      <c r="C47" s="257"/>
      <c r="D47" s="257"/>
      <c r="E47" s="257"/>
      <c r="F47" s="257"/>
      <c r="G47" s="257"/>
      <c r="H47" s="257"/>
      <c r="I47" s="257"/>
      <c r="J47" s="257"/>
      <c r="K47" s="257"/>
    </row>
    <row r="48" spans="1:11" ht="12.95" customHeight="1" x14ac:dyDescent="0.2">
      <c r="A48" s="257"/>
      <c r="B48" s="257"/>
      <c r="C48" s="257"/>
      <c r="D48" s="257"/>
      <c r="E48" s="257"/>
      <c r="F48" s="257"/>
      <c r="G48" s="257"/>
      <c r="H48" s="257"/>
      <c r="I48" s="257"/>
      <c r="J48" s="257"/>
      <c r="K48" s="257"/>
    </row>
    <row r="49" spans="1:11" ht="12.95" customHeight="1" x14ac:dyDescent="0.2">
      <c r="A49" s="257"/>
      <c r="B49" s="257"/>
      <c r="C49" s="257"/>
      <c r="D49" s="257"/>
      <c r="E49" s="257"/>
      <c r="F49" s="257"/>
      <c r="G49" s="257"/>
      <c r="H49" s="257"/>
      <c r="I49" s="257"/>
      <c r="J49" s="257"/>
      <c r="K49" s="257"/>
    </row>
    <row r="50" spans="1:11" ht="6" customHeight="1" x14ac:dyDescent="0.2">
      <c r="H50" s="10"/>
      <c r="I50" s="10"/>
      <c r="J50" s="10"/>
      <c r="K50" s="10"/>
    </row>
    <row r="51" spans="1:11" ht="15" customHeight="1" x14ac:dyDescent="0.2">
      <c r="A51" s="259" t="s">
        <v>786</v>
      </c>
      <c r="B51" s="259"/>
      <c r="C51" s="259"/>
      <c r="D51" s="259"/>
      <c r="E51" s="259"/>
      <c r="F51" s="259"/>
      <c r="G51" s="259"/>
      <c r="H51" s="259"/>
      <c r="I51" s="259"/>
      <c r="J51" s="259"/>
      <c r="K51" s="259"/>
    </row>
    <row r="52" spans="1:11" ht="15" customHeight="1" x14ac:dyDescent="0.2">
      <c r="A52" s="259"/>
      <c r="B52" s="259"/>
      <c r="C52" s="259"/>
      <c r="D52" s="259"/>
      <c r="E52" s="259"/>
      <c r="F52" s="259"/>
      <c r="G52" s="259"/>
      <c r="H52" s="259"/>
      <c r="I52" s="259"/>
      <c r="J52" s="259"/>
      <c r="K52" s="259"/>
    </row>
    <row r="53" spans="1:11" ht="15" customHeight="1" x14ac:dyDescent="0.2">
      <c r="A53" s="259"/>
      <c r="B53" s="259"/>
      <c r="C53" s="259"/>
      <c r="D53" s="259"/>
      <c r="E53" s="259"/>
      <c r="F53" s="259"/>
      <c r="G53" s="259"/>
      <c r="H53" s="259"/>
      <c r="I53" s="259"/>
      <c r="J53" s="259"/>
      <c r="K53" s="259"/>
    </row>
    <row r="54" spans="1:11" ht="18" customHeight="1" x14ac:dyDescent="0.2">
      <c r="A54" s="259"/>
      <c r="B54" s="259"/>
      <c r="C54" s="259"/>
      <c r="D54" s="259"/>
      <c r="E54" s="259"/>
      <c r="F54" s="259"/>
      <c r="G54" s="259"/>
      <c r="H54" s="259"/>
      <c r="I54" s="259"/>
      <c r="J54" s="259"/>
      <c r="K54" s="259"/>
    </row>
    <row r="55" spans="1:11" ht="20.25" x14ac:dyDescent="0.2">
      <c r="A55" s="11"/>
      <c r="B55" s="11"/>
      <c r="C55" s="11"/>
      <c r="D55" s="11"/>
      <c r="E55" s="11"/>
      <c r="F55" s="11"/>
      <c r="G55" s="11"/>
      <c r="H55" s="11"/>
      <c r="I55" s="11"/>
      <c r="J55" s="11"/>
      <c r="K55" s="11"/>
    </row>
    <row r="56" spans="1:11" ht="12.75" x14ac:dyDescent="0.2">
      <c r="A56" s="257" t="s">
        <v>787</v>
      </c>
      <c r="B56" s="257"/>
      <c r="C56" s="257"/>
      <c r="D56" s="257"/>
      <c r="E56" s="257"/>
      <c r="F56" s="257"/>
      <c r="G56" s="257"/>
      <c r="H56" s="257"/>
      <c r="I56" s="257"/>
      <c r="J56" s="257"/>
      <c r="K56" s="257"/>
    </row>
    <row r="57" spans="1:11" ht="31.15" customHeight="1" x14ac:dyDescent="0.2">
      <c r="A57" s="257"/>
      <c r="B57" s="257"/>
      <c r="C57" s="257"/>
      <c r="D57" s="257"/>
      <c r="E57" s="257"/>
      <c r="F57" s="257"/>
      <c r="G57" s="257"/>
      <c r="H57" s="257"/>
      <c r="I57" s="257"/>
      <c r="J57" s="257"/>
      <c r="K57" s="257"/>
    </row>
    <row r="58" spans="1:11" ht="20.25" x14ac:dyDescent="0.2">
      <c r="A58" s="11"/>
      <c r="B58" s="11"/>
      <c r="C58" s="11"/>
      <c r="D58" s="11"/>
      <c r="E58" s="11"/>
      <c r="F58" s="11"/>
      <c r="G58" s="11"/>
      <c r="H58" s="11"/>
      <c r="I58" s="11"/>
      <c r="J58" s="11"/>
      <c r="K58" s="11"/>
    </row>
    <row r="59" spans="1:11" ht="20.25" x14ac:dyDescent="0.2">
      <c r="A59" s="11"/>
      <c r="B59" s="11"/>
      <c r="C59" s="11"/>
      <c r="D59" s="11"/>
      <c r="E59" s="11"/>
      <c r="F59" s="11"/>
      <c r="G59" s="11"/>
      <c r="H59" s="11"/>
      <c r="I59" s="11"/>
      <c r="J59" s="11"/>
      <c r="K59" s="11"/>
    </row>
    <row r="60" spans="1:11" ht="20.25" x14ac:dyDescent="0.2">
      <c r="H60" s="10"/>
      <c r="I60" s="10"/>
      <c r="J60" s="10"/>
      <c r="K60" s="10"/>
    </row>
    <row r="61" spans="1:11" ht="20.25" x14ac:dyDescent="0.2">
      <c r="H61" s="10"/>
      <c r="I61" s="10"/>
      <c r="J61" s="10"/>
      <c r="K61" s="10"/>
    </row>
    <row r="62" spans="1:11" ht="20.25" x14ac:dyDescent="0.2">
      <c r="H62" s="10"/>
      <c r="I62" s="10"/>
      <c r="J62" s="10"/>
      <c r="K62" s="10"/>
    </row>
    <row r="63" spans="1:11" ht="13.5" customHeight="1" x14ac:dyDescent="0.2">
      <c r="H63" s="10"/>
      <c r="I63" s="10"/>
      <c r="J63" s="10"/>
      <c r="K63" s="10"/>
    </row>
    <row r="64" spans="1:11" ht="13.15" customHeight="1" x14ac:dyDescent="0.2">
      <c r="H64" s="10"/>
      <c r="I64" s="10"/>
      <c r="J64" s="10"/>
      <c r="K64" s="10"/>
    </row>
    <row r="65" spans="1:17" ht="12.75" customHeight="1" x14ac:dyDescent="0.25">
      <c r="A65" s="257" t="s">
        <v>818</v>
      </c>
      <c r="B65" s="257"/>
      <c r="C65" s="257"/>
      <c r="D65" s="257"/>
      <c r="E65" s="257"/>
      <c r="F65" s="257"/>
      <c r="G65" s="257"/>
      <c r="H65" s="257"/>
      <c r="I65" s="257"/>
      <c r="J65" s="257"/>
      <c r="K65" s="257"/>
      <c r="L65" s="221"/>
      <c r="M65" s="222"/>
      <c r="N65" s="229"/>
      <c r="O65" s="222"/>
      <c r="P65" s="222"/>
      <c r="Q65" s="222"/>
    </row>
    <row r="66" spans="1:17" ht="14.25" customHeight="1" x14ac:dyDescent="0.2">
      <c r="A66" s="257"/>
      <c r="B66" s="257"/>
      <c r="C66" s="257"/>
      <c r="D66" s="257"/>
      <c r="E66" s="257"/>
      <c r="F66" s="257"/>
      <c r="G66" s="257"/>
      <c r="H66" s="257"/>
      <c r="I66" s="257"/>
      <c r="J66" s="257"/>
      <c r="K66" s="257"/>
      <c r="L66" s="221"/>
      <c r="M66" s="222"/>
      <c r="N66" s="222"/>
      <c r="O66" s="222"/>
      <c r="P66" s="222"/>
      <c r="Q66" s="222"/>
    </row>
    <row r="67" spans="1:17" ht="15" customHeight="1" x14ac:dyDescent="0.2">
      <c r="A67" s="257"/>
      <c r="B67" s="257"/>
      <c r="C67" s="257"/>
      <c r="D67" s="257"/>
      <c r="E67" s="257"/>
      <c r="F67" s="257"/>
      <c r="G67" s="257"/>
      <c r="H67" s="257"/>
      <c r="I67" s="257"/>
      <c r="J67" s="257"/>
      <c r="K67" s="257"/>
    </row>
    <row r="68" spans="1:17" ht="20.25" x14ac:dyDescent="0.2">
      <c r="H68" s="10"/>
      <c r="I68" s="10"/>
      <c r="J68" s="10"/>
      <c r="K68" s="10"/>
    </row>
    <row r="69" spans="1:17" ht="20.25" x14ac:dyDescent="0.2">
      <c r="H69" s="10"/>
      <c r="I69" s="10"/>
      <c r="J69" s="10"/>
      <c r="K69" s="10"/>
    </row>
    <row r="70" spans="1:17" ht="20.25" x14ac:dyDescent="0.2">
      <c r="H70" s="10"/>
      <c r="I70" s="10"/>
      <c r="J70" s="10"/>
      <c r="K70" s="10"/>
    </row>
    <row r="71" spans="1:17" ht="20.25" x14ac:dyDescent="0.2">
      <c r="H71" s="10"/>
      <c r="I71" s="10"/>
      <c r="J71" s="10"/>
      <c r="K71" s="10"/>
    </row>
    <row r="72" spans="1:17" ht="20.25" x14ac:dyDescent="0.2">
      <c r="H72" s="10"/>
      <c r="I72" s="10"/>
      <c r="J72" s="10"/>
      <c r="K72" s="10"/>
    </row>
    <row r="73" spans="1:17" ht="20.25" x14ac:dyDescent="0.2">
      <c r="H73" s="10"/>
      <c r="I73" s="10"/>
      <c r="J73" s="10"/>
      <c r="K73" s="10"/>
    </row>
    <row r="74" spans="1:17" ht="20.25" x14ac:dyDescent="0.2">
      <c r="H74" s="10"/>
      <c r="I74" s="10"/>
      <c r="J74" s="10"/>
      <c r="K74" s="10"/>
    </row>
    <row r="75" spans="1:17" ht="20.25" x14ac:dyDescent="0.2">
      <c r="H75" s="10"/>
      <c r="I75" s="10"/>
      <c r="J75" s="10"/>
      <c r="K75" s="10"/>
    </row>
    <row r="76" spans="1:17" ht="20.25" x14ac:dyDescent="0.2">
      <c r="H76" s="10"/>
      <c r="I76" s="10"/>
      <c r="J76" s="10"/>
      <c r="K76" s="10"/>
    </row>
    <row r="77" spans="1:17" ht="20.25" x14ac:dyDescent="0.2">
      <c r="H77" s="10"/>
      <c r="I77" s="10"/>
      <c r="J77" s="10"/>
      <c r="K77" s="10"/>
    </row>
    <row r="78" spans="1:17" ht="13.9" customHeight="1" x14ac:dyDescent="0.2">
      <c r="H78" s="10"/>
      <c r="I78" s="10"/>
      <c r="J78" s="10"/>
      <c r="K78" s="10"/>
    </row>
    <row r="79" spans="1:17" ht="25.5" customHeight="1" x14ac:dyDescent="0.2">
      <c r="H79" s="10"/>
      <c r="I79" s="10"/>
      <c r="J79" s="10"/>
      <c r="K79" s="10"/>
    </row>
    <row r="80" spans="1:17" ht="13.15" customHeight="1" x14ac:dyDescent="0.2">
      <c r="A80" s="257" t="s">
        <v>788</v>
      </c>
      <c r="B80" s="257"/>
      <c r="C80" s="257"/>
      <c r="D80" s="257"/>
      <c r="E80" s="257"/>
      <c r="F80" s="257"/>
      <c r="G80" s="257"/>
      <c r="H80" s="257"/>
      <c r="I80" s="257"/>
      <c r="J80" s="257"/>
      <c r="K80" s="257"/>
    </row>
    <row r="81" spans="1:11" ht="13.15" customHeight="1" x14ac:dyDescent="0.2">
      <c r="A81" s="257"/>
      <c r="B81" s="257"/>
      <c r="C81" s="257"/>
      <c r="D81" s="257"/>
      <c r="E81" s="257"/>
      <c r="F81" s="257"/>
      <c r="G81" s="257"/>
      <c r="H81" s="257"/>
      <c r="I81" s="257"/>
      <c r="J81" s="257"/>
      <c r="K81" s="257"/>
    </row>
    <row r="82" spans="1:11" ht="13.15" customHeight="1" x14ac:dyDescent="0.2">
      <c r="A82" s="257"/>
      <c r="B82" s="257"/>
      <c r="C82" s="257"/>
      <c r="D82" s="257"/>
      <c r="E82" s="257"/>
      <c r="F82" s="257"/>
      <c r="G82" s="257"/>
      <c r="H82" s="257"/>
      <c r="I82" s="257"/>
      <c r="J82" s="257"/>
      <c r="K82" s="257"/>
    </row>
    <row r="83" spans="1:11" ht="16.5" customHeight="1" x14ac:dyDescent="0.2">
      <c r="A83" s="257"/>
      <c r="B83" s="257"/>
      <c r="C83" s="257"/>
      <c r="D83" s="257"/>
      <c r="E83" s="257"/>
      <c r="F83" s="257"/>
      <c r="G83" s="257"/>
      <c r="H83" s="257"/>
      <c r="I83" s="257"/>
      <c r="J83" s="257"/>
      <c r="K83" s="257"/>
    </row>
    <row r="84" spans="1:11" ht="12" customHeight="1" x14ac:dyDescent="0.2">
      <c r="A84" s="17"/>
      <c r="B84" s="17"/>
      <c r="C84" s="17"/>
      <c r="D84" s="17"/>
      <c r="E84" s="17"/>
      <c r="F84" s="17"/>
      <c r="G84" s="17"/>
      <c r="H84" s="17"/>
      <c r="I84" s="17"/>
      <c r="J84" s="17"/>
      <c r="K84" s="17"/>
    </row>
    <row r="85" spans="1:11" ht="25.5" customHeight="1" x14ac:dyDescent="0.2">
      <c r="A85" s="17"/>
      <c r="B85" s="17"/>
      <c r="C85" s="17"/>
      <c r="D85" s="17"/>
      <c r="E85" s="17"/>
      <c r="F85" s="17"/>
      <c r="G85" s="17"/>
      <c r="H85" s="17"/>
      <c r="I85" s="17"/>
      <c r="J85" s="17"/>
      <c r="K85" s="17"/>
    </row>
    <row r="86" spans="1:11" ht="24" customHeight="1" x14ac:dyDescent="0.2"/>
    <row r="87" spans="1:11" ht="15" customHeight="1" x14ac:dyDescent="0.2"/>
    <row r="88" spans="1:11" ht="15" customHeight="1" x14ac:dyDescent="0.2"/>
    <row r="89" spans="1:11" ht="15" customHeight="1" x14ac:dyDescent="0.2"/>
    <row r="90" spans="1:11" ht="15" customHeight="1" x14ac:dyDescent="0.2">
      <c r="H90" s="10"/>
      <c r="I90" s="10"/>
      <c r="J90" s="10"/>
      <c r="K90" s="10"/>
    </row>
    <row r="91" spans="1:11" ht="9.75" customHeight="1" x14ac:dyDescent="0.2">
      <c r="H91" s="10"/>
      <c r="I91" s="10"/>
      <c r="J91" s="10"/>
      <c r="K91" s="10"/>
    </row>
    <row r="92" spans="1:11" ht="15" customHeight="1" x14ac:dyDescent="0.2"/>
    <row r="93" spans="1:11" ht="15" customHeight="1" x14ac:dyDescent="0.2"/>
    <row r="94" spans="1:11" ht="8.25" customHeight="1" x14ac:dyDescent="0.2"/>
    <row r="95" spans="1:11" ht="6" customHeight="1" x14ac:dyDescent="0.2"/>
    <row r="96" spans="1:11" ht="11.25" customHeight="1" x14ac:dyDescent="0.2"/>
    <row r="97" spans="1:11" ht="15" customHeight="1" x14ac:dyDescent="0.2"/>
    <row r="98" spans="1:11" ht="15" customHeight="1" x14ac:dyDescent="0.2"/>
    <row r="99" spans="1:11" ht="25.5" customHeight="1" x14ac:dyDescent="0.35">
      <c r="A99" s="258" t="s">
        <v>449</v>
      </c>
      <c r="B99" s="258"/>
      <c r="C99" s="258"/>
      <c r="D99" s="258"/>
      <c r="E99" s="258"/>
      <c r="F99" s="258"/>
      <c r="G99" s="258"/>
      <c r="H99" s="258"/>
      <c r="I99" s="258"/>
      <c r="J99" s="258"/>
      <c r="K99" s="258"/>
    </row>
    <row r="100" spans="1:11" ht="12" customHeight="1" x14ac:dyDescent="0.2">
      <c r="A100" s="21"/>
      <c r="B100" s="21"/>
      <c r="C100" s="21"/>
      <c r="D100" s="21"/>
      <c r="E100" s="21"/>
      <c r="F100" s="21"/>
      <c r="G100" s="21"/>
      <c r="H100" s="21"/>
      <c r="I100" s="21"/>
      <c r="J100" s="21"/>
      <c r="K100" s="21"/>
    </row>
    <row r="101" spans="1:11" ht="22.5" customHeight="1" x14ac:dyDescent="0.2">
      <c r="A101" s="257" t="s">
        <v>790</v>
      </c>
      <c r="B101" s="257"/>
      <c r="C101" s="257"/>
      <c r="D101" s="257"/>
      <c r="E101" s="257"/>
      <c r="F101" s="257"/>
      <c r="G101" s="257"/>
      <c r="H101" s="257"/>
      <c r="I101" s="257"/>
      <c r="J101" s="257"/>
      <c r="K101" s="257"/>
    </row>
    <row r="102" spans="1:11" ht="24" customHeight="1" x14ac:dyDescent="0.2">
      <c r="A102" s="257"/>
      <c r="B102" s="257"/>
      <c r="C102" s="257"/>
      <c r="D102" s="257"/>
      <c r="E102" s="257"/>
      <c r="F102" s="257"/>
      <c r="G102" s="257"/>
      <c r="H102" s="257"/>
      <c r="I102" s="257"/>
      <c r="J102" s="257"/>
      <c r="K102" s="257"/>
    </row>
    <row r="103" spans="1:11" ht="12" customHeight="1" x14ac:dyDescent="0.2">
      <c r="A103" s="257"/>
      <c r="B103" s="257"/>
      <c r="C103" s="257"/>
      <c r="D103" s="257"/>
      <c r="E103" s="257"/>
      <c r="F103" s="257"/>
      <c r="G103" s="257"/>
      <c r="H103" s="257"/>
      <c r="I103" s="257"/>
      <c r="J103" s="257"/>
      <c r="K103" s="257"/>
    </row>
    <row r="104" spans="1:11" ht="63" customHeight="1" x14ac:dyDescent="0.2">
      <c r="A104" s="257" t="s">
        <v>789</v>
      </c>
      <c r="B104" s="257"/>
      <c r="C104" s="257"/>
      <c r="D104" s="257"/>
      <c r="E104" s="257"/>
      <c r="F104" s="257"/>
      <c r="G104" s="257"/>
      <c r="H104" s="257"/>
      <c r="I104" s="257"/>
      <c r="J104" s="257"/>
      <c r="K104" s="257"/>
    </row>
    <row r="105" spans="1:11" ht="18" x14ac:dyDescent="0.2">
      <c r="A105" s="17"/>
      <c r="B105" s="17"/>
      <c r="C105" s="17"/>
      <c r="D105" s="17"/>
      <c r="E105" s="17"/>
      <c r="F105" s="17"/>
      <c r="G105" s="17"/>
      <c r="H105" s="17"/>
      <c r="I105" s="17"/>
      <c r="J105" s="17"/>
      <c r="K105" s="17"/>
    </row>
    <row r="106" spans="1:11" ht="30" customHeight="1" x14ac:dyDescent="0.2"/>
    <row r="107" spans="1:11" ht="15" customHeight="1" x14ac:dyDescent="0.2"/>
    <row r="108" spans="1:11" ht="15" customHeight="1" x14ac:dyDescent="0.2"/>
    <row r="109" spans="1:11" ht="15" customHeight="1" x14ac:dyDescent="0.2"/>
    <row r="110" spans="1:11" ht="15" customHeight="1" x14ac:dyDescent="0.2"/>
    <row r="111" spans="1:11" ht="15" customHeight="1" x14ac:dyDescent="0.2"/>
    <row r="112" spans="1:11" ht="15" customHeight="1" x14ac:dyDescent="0.2"/>
    <row r="113" spans="1:11" ht="15" customHeight="1" x14ac:dyDescent="0.2"/>
    <row r="114" spans="1:11" ht="15" customHeight="1" x14ac:dyDescent="0.2"/>
    <row r="115" spans="1:11" ht="15" customHeight="1" x14ac:dyDescent="0.2"/>
    <row r="116" spans="1:11" ht="15" customHeight="1" x14ac:dyDescent="0.2"/>
    <row r="117" spans="1:11" ht="15" customHeight="1" x14ac:dyDescent="0.2"/>
    <row r="118" spans="1:11" ht="15" customHeight="1" x14ac:dyDescent="0.2"/>
    <row r="119" spans="1:11" ht="15" customHeight="1" x14ac:dyDescent="0.2"/>
    <row r="120" spans="1:11" ht="15" customHeight="1" x14ac:dyDescent="0.2"/>
    <row r="121" spans="1:11" ht="15" customHeight="1" x14ac:dyDescent="0.2"/>
    <row r="122" spans="1:11" ht="17.25" customHeight="1" x14ac:dyDescent="0.2"/>
    <row r="123" spans="1:11" ht="17.25" customHeight="1" x14ac:dyDescent="0.2">
      <c r="A123" s="257" t="s">
        <v>817</v>
      </c>
      <c r="B123" s="257"/>
      <c r="C123" s="257"/>
      <c r="D123" s="257"/>
      <c r="E123" s="257"/>
      <c r="F123" s="257"/>
      <c r="G123" s="257"/>
      <c r="H123" s="257"/>
      <c r="I123" s="257"/>
      <c r="J123" s="257"/>
      <c r="K123" s="257"/>
    </row>
    <row r="124" spans="1:11" ht="19.5" customHeight="1" x14ac:dyDescent="0.2">
      <c r="A124" s="257"/>
      <c r="B124" s="257"/>
      <c r="C124" s="257"/>
      <c r="D124" s="257"/>
      <c r="E124" s="257"/>
      <c r="F124" s="257"/>
      <c r="G124" s="257"/>
      <c r="H124" s="257"/>
      <c r="I124" s="257"/>
      <c r="J124" s="257"/>
      <c r="K124" s="257"/>
    </row>
    <row r="125" spans="1:11" ht="24" customHeight="1" x14ac:dyDescent="0.2">
      <c r="A125" s="257"/>
      <c r="B125" s="257"/>
      <c r="C125" s="257"/>
      <c r="D125" s="257"/>
      <c r="E125" s="257"/>
      <c r="F125" s="257"/>
      <c r="G125" s="257"/>
      <c r="H125" s="257"/>
      <c r="I125" s="257"/>
      <c r="J125" s="257"/>
      <c r="K125" s="257"/>
    </row>
    <row r="126" spans="1:11" ht="15" customHeight="1" x14ac:dyDescent="0.2"/>
    <row r="127" spans="1:11" ht="15" customHeight="1" x14ac:dyDescent="0.2"/>
    <row r="128" spans="1:11"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8.7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sheetData>
  <sheetProtection algorithmName="SHA-512" hashValue="aiiKB4//NzhMZfk7V/tOMELqsjRsdF2CNVaS6WgH5xY6WA2uOjgkASvZ0Kmb1wCBgCpvlXcSQ9xskF4FU0ix/Q==" saltValue="2qxthrM3MAwTH+DmtaU5xw==" spinCount="100000" sheet="1" selectLockedCells="1" selectUnlockedCells="1"/>
  <mergeCells count="12">
    <mergeCell ref="A16:K18"/>
    <mergeCell ref="A47:K49"/>
    <mergeCell ref="A51:K54"/>
    <mergeCell ref="A38:K39"/>
    <mergeCell ref="A2:K4"/>
    <mergeCell ref="A56:K57"/>
    <mergeCell ref="A123:K125"/>
    <mergeCell ref="A80:K83"/>
    <mergeCell ref="A104:K104"/>
    <mergeCell ref="A101:K103"/>
    <mergeCell ref="A99:K99"/>
    <mergeCell ref="A65:K67"/>
  </mergeCells>
  <pageMargins left="0.9" right="0.45" top="0.75" bottom="0.4" header="0.54" footer="0.3"/>
  <pageSetup scale="87" orientation="portrait" horizontalDpi="200" verticalDpi="200" r:id="rId1"/>
  <headerFooter>
    <oddHeader>&amp;C&amp;"Arial,Bold"&amp;18Program Limits Calculator Instructions</oddHeader>
  </headerFooter>
  <rowBreaks count="2" manualBreakCount="2">
    <brk id="54" max="10" man="1"/>
    <brk id="98"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Q190"/>
  <sheetViews>
    <sheetView showGridLines="0" tabSelected="1" view="pageBreakPreview" zoomScaleNormal="100" zoomScaleSheetLayoutView="100" workbookViewId="0">
      <selection activeCell="C2" sqref="C2:F2"/>
    </sheetView>
  </sheetViews>
  <sheetFormatPr defaultColWidth="9.140625" defaultRowHeight="12.75" x14ac:dyDescent="0.2"/>
  <cols>
    <col min="1" max="1" width="11.5703125" style="23" customWidth="1"/>
    <col min="2" max="2" width="14.5703125" style="23" customWidth="1"/>
    <col min="3" max="3" width="11.7109375" style="23" customWidth="1"/>
    <col min="4" max="4" width="12.42578125" style="23" customWidth="1"/>
    <col min="5" max="8" width="11.7109375" style="23" customWidth="1"/>
    <col min="9" max="9" width="8.85546875" style="23" customWidth="1"/>
    <col min="10" max="10" width="12" style="23" customWidth="1"/>
    <col min="11" max="11" width="14.85546875" style="23" customWidth="1"/>
    <col min="12" max="12" width="11.7109375" style="23" customWidth="1"/>
    <col min="13" max="13" width="11.7109375" style="32" customWidth="1"/>
    <col min="14" max="18" width="11.7109375" style="23" customWidth="1"/>
    <col min="19" max="19" width="18.85546875" style="23" hidden="1" customWidth="1"/>
    <col min="20" max="33" width="9.140625" style="23" customWidth="1"/>
    <col min="34" max="16384" width="9.140625" style="23"/>
  </cols>
  <sheetData>
    <row r="1" spans="1:43" ht="28.5" customHeight="1" x14ac:dyDescent="0.2"/>
    <row r="2" spans="1:43" ht="33" customHeight="1" thickBot="1" x14ac:dyDescent="0.3">
      <c r="A2" s="266" t="s">
        <v>6</v>
      </c>
      <c r="B2" s="266"/>
      <c r="C2" s="271"/>
      <c r="D2" s="271"/>
      <c r="E2" s="271"/>
      <c r="F2" s="271"/>
      <c r="G2" s="71"/>
      <c r="H2" s="71"/>
      <c r="I2" s="71"/>
      <c r="J2" s="266" t="s">
        <v>6</v>
      </c>
      <c r="K2" s="266"/>
      <c r="L2" s="260">
        <f>C2</f>
        <v>0</v>
      </c>
      <c r="M2" s="260"/>
      <c r="N2" s="260"/>
      <c r="O2" s="260"/>
      <c r="P2" s="71"/>
      <c r="Q2" s="71"/>
      <c r="R2" s="71"/>
    </row>
    <row r="3" spans="1:43" ht="9" customHeight="1" x14ac:dyDescent="0.25">
      <c r="A3" s="73"/>
      <c r="B3" s="74"/>
      <c r="C3" s="75"/>
      <c r="D3" s="75"/>
      <c r="E3" s="75"/>
      <c r="F3" s="71"/>
      <c r="G3" s="76"/>
      <c r="H3" s="72"/>
      <c r="I3" s="71"/>
      <c r="J3" s="73"/>
      <c r="K3" s="74"/>
      <c r="L3" s="75"/>
      <c r="M3" s="75"/>
      <c r="N3" s="75"/>
      <c r="O3" s="71"/>
      <c r="P3" s="76"/>
      <c r="Q3" s="72"/>
      <c r="R3" s="71"/>
    </row>
    <row r="4" spans="1:43" ht="45" customHeight="1" thickBot="1" x14ac:dyDescent="0.25">
      <c r="A4" s="77" t="s">
        <v>473</v>
      </c>
      <c r="B4" s="276"/>
      <c r="C4" s="276"/>
      <c r="D4" s="276"/>
      <c r="E4" s="276"/>
      <c r="F4" s="78" t="s">
        <v>395</v>
      </c>
      <c r="G4" s="270"/>
      <c r="H4" s="270"/>
      <c r="I4" s="270"/>
      <c r="J4" s="79" t="s">
        <v>474</v>
      </c>
      <c r="K4" s="260" t="str">
        <f>$A$50</f>
        <v>Westmoreland County</v>
      </c>
      <c r="L4" s="260"/>
      <c r="M4" s="260"/>
      <c r="N4" s="260"/>
      <c r="O4" s="78" t="s">
        <v>395</v>
      </c>
      <c r="P4" s="261">
        <f>G4</f>
        <v>0</v>
      </c>
      <c r="Q4" s="261"/>
      <c r="R4" s="261"/>
    </row>
    <row r="5" spans="1:43" ht="9" customHeight="1" x14ac:dyDescent="0.25">
      <c r="A5" s="71"/>
      <c r="B5" s="272" t="str">
        <f>VLOOKUP($A$50,VAMTSP,2,FALSE)</f>
        <v>Westmoreland County, VA</v>
      </c>
      <c r="C5" s="272"/>
      <c r="D5" s="272"/>
      <c r="E5" s="272"/>
      <c r="F5" s="272"/>
      <c r="G5" s="272"/>
      <c r="H5" s="80"/>
      <c r="I5" s="80"/>
      <c r="J5" s="71"/>
      <c r="K5" s="262" t="str">
        <f>VLOOKUP(K4,VAMTSP,2,FALSE)</f>
        <v>Westmoreland County, VA</v>
      </c>
      <c r="L5" s="262"/>
      <c r="M5" s="262"/>
      <c r="N5" s="262"/>
      <c r="O5" s="262"/>
      <c r="P5" s="262"/>
      <c r="Q5" s="80"/>
      <c r="R5" s="80"/>
      <c r="S5" s="81"/>
    </row>
    <row r="6" spans="1:43" ht="42.75" customHeight="1" thickBot="1" x14ac:dyDescent="0.3">
      <c r="A6" s="78" t="s">
        <v>396</v>
      </c>
      <c r="B6" s="273"/>
      <c r="C6" s="273"/>
      <c r="D6" s="273"/>
      <c r="E6" s="273"/>
      <c r="F6" s="273"/>
      <c r="G6" s="273"/>
      <c r="H6" s="274" t="str">
        <f>VLOOKUP($A$50,VAMTSP,20,FALSE)</f>
        <v>Regular</v>
      </c>
      <c r="I6" s="274"/>
      <c r="J6" s="78" t="s">
        <v>396</v>
      </c>
      <c r="K6" s="261"/>
      <c r="L6" s="261"/>
      <c r="M6" s="261"/>
      <c r="N6" s="261"/>
      <c r="O6" s="261"/>
      <c r="P6" s="261"/>
      <c r="Q6" s="82" t="s">
        <v>418</v>
      </c>
      <c r="R6" s="82"/>
      <c r="S6" s="83"/>
    </row>
    <row r="7" spans="1:43" ht="18" x14ac:dyDescent="0.25">
      <c r="B7" s="71"/>
      <c r="C7" s="71"/>
      <c r="D7" s="71"/>
      <c r="E7" s="71"/>
      <c r="F7" s="71"/>
      <c r="G7" s="71"/>
      <c r="H7" s="84"/>
      <c r="I7" s="84"/>
      <c r="J7" s="71"/>
      <c r="K7" s="71"/>
      <c r="L7" s="71"/>
      <c r="M7" s="71"/>
      <c r="N7" s="71"/>
      <c r="O7" s="71"/>
      <c r="P7" s="71"/>
      <c r="Q7" s="84"/>
      <c r="R7" s="84"/>
      <c r="S7" s="72"/>
    </row>
    <row r="8" spans="1:43" ht="33" customHeight="1" thickBot="1" x14ac:dyDescent="0.3">
      <c r="A8" s="263" t="s">
        <v>816</v>
      </c>
      <c r="B8" s="263"/>
      <c r="C8" s="264">
        <f>VLOOKUP($A$50,VAMTSP,3,FALSE)</f>
        <v>90300</v>
      </c>
      <c r="D8" s="264"/>
      <c r="E8" s="265" t="s">
        <v>429</v>
      </c>
      <c r="F8" s="265"/>
      <c r="G8" s="265"/>
      <c r="H8" s="264">
        <f>'National Non-MetroLimits-HIDE'!B2</f>
        <v>82300</v>
      </c>
      <c r="I8" s="264"/>
      <c r="J8" s="263" t="s">
        <v>816</v>
      </c>
      <c r="K8" s="263"/>
      <c r="L8" s="264">
        <f>VLOOKUP($A$50,VAMTSP,3,FALSE)</f>
        <v>90300</v>
      </c>
      <c r="M8" s="264"/>
      <c r="N8" s="265" t="s">
        <v>429</v>
      </c>
      <c r="O8" s="265"/>
      <c r="P8" s="265"/>
      <c r="Q8" s="264">
        <f>H8</f>
        <v>82300</v>
      </c>
      <c r="R8" s="264"/>
      <c r="S8" s="85" t="str">
        <f>IF(C8&lt;H8,"YES","NO")</f>
        <v>NO</v>
      </c>
      <c r="Z8" s="72"/>
      <c r="AA8" s="72"/>
    </row>
    <row r="9" spans="1:43" ht="18" x14ac:dyDescent="0.25">
      <c r="A9" s="80">
        <f>IF(C8&lt;H8,"*National Non-Metropolitan May Apply. Confirm Eligibility on the USDA Site",0)</f>
        <v>0</v>
      </c>
      <c r="H9" s="86"/>
      <c r="I9" s="86"/>
      <c r="J9" s="86"/>
      <c r="S9" s="71"/>
      <c r="Y9" s="81"/>
    </row>
    <row r="10" spans="1:43" ht="18" x14ac:dyDescent="0.25">
      <c r="A10" s="80"/>
      <c r="H10" s="86"/>
      <c r="I10" s="86"/>
      <c r="J10" s="86"/>
      <c r="K10" s="80"/>
      <c r="S10" s="72"/>
      <c r="Y10" s="83"/>
    </row>
    <row r="11" spans="1:43" ht="25.5" customHeight="1" thickBot="1" x14ac:dyDescent="0.3">
      <c r="B11" s="275" t="s">
        <v>434</v>
      </c>
      <c r="C11" s="275"/>
      <c r="D11" s="275"/>
      <c r="E11" s="275"/>
      <c r="F11" s="275"/>
      <c r="G11" s="275"/>
      <c r="H11" s="86"/>
      <c r="I11" s="86"/>
      <c r="K11" s="80" t="str">
        <f>IF(H6="Special","HERA Special Limits Only for Sites Placed in Service Before 1/1/2009","This Section is not Applicable for the City/County Area")</f>
        <v>This Section is not Applicable for the City/County Area</v>
      </c>
      <c r="L11" s="87"/>
      <c r="M11" s="23"/>
      <c r="N11" s="32"/>
      <c r="S11" s="30"/>
      <c r="T11" s="87" t="s">
        <v>432</v>
      </c>
      <c r="X11" s="143"/>
      <c r="Y11" s="72"/>
      <c r="AD11" s="88"/>
      <c r="AE11" s="89"/>
      <c r="AF11" s="90"/>
      <c r="AG11" s="89"/>
      <c r="AH11" s="89"/>
      <c r="AI11" s="89"/>
      <c r="AJ11" s="89"/>
      <c r="AK11" s="91"/>
      <c r="AL11" s="92"/>
      <c r="AM11" s="93"/>
      <c r="AN11" s="89"/>
      <c r="AO11" s="89"/>
      <c r="AP11" s="91"/>
      <c r="AQ11" s="91"/>
    </row>
    <row r="12" spans="1:43" ht="24" customHeight="1" thickBot="1" x14ac:dyDescent="0.3">
      <c r="B12" s="94">
        <v>0.5</v>
      </c>
      <c r="C12" s="94">
        <v>0.6</v>
      </c>
      <c r="D12" s="95">
        <v>0.8</v>
      </c>
      <c r="E12" s="95">
        <v>1</v>
      </c>
      <c r="F12" s="95">
        <v>1.2</v>
      </c>
      <c r="G12" s="96">
        <v>1.5</v>
      </c>
      <c r="H12" s="97"/>
      <c r="I12" s="98"/>
      <c r="K12" s="99">
        <v>0.2</v>
      </c>
      <c r="L12" s="100">
        <v>0.3</v>
      </c>
      <c r="M12" s="99">
        <v>0.4</v>
      </c>
      <c r="N12" s="101">
        <v>0.5</v>
      </c>
      <c r="O12" s="99">
        <v>0.6</v>
      </c>
      <c r="P12" s="100">
        <v>0.7</v>
      </c>
      <c r="Q12" s="99">
        <v>0.8</v>
      </c>
      <c r="T12" s="235" t="s">
        <v>59</v>
      </c>
      <c r="U12" s="235"/>
      <c r="V12" s="235" t="s">
        <v>57</v>
      </c>
      <c r="W12" s="236"/>
      <c r="X12" s="81"/>
      <c r="Y12" s="81"/>
      <c r="AD12" s="102"/>
      <c r="AE12" s="103"/>
      <c r="AF12" s="103"/>
      <c r="AG12" s="103"/>
      <c r="AH12" s="103"/>
      <c r="AI12" s="103"/>
      <c r="AJ12" s="103"/>
      <c r="AK12" s="103"/>
      <c r="AL12" s="103"/>
    </row>
    <row r="13" spans="1:43" ht="18.75" thickBot="1" x14ac:dyDescent="0.3">
      <c r="B13" s="104">
        <f>VLOOKUP($A$50,VAMTSP,7,FALSE)</f>
        <v>45150</v>
      </c>
      <c r="C13" s="104">
        <f>VLOOKUP($A$50,VAMTSP,15,FALSE)</f>
        <v>54180</v>
      </c>
      <c r="D13" s="104">
        <f>VLOOKUP($A$50,VAMTSP,79,FALSE)</f>
        <v>72240</v>
      </c>
      <c r="E13" s="104">
        <f>VLOOKUP($A$50,VAMTSP,3,FALSE)</f>
        <v>90300</v>
      </c>
      <c r="F13" s="104">
        <f>VLOOKUP($A$50,VAMTSP,194,FALSE)</f>
        <v>108360</v>
      </c>
      <c r="G13" s="104">
        <f>VLOOKUP($A$50,VAMTSP,195,FALSE)</f>
        <v>135450</v>
      </c>
      <c r="J13" s="172" t="s">
        <v>0</v>
      </c>
      <c r="K13" s="169">
        <v>0.4</v>
      </c>
      <c r="L13" s="169">
        <v>0.6</v>
      </c>
      <c r="M13" s="169">
        <v>0.8</v>
      </c>
      <c r="N13" s="170"/>
      <c r="O13" s="169">
        <v>1.2</v>
      </c>
      <c r="P13" s="169">
        <v>1.4</v>
      </c>
      <c r="Q13" s="171">
        <v>1.6</v>
      </c>
      <c r="T13" s="237" t="s">
        <v>322</v>
      </c>
      <c r="U13" s="237"/>
      <c r="V13" s="237" t="s">
        <v>833</v>
      </c>
      <c r="W13" s="238"/>
      <c r="X13" s="76"/>
      <c r="Y13" s="72"/>
      <c r="AD13" s="110"/>
      <c r="AE13" s="103"/>
      <c r="AF13" s="103"/>
      <c r="AG13" s="103"/>
      <c r="AH13" s="103"/>
      <c r="AI13" s="103"/>
      <c r="AJ13" s="103"/>
      <c r="AK13" s="103"/>
      <c r="AL13" s="103"/>
    </row>
    <row r="14" spans="1:43" ht="22.5" customHeight="1" x14ac:dyDescent="0.25">
      <c r="C14" s="111"/>
      <c r="D14" s="111"/>
      <c r="E14" s="111"/>
      <c r="F14" s="111"/>
      <c r="G14" s="111"/>
      <c r="J14" s="166">
        <v>1</v>
      </c>
      <c r="K14" s="137">
        <f>IF($H$6="Regular",0,VLOOKUP($A$50,VAMTSP,119,FALSE))</f>
        <v>0</v>
      </c>
      <c r="L14" s="116">
        <f>IF($H$6="Regular",0,VLOOKUP($A$50,VAMTSP,127,FALSE))</f>
        <v>0</v>
      </c>
      <c r="M14" s="116">
        <f>IF($H$6="Regular",0,VLOOKUP($A$50,VAMTSP,135,FALSE))</f>
        <v>0</v>
      </c>
      <c r="N14" s="116">
        <f>IF($H$6="Regular",0,VLOOKUP($A$50,VAMTSP,21,FALSE))</f>
        <v>0</v>
      </c>
      <c r="O14" s="116">
        <f>IF($H$6="Regular",0,VLOOKUP($A$50,VAMTSP,29,FALSE))</f>
        <v>0</v>
      </c>
      <c r="P14" s="116">
        <f>IF($H$6="Regular",0,VLOOKUP($A$50,VAMTSP,143,FALSE))</f>
        <v>0</v>
      </c>
      <c r="Q14" s="129">
        <f>IF($H$6="Regular",0,VLOOKUP($A$50,VAMTSP,151,FALSE))</f>
        <v>0</v>
      </c>
      <c r="T14" s="235" t="s">
        <v>89</v>
      </c>
      <c r="U14" s="235"/>
      <c r="V14" s="235" t="s">
        <v>57</v>
      </c>
      <c r="W14" s="236"/>
      <c r="X14" s="81"/>
      <c r="Y14" s="81"/>
      <c r="AD14" s="102"/>
      <c r="AE14" s="103"/>
      <c r="AF14" s="103"/>
      <c r="AG14" s="103"/>
      <c r="AH14" s="103"/>
      <c r="AI14" s="103"/>
      <c r="AJ14" s="103"/>
      <c r="AK14" s="103"/>
      <c r="AL14" s="103"/>
    </row>
    <row r="15" spans="1:43" ht="21" thickBot="1" x14ac:dyDescent="0.35">
      <c r="B15" s="113" t="str">
        <f>IF(A50="Parkstone Apartments","MTSP Limits Are Not Applicable", "Multifamily Tax Subsidy Program (MTSP) Income Limits" )</f>
        <v>Multifamily Tax Subsidy Program (MTSP) Income Limits</v>
      </c>
      <c r="C15" s="114"/>
      <c r="D15" s="114"/>
      <c r="E15" s="114"/>
      <c r="F15" s="114"/>
      <c r="G15" s="114"/>
      <c r="J15" s="167">
        <v>2</v>
      </c>
      <c r="K15" s="173">
        <f>IF($H$6="Regular",0,VLOOKUP($A$50,VAMTSP,120,FALSE))</f>
        <v>0</v>
      </c>
      <c r="L15" s="112">
        <f>IF($H$6="Regular",0,VLOOKUP($A$50,VAMTSP,128,FALSE))</f>
        <v>0</v>
      </c>
      <c r="M15" s="112">
        <f>IF($H$6="Regular",0,VLOOKUP($A$50,VAMTSP,136,FALSE))</f>
        <v>0</v>
      </c>
      <c r="N15" s="112">
        <f>IF($H$6="Regular",0,VLOOKUP($A$50,VAMTSP,22,FALSE))</f>
        <v>0</v>
      </c>
      <c r="O15" s="112">
        <f>IF($H$6="Regular",0,VLOOKUP($A$50,VAMTSP,30,FALSE))</f>
        <v>0</v>
      </c>
      <c r="P15" s="112">
        <f>IF($H$6="Regular",0,VLOOKUP($A$50,VAMTSP,144,FALSE))</f>
        <v>0</v>
      </c>
      <c r="Q15" s="121">
        <f>IF($H$6="Regular",0,VLOOKUP($A$50,VAMTSP,152,FALSE))</f>
        <v>0</v>
      </c>
      <c r="T15" s="235" t="s">
        <v>123</v>
      </c>
      <c r="U15" s="235"/>
      <c r="V15" s="235" t="s">
        <v>121</v>
      </c>
      <c r="W15" s="236"/>
      <c r="X15" s="72"/>
      <c r="Y15" s="72"/>
      <c r="AD15" s="117"/>
      <c r="AE15" s="103"/>
      <c r="AF15" s="103"/>
      <c r="AG15" s="103"/>
      <c r="AH15" s="103"/>
      <c r="AI15" s="103"/>
      <c r="AJ15" s="103"/>
      <c r="AK15" s="103"/>
      <c r="AL15" s="103"/>
    </row>
    <row r="16" spans="1:43" ht="18.75" thickBot="1" x14ac:dyDescent="0.3">
      <c r="B16" s="99">
        <v>0.2</v>
      </c>
      <c r="C16" s="100">
        <v>0.3</v>
      </c>
      <c r="D16" s="99">
        <v>0.4</v>
      </c>
      <c r="E16" s="101">
        <v>0.5</v>
      </c>
      <c r="F16" s="99">
        <v>0.6</v>
      </c>
      <c r="G16" s="100">
        <v>0.7</v>
      </c>
      <c r="H16" s="99">
        <v>0.8</v>
      </c>
      <c r="J16" s="167">
        <v>3</v>
      </c>
      <c r="K16" s="173">
        <f>IF($H$6="Regular",0,VLOOKUP($A$50,VAMTSP,121,FALSE))</f>
        <v>0</v>
      </c>
      <c r="L16" s="112">
        <f>IF($H$6="Regular",0,VLOOKUP($A$50,VAMTSP,129,FALSE))</f>
        <v>0</v>
      </c>
      <c r="M16" s="112">
        <f>IF($H$6="Regular",0,VLOOKUP($A$50,VAMTSP,137,FALSE))</f>
        <v>0</v>
      </c>
      <c r="N16" s="112">
        <f>IF($H$6="Regular",0,VLOOKUP($A$50,VAMTSP,23,FALSE))</f>
        <v>0</v>
      </c>
      <c r="O16" s="112">
        <f>IF($H$6="Regular",0,VLOOKUP($A$50,VAMTSP,31,FALSE))</f>
        <v>0</v>
      </c>
      <c r="P16" s="112">
        <f>IF($H$6="Regular",0,VLOOKUP($A$50,VAMTSP,145,FALSE))</f>
        <v>0</v>
      </c>
      <c r="Q16" s="121">
        <f>IF($H$6="Regular",0,VLOOKUP($A$50,VAMTSP,153,FALSE))</f>
        <v>0</v>
      </c>
      <c r="T16" s="235" t="s">
        <v>350</v>
      </c>
      <c r="U16" s="235"/>
      <c r="V16" s="235" t="s">
        <v>267</v>
      </c>
      <c r="W16" s="236"/>
      <c r="X16" s="72"/>
      <c r="Y16" s="72"/>
      <c r="AD16" s="102"/>
      <c r="AE16" s="103"/>
      <c r="AF16" s="103"/>
      <c r="AG16" s="103"/>
      <c r="AH16" s="103"/>
      <c r="AI16" s="103"/>
      <c r="AJ16" s="103"/>
      <c r="AK16" s="103"/>
      <c r="AL16" s="103"/>
    </row>
    <row r="17" spans="1:38" ht="18.75" thickBot="1" x14ac:dyDescent="0.3">
      <c r="A17" s="105" t="s">
        <v>0</v>
      </c>
      <c r="B17" s="106">
        <v>0.4</v>
      </c>
      <c r="C17" s="107">
        <v>0.6</v>
      </c>
      <c r="D17" s="107">
        <v>0.8</v>
      </c>
      <c r="E17" s="108"/>
      <c r="F17" s="107">
        <v>1.2</v>
      </c>
      <c r="G17" s="107">
        <v>1.4</v>
      </c>
      <c r="H17" s="109">
        <v>1.6</v>
      </c>
      <c r="J17" s="167">
        <v>4</v>
      </c>
      <c r="K17" s="173">
        <f>IF($H$6="Regular",0,VLOOKUP($A$50,VAMTSP,122,FALSE))</f>
        <v>0</v>
      </c>
      <c r="L17" s="112">
        <f>IF($H$6="Regular",0,VLOOKUP($A$50,VAMTSP,130,FALSE))</f>
        <v>0</v>
      </c>
      <c r="M17" s="112">
        <f>IF($H$6="Regular",0,VLOOKUP($A$50,VAMTSP,138,FALSE))</f>
        <v>0</v>
      </c>
      <c r="N17" s="112">
        <f>IF($H$6="Regular",0,VLOOKUP($A$50,VAMTSP,24,FALSE))</f>
        <v>0</v>
      </c>
      <c r="O17" s="112">
        <f>IF($H$6="Regular",0,VLOOKUP($A$50,VAMTSP,32,FALSE))</f>
        <v>0</v>
      </c>
      <c r="P17" s="112">
        <f>IF($H$6="Regular",0,VLOOKUP($A$50,VAMTSP,146,FALSE))</f>
        <v>0</v>
      </c>
      <c r="Q17" s="121">
        <f>IF($H$6="Regular",0,VLOOKUP($A$50,VAMTSP,154,FALSE))</f>
        <v>0</v>
      </c>
      <c r="T17" s="235" t="s">
        <v>205</v>
      </c>
      <c r="U17" s="235"/>
      <c r="V17" s="235" t="s">
        <v>203</v>
      </c>
      <c r="W17" s="236"/>
      <c r="X17" s="72"/>
      <c r="Y17" s="72"/>
      <c r="AD17" s="110"/>
      <c r="AE17" s="103"/>
      <c r="AF17" s="103"/>
      <c r="AG17" s="103"/>
      <c r="AH17" s="103"/>
      <c r="AI17" s="103"/>
      <c r="AJ17" s="103"/>
      <c r="AK17" s="103"/>
      <c r="AL17" s="103"/>
    </row>
    <row r="18" spans="1:38" ht="18" x14ac:dyDescent="0.25">
      <c r="A18" s="118">
        <v>1</v>
      </c>
      <c r="B18" s="119">
        <f>IF($A$50="Parkstone Apartments",0,VLOOKUP($A$50,VAMTSP,44,FALSE))</f>
        <v>12660</v>
      </c>
      <c r="C18" s="119">
        <f>IF($A$50="Parkstone Apartments",0,VLOOKUP($A$50,VAMTSP,52,FALSE))</f>
        <v>18990</v>
      </c>
      <c r="D18" s="119">
        <f>IF($A$50="Parkstone Apartments",0,VLOOKUP($A$50,VAMTSP,60,FALSE))</f>
        <v>25320</v>
      </c>
      <c r="E18" s="119">
        <f>IF($A$50="Parkstone Apartments",0,VLOOKUP($A$50,VAMTSP,4,FALSE))</f>
        <v>31650</v>
      </c>
      <c r="F18" s="119">
        <f>IF($A$50="Parkstone Apartments",0,VLOOKUP($A$50,VAMTSP,12,FALSE))</f>
        <v>37980</v>
      </c>
      <c r="G18" s="119">
        <f>IF($A$50="Parkstone Apartments",0,VLOOKUP($A$50,VAMTSP,68,FALSE))</f>
        <v>44310</v>
      </c>
      <c r="H18" s="120">
        <f>IF($A$50="Parkstone Apartments",0,VLOOKUP($A$50,VAMTSP,76,FALSE))</f>
        <v>50640</v>
      </c>
      <c r="I18" s="98"/>
      <c r="J18" s="167">
        <v>5</v>
      </c>
      <c r="K18" s="173">
        <f>IF($H$6="Regular",0,VLOOKUP($A$50,VAMTSP,123,FALSE))</f>
        <v>0</v>
      </c>
      <c r="L18" s="112">
        <f>IF($H$6="Regular",0,VLOOKUP($A$50,VAMTSP,131,FALSE))</f>
        <v>0</v>
      </c>
      <c r="M18" s="112">
        <f>IF($H$6="Regular",0,VLOOKUP($A$50,VAMTSP,139,FALSE))</f>
        <v>0</v>
      </c>
      <c r="N18" s="112">
        <f>IF($H$6="Regular",0,VLOOKUP($A$50,VAMTSP,25,FALSE))</f>
        <v>0</v>
      </c>
      <c r="O18" s="112">
        <f>IF($H$6="Regular",0,VLOOKUP($A$50,VAMTSP,33,FALSE))</f>
        <v>0</v>
      </c>
      <c r="P18" s="112">
        <f>IF($H$6="Regular",0,VLOOKUP($A$50,VAMTSP,147,FALSE))</f>
        <v>0</v>
      </c>
      <c r="Q18" s="121">
        <f>IF($H$6="Regular",0,VLOOKUP($A$50,VAMTSP,155,FALSE))</f>
        <v>0</v>
      </c>
      <c r="T18" s="235" t="s">
        <v>376</v>
      </c>
      <c r="U18" s="235"/>
      <c r="V18" s="235" t="s">
        <v>203</v>
      </c>
      <c r="W18" s="236"/>
      <c r="X18" s="72"/>
      <c r="Y18" s="72"/>
      <c r="AD18" s="102"/>
      <c r="AE18" s="103"/>
      <c r="AF18" s="103"/>
      <c r="AG18" s="103"/>
      <c r="AH18" s="103"/>
      <c r="AI18" s="103"/>
      <c r="AJ18" s="103"/>
      <c r="AK18" s="103"/>
      <c r="AL18" s="103"/>
    </row>
    <row r="19" spans="1:38" ht="18" x14ac:dyDescent="0.25">
      <c r="A19" s="115">
        <v>2</v>
      </c>
      <c r="B19" s="112">
        <f>IF($A$50="Parkstone Apartments",0,VLOOKUP($A$50,VAMTSP,45,FALSE))</f>
        <v>14460</v>
      </c>
      <c r="C19" s="112">
        <f>IF($A$50="Parkstone Apartments",0,VLOOKUP($A$50,VAMTSP,53,FALSE))</f>
        <v>21690</v>
      </c>
      <c r="D19" s="112">
        <f>IF($A$50="Parkstone Apartments",0,VLOOKUP($A$50,VAMTSP,61,FALSE))</f>
        <v>28920</v>
      </c>
      <c r="E19" s="112">
        <f>IF($A$50="Parkstone Apartments",0,VLOOKUP($A$50,VAMTSP,5,FALSE))</f>
        <v>36150</v>
      </c>
      <c r="F19" s="112">
        <f>IF($A$50="Parkstone Apartments",0,VLOOKUP($A$50,VAMTSP,13,FALSE))</f>
        <v>43380</v>
      </c>
      <c r="G19" s="112">
        <f>IF($A$50="Parkstone Apartments",0,VLOOKUP($A$50,VAMTSP,69,FALSE))</f>
        <v>50610</v>
      </c>
      <c r="H19" s="121">
        <f>IF($A$50="Parkstone Apartments",0,VLOOKUP($A$50,VAMTSP,77,FALSE))</f>
        <v>57840</v>
      </c>
      <c r="J19" s="167">
        <v>6</v>
      </c>
      <c r="K19" s="173">
        <f>IF($H$6="Regular",0,VLOOKUP($A$50,VAMTSP,124,FALSE))</f>
        <v>0</v>
      </c>
      <c r="L19" s="112">
        <f>IF($H$6="Regular",0,VLOOKUP($A$50,VAMTSP,132,FALSE))</f>
        <v>0</v>
      </c>
      <c r="M19" s="112">
        <f>IF($H$6="Regular",0,VLOOKUP($A$50,VAMTSP,140,FALSE))</f>
        <v>0</v>
      </c>
      <c r="N19" s="112">
        <f>IF($H$6="Regular",0,VLOOKUP($A$50,VAMTSP,26,FALSE))</f>
        <v>0</v>
      </c>
      <c r="O19" s="112">
        <f>IF($H$6="Regular",0,VLOOKUP($A$50,VAMTSP,34,FALSE))</f>
        <v>0</v>
      </c>
      <c r="P19" s="112">
        <f>IF($H$6="Regular",0,VLOOKUP($A$50,VAMTSP,148,FALSE))</f>
        <v>0</v>
      </c>
      <c r="Q19" s="121">
        <f>IF($H$6="Regular",0,VLOOKUP($A$50,VAMTSP,156,FALSE))</f>
        <v>0</v>
      </c>
      <c r="T19" s="235" t="s">
        <v>380</v>
      </c>
      <c r="U19" s="235"/>
      <c r="V19" s="235" t="s">
        <v>57</v>
      </c>
      <c r="W19" s="236"/>
      <c r="X19" s="81"/>
      <c r="Y19" s="81"/>
    </row>
    <row r="20" spans="1:38" ht="18" x14ac:dyDescent="0.25">
      <c r="A20" s="115">
        <v>3</v>
      </c>
      <c r="B20" s="112">
        <f>IF($A$50="Parkstone Apartments",0,VLOOKUP($A$50,VAMTSP,46,FALSE))</f>
        <v>16260</v>
      </c>
      <c r="C20" s="112">
        <f>IF($A$50="Parkstone Apartments",0,VLOOKUP($A$50,VAMTSP,54,FALSE))</f>
        <v>24390</v>
      </c>
      <c r="D20" s="112">
        <f>IF($A$50="Parkstone Apartments",0,VLOOKUP($A$50,VAMTSP,62,FALSE))</f>
        <v>32520</v>
      </c>
      <c r="E20" s="112">
        <f>IF($A$50="Parkstone Apartments",0,VLOOKUP($A$50,VAMTSP,6,FALSE))</f>
        <v>40650</v>
      </c>
      <c r="F20" s="112">
        <f>IF($A$50="Parkstone Apartments",0,VLOOKUP($A$50,VAMTSP,14,FALSE))</f>
        <v>48780</v>
      </c>
      <c r="G20" s="112">
        <f>IF($A$50="Parkstone Apartments",0,VLOOKUP($A$50,VAMTSP,70,FALSE))</f>
        <v>56910</v>
      </c>
      <c r="H20" s="121">
        <f>IF($A$50="Parkstone Apartments",0,VLOOKUP($A$50,VAMTSP,78,FALSE))</f>
        <v>65040</v>
      </c>
      <c r="J20" s="167">
        <v>7</v>
      </c>
      <c r="K20" s="173">
        <f>IF($H$6="Regular",0,VLOOKUP($A$50,VAMTSP,125,FALSE))</f>
        <v>0</v>
      </c>
      <c r="L20" s="112">
        <f>IF($H$6="Regular",0,VLOOKUP($A$50,VAMTSP,133,FALSE))</f>
        <v>0</v>
      </c>
      <c r="M20" s="112">
        <f>IF($H$6="Regular",0,VLOOKUP($A$50,VAMTSP,141,FALSE))</f>
        <v>0</v>
      </c>
      <c r="N20" s="112">
        <f>IF($H$6="Regular",0,VLOOKUP($A$50,VAMTSP,27,FALSE))</f>
        <v>0</v>
      </c>
      <c r="O20" s="112">
        <f>IF($H$6="Regular",0,VLOOKUP($A$50,VAMTSP,35,FALSE))</f>
        <v>0</v>
      </c>
      <c r="P20" s="112">
        <f>IF($H$6="Regular",0,VLOOKUP($A$50,VAMTSP,149,FALSE))</f>
        <v>0</v>
      </c>
      <c r="Q20" s="121">
        <f>IF($H$6="Regular",0,VLOOKUP($A$50,VAMTSP,157,FALSE))</f>
        <v>0</v>
      </c>
      <c r="T20" s="235" t="s">
        <v>261</v>
      </c>
      <c r="U20" s="235"/>
      <c r="V20" s="235" t="s">
        <v>57</v>
      </c>
      <c r="W20" s="236"/>
      <c r="X20" s="81"/>
      <c r="Y20" s="81"/>
    </row>
    <row r="21" spans="1:38" ht="18.75" thickBot="1" x14ac:dyDescent="0.3">
      <c r="A21" s="115">
        <v>4</v>
      </c>
      <c r="B21" s="112">
        <f>IF($A$50="Parkstone Apartments",0,VLOOKUP($A$50,VAMTSP,47,FALSE))</f>
        <v>18060</v>
      </c>
      <c r="C21" s="112">
        <f>IF($A$50="Parkstone Apartments",0,VLOOKUP($A$50,VAMTSP,55,FALSE))</f>
        <v>27090</v>
      </c>
      <c r="D21" s="112">
        <f>IF($A$50="Parkstone Apartments",0,VLOOKUP($A$50,VAMTSP,63,FALSE))</f>
        <v>36120</v>
      </c>
      <c r="E21" s="112">
        <f>IF($A$50="Parkstone Apartments",0,VLOOKUP($A$50,VAMTSP,7,FALSE))</f>
        <v>45150</v>
      </c>
      <c r="F21" s="112">
        <f>IF($A$50="Parkstone Apartments",0,VLOOKUP($A$50,VAMTSP,15,FALSE))</f>
        <v>54180</v>
      </c>
      <c r="G21" s="112">
        <f>IF($A$50="Parkstone Apartments",0,VLOOKUP($A$50,VAMTSP,71,FALSE))</f>
        <v>63210</v>
      </c>
      <c r="H21" s="121">
        <f>IF($A$50="Parkstone Apartments",0,VLOOKUP($A$50,VAMTSP,79,FALSE))</f>
        <v>72240</v>
      </c>
      <c r="J21" s="168">
        <v>8</v>
      </c>
      <c r="K21" s="174">
        <f>IF($H$6="Regular",0,VLOOKUP($A$50,VAMTSP,126,FALSE))</f>
        <v>0</v>
      </c>
      <c r="L21" s="124">
        <f>IF($H$6="Regular",0,VLOOKUP($A$50,VAMTSP,134,FALSE))</f>
        <v>0</v>
      </c>
      <c r="M21" s="124">
        <f>IF($H$6="Regular",0,VLOOKUP($A$50,VAMTSP,142,FALSE))</f>
        <v>0</v>
      </c>
      <c r="N21" s="124">
        <f>IF($H$6="Regular",0,VLOOKUP($A$50,VAMTSP,28,FALSE))</f>
        <v>0</v>
      </c>
      <c r="O21" s="124">
        <f>IF($H$6="Regular",0,VLOOKUP($A$50,VAMTSP,36,FALSE))</f>
        <v>0</v>
      </c>
      <c r="P21" s="124">
        <f>IF($H$6="Regular",0,VLOOKUP($A$50,VAMTSP,150,FALSE))</f>
        <v>0</v>
      </c>
      <c r="Q21" s="125">
        <f>IF($H$6="Regular",0,VLOOKUP($A$50,VAMTSP,158,FALSE))</f>
        <v>0</v>
      </c>
      <c r="T21" s="235" t="s">
        <v>269</v>
      </c>
      <c r="U21" s="235"/>
      <c r="V21" s="235" t="s">
        <v>267</v>
      </c>
      <c r="W21" s="236"/>
      <c r="X21" s="72"/>
      <c r="Y21" s="72"/>
      <c r="AH21" s="89"/>
    </row>
    <row r="22" spans="1:38" ht="18" x14ac:dyDescent="0.25">
      <c r="A22" s="115">
        <v>5</v>
      </c>
      <c r="B22" s="112">
        <f>IF($A$50="Parkstone Apartments",0,VLOOKUP($A$50,VAMTSP,48,FALSE))</f>
        <v>19520</v>
      </c>
      <c r="C22" s="112">
        <f>IF($A$50="Parkstone Apartments",0,VLOOKUP($A$50,VAMTSP,56,FALSE))</f>
        <v>29280</v>
      </c>
      <c r="D22" s="112">
        <f>IF($A$50="Parkstone Apartments",0,VLOOKUP($A$50,VAMTSP,64,FALSE))</f>
        <v>39040</v>
      </c>
      <c r="E22" s="112">
        <f>IF($A$50="Parkstone Apartments",0,VLOOKUP($A$50,VAMTSP,8,FALSE))</f>
        <v>48800</v>
      </c>
      <c r="F22" s="112">
        <f>IF($A$50="Parkstone Apartments",0,VLOOKUP($A$50,VAMTSP,16,FALSE))</f>
        <v>58560</v>
      </c>
      <c r="G22" s="112">
        <f>IF($A$50="Parkstone Apartments",0,VLOOKUP($A$50,VAMTSP,72,FALSE))</f>
        <v>68320</v>
      </c>
      <c r="H22" s="121">
        <f>IF($A$50="Parkstone Apartments",0,VLOOKUP($A$50,VAMTSP,80,FALSE))</f>
        <v>78080</v>
      </c>
      <c r="M22" s="23"/>
      <c r="T22" s="235" t="s">
        <v>382</v>
      </c>
      <c r="U22" s="235"/>
      <c r="V22" s="235" t="s">
        <v>57</v>
      </c>
      <c r="W22" s="236"/>
      <c r="X22" s="81"/>
      <c r="Y22" s="81"/>
      <c r="AH22" s="89"/>
    </row>
    <row r="23" spans="1:38" ht="18" x14ac:dyDescent="0.25">
      <c r="A23" s="115">
        <v>6</v>
      </c>
      <c r="B23" s="112">
        <f>IF($A$50="Parkstone Apartments",0,VLOOKUP($A$50,VAMTSP,49,FALSE))</f>
        <v>20960</v>
      </c>
      <c r="C23" s="112">
        <f>IF($A$50="Parkstone Apartments",0,VLOOKUP($A$50,VAMTSP,57,FALSE))</f>
        <v>31440</v>
      </c>
      <c r="D23" s="112">
        <f>IF($A$50="Parkstone Apartments",0,VLOOKUP($A$50,VAMTSP,65,FALSE))</f>
        <v>41920</v>
      </c>
      <c r="E23" s="112">
        <f>IF($A$50="Parkstone Apartments",0,VLOOKUP($A$50,VAMTSP,9,FALSE))</f>
        <v>52400</v>
      </c>
      <c r="F23" s="112">
        <f>IF($A$50="Parkstone Apartments",0,VLOOKUP($A$50,VAMTSP,17,FALSE))</f>
        <v>62880</v>
      </c>
      <c r="G23" s="112">
        <f>IF($A$50="Parkstone Apartments",0,VLOOKUP($A$50,VAMTSP,73,FALSE))</f>
        <v>73360</v>
      </c>
      <c r="H23" s="121">
        <f>IF($A$50="Parkstone Apartments",0,VLOOKUP($A$50,VAMTSP,81,FALSE))</f>
        <v>83840</v>
      </c>
      <c r="M23" s="123"/>
      <c r="N23" s="123"/>
      <c r="O23" s="123"/>
      <c r="P23" s="123"/>
      <c r="T23" s="235" t="s">
        <v>276</v>
      </c>
      <c r="U23" s="235"/>
      <c r="V23" s="235" t="s">
        <v>833</v>
      </c>
      <c r="W23" s="236"/>
      <c r="X23" s="72"/>
      <c r="Y23" s="72"/>
      <c r="AH23" s="89"/>
    </row>
    <row r="24" spans="1:38" ht="18" x14ac:dyDescent="0.25">
      <c r="A24" s="115">
        <v>7</v>
      </c>
      <c r="B24" s="112">
        <f>IF($A$50="Parkstone Apartments",0,VLOOKUP($A$50,VAMTSP,50,FALSE))</f>
        <v>22400</v>
      </c>
      <c r="C24" s="112">
        <f>IF($A$50="Parkstone Apartments",0,VLOOKUP($A$50,VAMTSP,58,FALSE))</f>
        <v>33600</v>
      </c>
      <c r="D24" s="112">
        <f>IF($A$50="Parkstone Apartments",0,VLOOKUP($A$50,VAMTSP,66,FALSE))</f>
        <v>44800</v>
      </c>
      <c r="E24" s="112">
        <f>IF($A$50="Parkstone Apartments",0,VLOOKUP($A$50,VAMTSP,10,FALSE))</f>
        <v>56000</v>
      </c>
      <c r="F24" s="112">
        <f>IF($A$50="Parkstone Apartments",0,VLOOKUP($A$50,VAMTSP,18,FALSE))</f>
        <v>67200</v>
      </c>
      <c r="G24" s="112">
        <f>IF($A$50="Parkstone Apartments",0,VLOOKUP($A$50,VAMTSP,74,FALSE))</f>
        <v>78400</v>
      </c>
      <c r="H24" s="121">
        <f>IF($A$50="Parkstone Apartments",0,VLOOKUP($A$50,VAMTSP,82,FALSE))</f>
        <v>89600</v>
      </c>
      <c r="K24" s="72"/>
      <c r="L24" s="72"/>
      <c r="M24" s="72"/>
      <c r="N24" s="72"/>
      <c r="O24" s="72"/>
      <c r="P24" s="72"/>
      <c r="Q24" s="72"/>
      <c r="T24" s="235" t="s">
        <v>304</v>
      </c>
      <c r="U24" s="235"/>
      <c r="V24" s="235" t="s">
        <v>833</v>
      </c>
      <c r="AH24" s="89"/>
    </row>
    <row r="25" spans="1:38" ht="18.75" thickBot="1" x14ac:dyDescent="0.3">
      <c r="A25" s="122">
        <v>8</v>
      </c>
      <c r="B25" s="124">
        <f>IF($A$50="Parkstone Apartments",0,VLOOKUP($A$50,VAMTSP,51,FALSE))</f>
        <v>23840</v>
      </c>
      <c r="C25" s="124">
        <f>IF($A$50="Parkstone Apartments",0,VLOOKUP($A$50,VAMTSP,59,FALSE))</f>
        <v>35760</v>
      </c>
      <c r="D25" s="124">
        <f>IF($A$50="Parkstone Apartments",0,VLOOKUP($A$50,VAMTSP,67,FALSE))</f>
        <v>47680</v>
      </c>
      <c r="E25" s="124">
        <f>IF($A$50="Parkstone Apartments",0,VLOOKUP($A$50,VAMTSP,11,FALSE))</f>
        <v>59600</v>
      </c>
      <c r="F25" s="124">
        <f>IF($A$50="Parkstone Apartments",0,VLOOKUP($A$50,VAMTSP,19,FALSE))</f>
        <v>71520</v>
      </c>
      <c r="G25" s="124">
        <f>IF($A$50="Parkstone Apartments",0,VLOOKUP($A$50,VAMTSP,75,FALSE))</f>
        <v>83440</v>
      </c>
      <c r="H25" s="125">
        <f>IF($A$50="Parkstone Apartments",0,VLOOKUP($A$50,VAMTSP,83,FALSE))</f>
        <v>95360</v>
      </c>
      <c r="I25" s="126"/>
      <c r="J25" s="82" t="s">
        <v>419</v>
      </c>
      <c r="M25" s="23"/>
      <c r="S25" s="103"/>
      <c r="T25" s="235" t="s">
        <v>394</v>
      </c>
      <c r="U25" s="235"/>
      <c r="V25" s="235" t="s">
        <v>121</v>
      </c>
      <c r="W25" s="236"/>
      <c r="X25" s="72"/>
      <c r="Y25" s="72"/>
      <c r="AH25" s="89"/>
    </row>
    <row r="26" spans="1:38" ht="18.75" thickBot="1" x14ac:dyDescent="0.3">
      <c r="A26" s="143">
        <f>IF(H6="Special","HERA Special Income Limits Apply for Sites Placed in Service before 1/1/2009. See page 2",0)</f>
        <v>0</v>
      </c>
      <c r="B26" s="72"/>
      <c r="C26" s="72"/>
      <c r="D26" s="72"/>
      <c r="E26" s="72"/>
      <c r="F26" s="72"/>
      <c r="G26" s="72"/>
      <c r="H26" s="72"/>
      <c r="I26" s="126"/>
      <c r="K26" s="267" t="s">
        <v>431</v>
      </c>
      <c r="M26" s="23"/>
      <c r="S26" s="103"/>
      <c r="W26" s="236"/>
      <c r="X26" s="72"/>
      <c r="Y26" s="72"/>
      <c r="AH26" s="89"/>
    </row>
    <row r="27" spans="1:38" ht="18.75" thickBot="1" x14ac:dyDescent="0.3">
      <c r="B27" s="72"/>
      <c r="C27" s="72"/>
      <c r="D27" s="72"/>
      <c r="E27" s="72"/>
      <c r="F27" s="72"/>
      <c r="G27" s="72"/>
      <c r="H27" s="72"/>
      <c r="J27" s="82" t="s">
        <v>430</v>
      </c>
      <c r="K27" s="267"/>
      <c r="L27" s="99">
        <v>0.2</v>
      </c>
      <c r="M27" s="100">
        <v>0.3</v>
      </c>
      <c r="N27" s="99">
        <v>0.4</v>
      </c>
      <c r="O27" s="101">
        <v>0.5</v>
      </c>
      <c r="P27" s="99">
        <v>0.6</v>
      </c>
      <c r="Q27" s="100">
        <v>0.7</v>
      </c>
      <c r="R27" s="99">
        <v>0.8</v>
      </c>
      <c r="S27" s="103"/>
      <c r="W27" s="236"/>
      <c r="X27" s="72"/>
      <c r="Y27" s="72"/>
      <c r="AB27" s="103"/>
      <c r="AC27" s="103"/>
      <c r="AD27" s="103"/>
      <c r="AE27" s="103"/>
      <c r="AI27" s="89"/>
    </row>
    <row r="28" spans="1:38" ht="18" x14ac:dyDescent="0.25">
      <c r="A28" s="80" t="str">
        <f>IF(A50="Parkstone Apartments", "Utility Allowances Are Not Applicable","Utility Allowance Applied to Gross Rent")</f>
        <v>Utility Allowance Applied to Gross Rent</v>
      </c>
      <c r="B28" s="72"/>
      <c r="C28" s="72"/>
      <c r="D28" s="72"/>
      <c r="E28" s="72"/>
      <c r="F28" s="72"/>
      <c r="G28" s="72"/>
      <c r="H28" s="72"/>
      <c r="J28" s="118" t="s">
        <v>1</v>
      </c>
      <c r="K28" s="127">
        <f>B31</f>
        <v>0</v>
      </c>
      <c r="L28" s="134">
        <f>IF($H$6="Regular",0,VLOOKUP($A$50,VAMTSP,159,FALSE))-K28</f>
        <v>0</v>
      </c>
      <c r="M28" s="119">
        <f>IF($H$6="Regular",0,VLOOKUP($A$50,VAMTSP,164,FALSE))-K28</f>
        <v>0</v>
      </c>
      <c r="N28" s="119">
        <f>IF($H$6="Regular",0,VLOOKUP($A$50,VAMTSP,169,FALSE))-K28</f>
        <v>0</v>
      </c>
      <c r="O28" s="119">
        <f>IF($H$6="Regular",0,VLOOKUP($A$50,VAMTSP,174,FALSE))-K28</f>
        <v>0</v>
      </c>
      <c r="P28" s="119">
        <f>IF($H$6="Regular",0,VLOOKUP($A$50,VAMTSP,179,FALSE))-K28</f>
        <v>0</v>
      </c>
      <c r="Q28" s="119">
        <f>IF($H$6="Regular",0,VLOOKUP($A$50,VAMTSP,184,FALSE))-K28</f>
        <v>0</v>
      </c>
      <c r="R28" s="120">
        <f>IF($H$6="Regular",0,VLOOKUP($A$50,VAMTSP,189,FALSE))-K28</f>
        <v>0</v>
      </c>
      <c r="S28" s="103"/>
      <c r="W28" s="236"/>
      <c r="X28" s="72"/>
      <c r="Y28" s="72"/>
      <c r="AB28" s="103"/>
      <c r="AC28" s="103"/>
      <c r="AD28" s="103"/>
      <c r="AE28" s="103"/>
      <c r="AF28" s="89"/>
      <c r="AG28" s="89"/>
      <c r="AH28" s="89"/>
      <c r="AI28" s="89"/>
    </row>
    <row r="29" spans="1:38" ht="22.5" customHeight="1" thickBot="1" x14ac:dyDescent="0.3">
      <c r="A29" s="72"/>
      <c r="B29" s="267" t="s">
        <v>431</v>
      </c>
      <c r="C29" s="72"/>
      <c r="D29" s="72"/>
      <c r="E29" s="72"/>
      <c r="F29" s="72"/>
      <c r="G29" s="72"/>
      <c r="H29" s="72"/>
      <c r="I29" s="126"/>
      <c r="J29" s="115" t="s">
        <v>2</v>
      </c>
      <c r="K29" s="128">
        <f>B32</f>
        <v>0</v>
      </c>
      <c r="L29" s="173">
        <f>IF($H$6="Regular",0,VLOOKUP($A$50,VAMTSP,160,FALSE))-K29</f>
        <v>0</v>
      </c>
      <c r="M29" s="112">
        <f>IF($H$6="Regular",0,VLOOKUP($A$50,VAMTSP,165,FALSE))-K29</f>
        <v>0</v>
      </c>
      <c r="N29" s="112">
        <f>IF($H$6="Regular",0,VLOOKUP($A$50,VAMTSP,170,FALSE))-K29</f>
        <v>0</v>
      </c>
      <c r="O29" s="112">
        <f>IF($H$6="Regular",0,VLOOKUP($A$50,VAMTSP,175,FALSE))-K29</f>
        <v>0</v>
      </c>
      <c r="P29" s="112">
        <f>IF($H$6="Regular",0,VLOOKUP($A$50,VAMTSP,180,FALSE))-K29</f>
        <v>0</v>
      </c>
      <c r="Q29" s="112">
        <f>IF($H$6="Regular",0,VLOOKUP($A$50,VAMTSP,185,FALSE))-K29</f>
        <v>0</v>
      </c>
      <c r="R29" s="121">
        <f>IF($H$6="Regular",0,VLOOKUP($A$50,VAMTSP,190,FALSE))-K29</f>
        <v>0</v>
      </c>
      <c r="S29" s="103"/>
      <c r="Y29" s="72"/>
      <c r="Z29" s="72"/>
      <c r="AA29" s="103"/>
      <c r="AB29" s="103"/>
      <c r="AC29" s="103"/>
      <c r="AD29" s="103"/>
      <c r="AE29" s="103"/>
    </row>
    <row r="30" spans="1:38" ht="22.5" customHeight="1" thickBot="1" x14ac:dyDescent="0.3">
      <c r="A30" s="82" t="s">
        <v>430</v>
      </c>
      <c r="B30" s="267"/>
      <c r="C30" s="130">
        <v>0.2</v>
      </c>
      <c r="D30" s="131">
        <v>0.3</v>
      </c>
      <c r="E30" s="130">
        <v>0.4</v>
      </c>
      <c r="F30" s="132">
        <v>0.5</v>
      </c>
      <c r="G30" s="130">
        <v>0.6</v>
      </c>
      <c r="H30" s="131">
        <v>0.7</v>
      </c>
      <c r="I30" s="130">
        <v>0.8</v>
      </c>
      <c r="J30" s="115" t="s">
        <v>3</v>
      </c>
      <c r="K30" s="128">
        <f>B33</f>
        <v>0</v>
      </c>
      <c r="L30" s="173">
        <f>IF($H$6="Regular",0,VLOOKUP($A$50,VAMTSP,161,FALSE))-K30</f>
        <v>0</v>
      </c>
      <c r="M30" s="112">
        <f>IF($H$6="Regular",0,VLOOKUP($A$50,VAMTSP,166,FALSE))-K30</f>
        <v>0</v>
      </c>
      <c r="N30" s="112">
        <f>IF($H$6="Regular",0,VLOOKUP($A$50,VAMTSP,171,FALSE))-K30</f>
        <v>0</v>
      </c>
      <c r="O30" s="112">
        <f>IF($H$6="Regular",0,VLOOKUP($A$50,VAMTSP,176,FALSE))-K30</f>
        <v>0</v>
      </c>
      <c r="P30" s="112">
        <f>IF($H$6="Regular",0,VLOOKUP($A$50,VAMTSP,181,FALSE))-K30</f>
        <v>0</v>
      </c>
      <c r="Q30" s="112">
        <f>IF($H$6="Regular",0,VLOOKUP($A$50,VAMTSP,186,FALSE))-K30</f>
        <v>0</v>
      </c>
      <c r="R30" s="121">
        <f>IF($H$6="Regular",0,VLOOKUP($A$50,VAMTSP,191,FALSE))-K30</f>
        <v>0</v>
      </c>
      <c r="Y30" s="72"/>
      <c r="Z30" s="72"/>
      <c r="AA30" s="103"/>
      <c r="AB30" s="103"/>
      <c r="AC30" s="103"/>
      <c r="AD30" s="103"/>
      <c r="AE30" s="103"/>
    </row>
    <row r="31" spans="1:38" ht="22.5" customHeight="1" x14ac:dyDescent="0.25">
      <c r="A31" s="118" t="s">
        <v>1</v>
      </c>
      <c r="B31" s="133"/>
      <c r="C31" s="134">
        <f>VLOOKUP($A$50,VAMTSP,84,FALSE)-B31</f>
        <v>316</v>
      </c>
      <c r="D31" s="119">
        <f>VLOOKUP($A$50,VAMTSP,89,FALSE)-B31</f>
        <v>474</v>
      </c>
      <c r="E31" s="119">
        <f>VLOOKUP($A$50,VAMTSP,94,FALSE)-B31</f>
        <v>633</v>
      </c>
      <c r="F31" s="119">
        <f>VLOOKUP($A$50,VAMTSP,99,FALSE)-B31</f>
        <v>791</v>
      </c>
      <c r="G31" s="119">
        <f>VLOOKUP($A$50,VAMTSP,104,FALSE)-B31</f>
        <v>949</v>
      </c>
      <c r="H31" s="119">
        <f>VLOOKUP($A$50,VAMTSP,109,FALSE)-B31</f>
        <v>1107</v>
      </c>
      <c r="I31" s="120">
        <f>VLOOKUP($A$50,VAMTSP,114,FALSE)-B31</f>
        <v>1266</v>
      </c>
      <c r="J31" s="115" t="s">
        <v>4</v>
      </c>
      <c r="K31" s="128">
        <f>B34</f>
        <v>0</v>
      </c>
      <c r="L31" s="173">
        <f>IF($H$6="Regular",0,VLOOKUP($A$50,VAMTSP,162,FALSE))-K31</f>
        <v>0</v>
      </c>
      <c r="M31" s="112">
        <f>IF($H$6="Regular",0,VLOOKUP($A$50,VAMTSP,167,FALSE))-K31</f>
        <v>0</v>
      </c>
      <c r="N31" s="112">
        <f>IF($H$6="Regular",0,VLOOKUP($A$50,VAMTSP,172,FALSE))-K31</f>
        <v>0</v>
      </c>
      <c r="O31" s="112">
        <f>IF($H$6="Regular",0,VLOOKUP($A$50,VAMTSP,177,FALSE))-K31</f>
        <v>0</v>
      </c>
      <c r="P31" s="112">
        <f>IF($H$6="Regular",0,VLOOKUP($A$50,VAMTSP,182,FALSE))-K31</f>
        <v>0</v>
      </c>
      <c r="Q31" s="112">
        <f>IF($H$6="Regular",0,VLOOKUP($A$50,VAMTSP,187,FALSE))-K31</f>
        <v>0</v>
      </c>
      <c r="R31" s="121">
        <f>IF($H$6="Regular",0,VLOOKUP($A$50,VAMTSP,192,FALSE))-K31</f>
        <v>0</v>
      </c>
      <c r="S31" s="72"/>
      <c r="AA31" s="103"/>
      <c r="AB31" s="103"/>
      <c r="AC31" s="103"/>
      <c r="AD31" s="103"/>
      <c r="AE31" s="103"/>
      <c r="AJ31" s="135"/>
    </row>
    <row r="32" spans="1:38" ht="22.5" customHeight="1" thickBot="1" x14ac:dyDescent="0.3">
      <c r="A32" s="115" t="s">
        <v>2</v>
      </c>
      <c r="B32" s="136"/>
      <c r="C32" s="137">
        <f>VLOOKUP($A$50,VAMTSP,85,FALSE)-B32</f>
        <v>339</v>
      </c>
      <c r="D32" s="116">
        <f>VLOOKUP($A$50,VAMTSP,90,FALSE)-B32</f>
        <v>508</v>
      </c>
      <c r="E32" s="116">
        <f>VLOOKUP($A$50,VAMTSP,95,FALSE)-B32</f>
        <v>678</v>
      </c>
      <c r="F32" s="116">
        <f>VLOOKUP($A$50,VAMTSP,100,FALSE)-B32</f>
        <v>847</v>
      </c>
      <c r="G32" s="116">
        <f>VLOOKUP($A$50,VAMTSP,105,FALSE)-B32</f>
        <v>1017</v>
      </c>
      <c r="H32" s="116">
        <f>VLOOKUP($A$50,VAMTSP,110,FALSE)-B32</f>
        <v>1186</v>
      </c>
      <c r="I32" s="129">
        <f>VLOOKUP($A$50,VAMTSP,115,FALSE)-B32</f>
        <v>1356</v>
      </c>
      <c r="J32" s="122" t="s">
        <v>5</v>
      </c>
      <c r="K32" s="138">
        <f>B35</f>
        <v>0</v>
      </c>
      <c r="L32" s="174">
        <f>IF($H$6="Regular",0,VLOOKUP($A$50,VAMTSP,163,FALSE))-K32</f>
        <v>0</v>
      </c>
      <c r="M32" s="124">
        <f>IF($H$6="Regular",0,VLOOKUP($A$50,VAMTSP,168,FALSE))-K32</f>
        <v>0</v>
      </c>
      <c r="N32" s="124">
        <f>IF($H$6="Regular",0,VLOOKUP($A$50,VAMTSP,173,FALSE))-K32</f>
        <v>0</v>
      </c>
      <c r="O32" s="124">
        <f>IF($H$6="Regular",0,VLOOKUP($A$50,VAMTSP,178,FALSE))-K32</f>
        <v>0</v>
      </c>
      <c r="P32" s="124">
        <f>IF($H$6="Regular",0,VLOOKUP($A$50,VAMTSP,183,FALSE))-K32</f>
        <v>0</v>
      </c>
      <c r="Q32" s="124">
        <f>IF($H$6="Regular",0,VLOOKUP($A$50,VAMTSP,188,FALSE))-K32</f>
        <v>0</v>
      </c>
      <c r="R32" s="125">
        <f>IF($H$6="Regular",0,VLOOKUP($A$50,VAMTSP,193,FALSE))-K32</f>
        <v>0</v>
      </c>
      <c r="AA32" s="103"/>
      <c r="AB32" s="103"/>
      <c r="AC32" s="103"/>
      <c r="AD32" s="103"/>
      <c r="AE32" s="103"/>
      <c r="AJ32" s="135"/>
    </row>
    <row r="33" spans="1:36" ht="22.5" customHeight="1" x14ac:dyDescent="0.25">
      <c r="A33" s="115" t="s">
        <v>3</v>
      </c>
      <c r="B33" s="136"/>
      <c r="C33" s="137">
        <f>VLOOKUP($A$50,VAMTSP,86,FALSE)-B33</f>
        <v>406</v>
      </c>
      <c r="D33" s="116">
        <f>VLOOKUP($A$50,VAMTSP,91,FALSE)-B33</f>
        <v>609</v>
      </c>
      <c r="E33" s="116">
        <f>VLOOKUP($A$50,VAMTSP,96,FALSE)-B33</f>
        <v>813</v>
      </c>
      <c r="F33" s="116">
        <f>VLOOKUP($A$50,VAMTSP,101,FALSE)-B33</f>
        <v>1016</v>
      </c>
      <c r="G33" s="116">
        <f>VLOOKUP($A$50,VAMTSP,106,FALSE)-B33</f>
        <v>1219</v>
      </c>
      <c r="H33" s="116">
        <f>VLOOKUP($A$50,VAMTSP,111,FALSE)-B33</f>
        <v>1422</v>
      </c>
      <c r="I33" s="129">
        <f>VLOOKUP($A$50,VAMTSP,116,FALSE)-B33</f>
        <v>1626</v>
      </c>
      <c r="J33" s="126"/>
      <c r="M33" s="23"/>
      <c r="AA33" s="103"/>
      <c r="AB33" s="103"/>
      <c r="AC33" s="103"/>
      <c r="AD33" s="103"/>
      <c r="AE33" s="103"/>
      <c r="AJ33" s="135"/>
    </row>
    <row r="34" spans="1:36" ht="22.5" customHeight="1" x14ac:dyDescent="0.25">
      <c r="A34" s="115" t="s">
        <v>4</v>
      </c>
      <c r="B34" s="136"/>
      <c r="C34" s="137">
        <f>VLOOKUP($A$50,VAMTSP,87,FALSE)-B34</f>
        <v>469</v>
      </c>
      <c r="D34" s="116">
        <f>VLOOKUP($A$50,VAMTSP,92,FALSE)-B34</f>
        <v>704</v>
      </c>
      <c r="E34" s="116">
        <f>VLOOKUP($A$50,VAMTSP,97,FALSE)-B34</f>
        <v>939</v>
      </c>
      <c r="F34" s="116">
        <f>VLOOKUP($A$50,VAMTSP,102,FALSE)-B34</f>
        <v>1174</v>
      </c>
      <c r="G34" s="116">
        <f>VLOOKUP($A$50,VAMTSP,107,FALSE)-B34</f>
        <v>1409</v>
      </c>
      <c r="H34" s="116">
        <f>VLOOKUP($A$50,VAMTSP,112,FALSE)-B34</f>
        <v>1644</v>
      </c>
      <c r="I34" s="129">
        <f>VLOOKUP($A$50,VAMTSP,117,FALSE)-B34</f>
        <v>1879</v>
      </c>
      <c r="J34" s="126"/>
      <c r="M34" s="23"/>
      <c r="AJ34" s="135"/>
    </row>
    <row r="35" spans="1:36" ht="22.5" customHeight="1" thickBot="1" x14ac:dyDescent="0.3">
      <c r="A35" s="122" t="s">
        <v>5</v>
      </c>
      <c r="B35" s="141"/>
      <c r="C35" s="142">
        <f>VLOOKUP($A$50,VAMTSP,88,FALSE)-B35</f>
        <v>524</v>
      </c>
      <c r="D35" s="139">
        <f>VLOOKUP($A$50,VAMTSP,93,FALSE)-B35</f>
        <v>786</v>
      </c>
      <c r="E35" s="139">
        <f>VLOOKUP($A$50,VAMTSP,98,FALSE)-B35</f>
        <v>1048</v>
      </c>
      <c r="F35" s="139">
        <f>VLOOKUP($A$50,VAMTSP,103,FALSE)-B35</f>
        <v>1310</v>
      </c>
      <c r="G35" s="139">
        <f>VLOOKUP($A$50,VAMTSP,108,FALSE)-B35</f>
        <v>1572</v>
      </c>
      <c r="H35" s="139">
        <f>VLOOKUP($A$50,VAMTSP,113,FALSE)-B35</f>
        <v>1834</v>
      </c>
      <c r="I35" s="140">
        <f>VLOOKUP($A$50,VAMTSP,118,FALSE)-B35</f>
        <v>2096</v>
      </c>
      <c r="J35" s="126"/>
      <c r="M35" s="23"/>
      <c r="AJ35" s="135"/>
    </row>
    <row r="36" spans="1:36" x14ac:dyDescent="0.2">
      <c r="M36" s="23"/>
      <c r="AI36" s="135"/>
    </row>
    <row r="37" spans="1:36" hidden="1" x14ac:dyDescent="0.2">
      <c r="M37" s="23"/>
      <c r="AI37" s="135"/>
    </row>
    <row r="38" spans="1:36" hidden="1" x14ac:dyDescent="0.2">
      <c r="M38" s="23"/>
      <c r="AI38" s="135"/>
    </row>
    <row r="39" spans="1:36" ht="20.25" hidden="1" x14ac:dyDescent="0.3">
      <c r="A39" s="203" t="s">
        <v>806</v>
      </c>
      <c r="B39" s="217"/>
      <c r="C39" s="217"/>
      <c r="D39" s="217"/>
      <c r="E39" s="217"/>
      <c r="F39" s="217"/>
      <c r="G39" s="28"/>
      <c r="AI39" s="135"/>
    </row>
    <row r="40" spans="1:36" ht="16.5" hidden="1" thickBot="1" x14ac:dyDescent="0.3">
      <c r="A40" s="123" t="s">
        <v>433</v>
      </c>
      <c r="B40" s="28"/>
      <c r="C40" s="28"/>
      <c r="D40" s="28"/>
      <c r="E40" s="28"/>
      <c r="F40" s="28"/>
      <c r="G40" s="28"/>
      <c r="M40" s="23"/>
      <c r="N40" s="146"/>
    </row>
    <row r="41" spans="1:36" ht="16.5" hidden="1" thickBot="1" x14ac:dyDescent="0.3">
      <c r="B41" s="277" t="s">
        <v>805</v>
      </c>
      <c r="C41" s="278"/>
      <c r="D41" s="278"/>
      <c r="E41" s="279"/>
    </row>
    <row r="42" spans="1:36" hidden="1" x14ac:dyDescent="0.2">
      <c r="A42" s="57" t="s">
        <v>804</v>
      </c>
      <c r="B42" s="28" t="s">
        <v>435</v>
      </c>
      <c r="C42" s="28" t="s">
        <v>436</v>
      </c>
      <c r="D42" s="148" t="s">
        <v>797</v>
      </c>
      <c r="E42" s="28" t="s">
        <v>437</v>
      </c>
    </row>
    <row r="43" spans="1:36" hidden="1" x14ac:dyDescent="0.2">
      <c r="A43" s="29">
        <v>60</v>
      </c>
      <c r="B43" s="28">
        <f>'MTSP-HERA Limits-HIDE'!O136</f>
        <v>78720</v>
      </c>
      <c r="C43" s="28">
        <f>'MTSP-HERA Limits-HIDE'!P136</f>
        <v>88560</v>
      </c>
      <c r="D43" s="148">
        <f>('MTSP-HERA Limits-HIDE'!Q136+'MTSP-HERA Limits-HIDE'!R136)/2</f>
        <v>102300</v>
      </c>
      <c r="E43" s="28">
        <f>'MTSP-HERA Limits-HIDE'!S136</f>
        <v>114120</v>
      </c>
    </row>
    <row r="44" spans="1:36" ht="13.5" hidden="1" thickBot="1" x14ac:dyDescent="0.25">
      <c r="A44" s="29">
        <v>80</v>
      </c>
      <c r="B44" s="28">
        <f>'MTSP-HERA Limits-HIDE'!CA136</f>
        <v>104960</v>
      </c>
      <c r="C44" s="28">
        <f>'MTSP-HERA Limits-HIDE'!CB136</f>
        <v>118080</v>
      </c>
      <c r="D44" s="148">
        <f>('MTSP-HERA Limits-HIDE'!CC136+'MTSP-HERA Limits-HIDE'!CD136)/2</f>
        <v>136400</v>
      </c>
      <c r="E44" s="28">
        <f>'MTSP-HERA Limits-HIDE'!CE136</f>
        <v>152160</v>
      </c>
    </row>
    <row r="45" spans="1:36" ht="16.5" hidden="1" thickBot="1" x14ac:dyDescent="0.3">
      <c r="B45" s="248">
        <v>1</v>
      </c>
      <c r="C45" s="145" t="s">
        <v>810</v>
      </c>
      <c r="D45" s="249">
        <v>3</v>
      </c>
      <c r="E45" s="250">
        <v>4</v>
      </c>
      <c r="F45" s="247" t="s">
        <v>809</v>
      </c>
    </row>
    <row r="46" spans="1:36" ht="15" hidden="1" thickBot="1" x14ac:dyDescent="0.25">
      <c r="A46" s="149">
        <v>0.6</v>
      </c>
      <c r="B46" s="150">
        <f>ROUNDDOWN((B43*0.3)/12,0)</f>
        <v>1968</v>
      </c>
      <c r="C46" s="151">
        <f>ROUNDDOWN((C43*0.3)/12,0)</f>
        <v>2214</v>
      </c>
      <c r="D46" s="151">
        <f>ROUNDDOWN((D43*0.3)/12,0)</f>
        <v>2557</v>
      </c>
      <c r="E46" s="151">
        <f>ROUNDDOWN((E43*0.3)/12,0)</f>
        <v>2853</v>
      </c>
      <c r="F46" s="247" t="s">
        <v>808</v>
      </c>
    </row>
    <row r="47" spans="1:36" ht="15" hidden="1" thickBot="1" x14ac:dyDescent="0.25">
      <c r="A47" s="149">
        <v>0.8</v>
      </c>
      <c r="B47" s="151">
        <f>ROUNDDOWN((B44*0.3)/12,0)</f>
        <v>2624</v>
      </c>
      <c r="C47" s="152">
        <f>ROUNDDOWN((C44*0.3)/12,0)</f>
        <v>2952</v>
      </c>
      <c r="D47" s="152">
        <f t="shared" ref="D47:E47" si="0">ROUNDDOWN((D44*0.3)/12,0)</f>
        <v>3410</v>
      </c>
      <c r="E47" s="152">
        <f t="shared" si="0"/>
        <v>3804</v>
      </c>
      <c r="F47" s="247" t="s">
        <v>807</v>
      </c>
    </row>
    <row r="48" spans="1:36" hidden="1" x14ac:dyDescent="0.2"/>
    <row r="49" spans="1:17" hidden="1" x14ac:dyDescent="0.2">
      <c r="B49" s="144" t="s">
        <v>443</v>
      </c>
      <c r="C49" s="144" t="s">
        <v>442</v>
      </c>
      <c r="D49" s="144" t="s">
        <v>444</v>
      </c>
      <c r="H49" s="268" t="s">
        <v>445</v>
      </c>
      <c r="I49" s="268"/>
      <c r="J49" s="268"/>
      <c r="K49" s="153"/>
      <c r="L49" s="154" t="s">
        <v>447</v>
      </c>
      <c r="M49" s="155"/>
      <c r="N49" s="153"/>
      <c r="O49" s="153"/>
      <c r="P49" s="156"/>
      <c r="Q49" s="156"/>
    </row>
    <row r="50" spans="1:17" hidden="1" x14ac:dyDescent="0.2">
      <c r="A50" s="269" t="s">
        <v>308</v>
      </c>
      <c r="B50" s="269"/>
      <c r="C50" s="144" t="s">
        <v>439</v>
      </c>
      <c r="D50" s="144" t="s">
        <v>441</v>
      </c>
      <c r="E50" s="144" t="s">
        <v>440</v>
      </c>
      <c r="F50" s="157" t="s">
        <v>475</v>
      </c>
      <c r="H50" s="155" t="s">
        <v>443</v>
      </c>
      <c r="I50" s="153" t="s">
        <v>442</v>
      </c>
      <c r="J50" s="153" t="s">
        <v>444</v>
      </c>
      <c r="K50" s="153"/>
      <c r="M50" s="155"/>
      <c r="N50" s="153" t="s">
        <v>446</v>
      </c>
      <c r="O50" s="153"/>
      <c r="P50" s="156"/>
      <c r="Q50" s="156"/>
    </row>
    <row r="51" spans="1:17" hidden="1" x14ac:dyDescent="0.2">
      <c r="B51" s="23" t="str">
        <f ca="1">OFFSET($D$51,,,COUNTIF($D$51:$D$183,"?*"))</f>
        <v>Westmoreland County</v>
      </c>
      <c r="C51" s="32">
        <f>COUNTIF(D51:D183,"?*")</f>
        <v>1</v>
      </c>
      <c r="D51" s="23" t="str">
        <f>IFERROR(VLOOKUP(ROWS($D$51:D51),$E$51:$F$183,2,0),"")</f>
        <v>Westmoreland County</v>
      </c>
      <c r="E51" s="23">
        <f>IF(ISNUMBER(SEARCH($A$50,F51)),MAX($E$50:E50)+1,0)</f>
        <v>0</v>
      </c>
      <c r="F51" s="23" t="s">
        <v>20</v>
      </c>
      <c r="H51" s="155">
        <f>--ISNUMBER(SEARCH($A$50,F51))</f>
        <v>0</v>
      </c>
      <c r="I51" s="153" t="str">
        <f>IF(H51=1,COUNTIF($H$51:$H51,1),"")</f>
        <v/>
      </c>
      <c r="J51" s="153" t="str">
        <f>IFERROR(INDEX($F$51:$F$183,MATCH(ROWS($I$51:$I51),$I$51:$I$183,0)),"")</f>
        <v>Westmoreland County</v>
      </c>
      <c r="K51" s="153"/>
      <c r="L51" s="154" t="str">
        <f>$J$51:INDEX($J$51:$J$183,COUNTIF($J$51:$J$183,"?*"))</f>
        <v>Westmoreland County</v>
      </c>
      <c r="M51" s="155"/>
      <c r="N51" s="153"/>
      <c r="O51" s="153"/>
      <c r="P51" s="156"/>
      <c r="Q51" s="156"/>
    </row>
    <row r="52" spans="1:17" hidden="1" x14ac:dyDescent="0.2">
      <c r="D52" s="23" t="str">
        <f>IFERROR(VLOOKUP(ROWS($D$51:D52),$E$51:$F$183,2,0),"")</f>
        <v/>
      </c>
      <c r="E52" s="23">
        <f>IF(ISNUMBER(SEARCH($A$50,F52)),MAX($E$50:E51)+1,0)</f>
        <v>0</v>
      </c>
      <c r="F52" s="23" t="s">
        <v>24</v>
      </c>
      <c r="H52" s="155">
        <f t="shared" ref="H52:H115" si="1">--ISNUMBER(SEARCH($A$50,F52))</f>
        <v>0</v>
      </c>
      <c r="I52" s="153" t="str">
        <f>IF(H52=1,COUNTIF($H$51:$H52,1),"")</f>
        <v/>
      </c>
      <c r="J52" s="153" t="str">
        <f>IFERROR(INDEX($F$51:$F$183,MATCH(ROWS($I$51:$I52),$I$51:$I$183,0)),"")</f>
        <v/>
      </c>
      <c r="K52" s="153"/>
      <c r="L52" s="154"/>
      <c r="M52" s="155"/>
      <c r="N52" s="153"/>
      <c r="O52" s="153"/>
      <c r="P52" s="156"/>
      <c r="Q52" s="156"/>
    </row>
    <row r="53" spans="1:17" hidden="1" x14ac:dyDescent="0.2">
      <c r="D53" s="23" t="str">
        <f>IFERROR(VLOOKUP(ROWS($D$51:D53),$E$51:$F$183,2,0),"")</f>
        <v/>
      </c>
      <c r="E53" s="23">
        <f>IF(ISNUMBER(SEARCH($A$50,F53)),MAX($E$50:E52)+1,0)</f>
        <v>0</v>
      </c>
      <c r="F53" s="23" t="s">
        <v>320</v>
      </c>
      <c r="H53" s="155">
        <f t="shared" si="1"/>
        <v>0</v>
      </c>
      <c r="I53" s="153" t="str">
        <f>IF(H53=1,COUNTIF($H$51:$H53,1),"")</f>
        <v/>
      </c>
      <c r="J53" s="153" t="str">
        <f>IFERROR(INDEX($F$51:$F$183,MATCH(ROWS($I$51:$I53),$I$51:$I$183,0)),"")</f>
        <v/>
      </c>
      <c r="K53" s="154"/>
      <c r="L53" s="154"/>
      <c r="M53" s="158"/>
      <c r="N53" s="153"/>
      <c r="O53" s="153"/>
      <c r="P53" s="156"/>
      <c r="Q53" s="156"/>
    </row>
    <row r="54" spans="1:17" hidden="1" x14ac:dyDescent="0.2">
      <c r="D54" s="23" t="str">
        <f>IFERROR(VLOOKUP(ROWS($D$51:D54),$E$51:$F$183,2,0),"")</f>
        <v/>
      </c>
      <c r="E54" s="23">
        <f>IF(ISNUMBER(SEARCH($A$50,F54)),MAX($E$50:E53)+1,0)</f>
        <v>0</v>
      </c>
      <c r="F54" s="23" t="s">
        <v>28</v>
      </c>
      <c r="H54" s="155">
        <f t="shared" si="1"/>
        <v>0</v>
      </c>
      <c r="I54" s="153" t="str">
        <f>IF(H54=1,COUNTIF($H$51:$H54,1),"")</f>
        <v/>
      </c>
      <c r="J54" s="153" t="str">
        <f>IFERROR(INDEX($F$51:$F$183,MATCH(ROWS($I$51:$I54),$I$51:$I$183,0)),"")</f>
        <v/>
      </c>
      <c r="K54" s="153"/>
      <c r="L54" s="154"/>
      <c r="M54" s="155"/>
      <c r="N54" s="153"/>
      <c r="O54" s="153"/>
      <c r="P54" s="156"/>
      <c r="Q54" s="156"/>
    </row>
    <row r="55" spans="1:17" hidden="1" x14ac:dyDescent="0.2">
      <c r="D55" s="23" t="str">
        <f>IFERROR(VLOOKUP(ROWS($D$51:D55),$E$51:$F$183,2,0),"")</f>
        <v/>
      </c>
      <c r="E55" s="23">
        <f>IF(ISNUMBER(SEARCH($A$50,F55)),MAX($E$50:E54)+1,0)</f>
        <v>0</v>
      </c>
      <c r="F55" s="23" t="s">
        <v>31</v>
      </c>
      <c r="H55" s="155">
        <f t="shared" si="1"/>
        <v>0</v>
      </c>
      <c r="I55" s="153" t="str">
        <f>IF(H55=1,COUNTIF($H$51:$H55,1),"")</f>
        <v/>
      </c>
      <c r="J55" s="153" t="str">
        <f>IFERROR(INDEX($F$51:$F$183,MATCH(ROWS($I$51:$I55),$I$51:$I$183,0)),"")</f>
        <v/>
      </c>
      <c r="K55" s="153"/>
      <c r="L55" s="154"/>
      <c r="M55" s="155"/>
      <c r="N55" s="153"/>
      <c r="O55" s="153"/>
      <c r="P55" s="156"/>
      <c r="Q55" s="156"/>
    </row>
    <row r="56" spans="1:17" hidden="1" x14ac:dyDescent="0.2">
      <c r="D56" s="23" t="str">
        <f>IFERROR(VLOOKUP(ROWS($D$51:D56),$E$51:$F$183,2,0),"")</f>
        <v/>
      </c>
      <c r="E56" s="23">
        <f>IF(ISNUMBER(SEARCH($A$50,F56)),MAX($E$50:E55)+1,0)</f>
        <v>0</v>
      </c>
      <c r="F56" s="23" t="s">
        <v>35</v>
      </c>
      <c r="H56" s="155">
        <f t="shared" si="1"/>
        <v>0</v>
      </c>
      <c r="I56" s="153" t="str">
        <f>IF(H56=1,COUNTIF($H$51:$H56,1),"")</f>
        <v/>
      </c>
      <c r="J56" s="153" t="str">
        <f>IFERROR(INDEX($F$51:$F$183,MATCH(ROWS($I$51:$I56),$I$51:$I$183,0)),"")</f>
        <v/>
      </c>
      <c r="K56" s="153"/>
      <c r="L56" s="154"/>
      <c r="M56" s="155"/>
      <c r="N56" s="153"/>
      <c r="O56" s="153"/>
      <c r="P56" s="156"/>
      <c r="Q56" s="156"/>
    </row>
    <row r="57" spans="1:17" hidden="1" x14ac:dyDescent="0.2">
      <c r="D57" s="23" t="str">
        <f>IFERROR(VLOOKUP(ROWS($D$51:D57),$E$51:$F$183,2,0),"")</f>
        <v/>
      </c>
      <c r="E57" s="23">
        <f>IF(ISNUMBER(SEARCH($A$50,F57)),MAX($E$50:E56)+1,0)</f>
        <v>0</v>
      </c>
      <c r="F57" s="23" t="s">
        <v>37</v>
      </c>
      <c r="H57" s="155">
        <f t="shared" si="1"/>
        <v>0</v>
      </c>
      <c r="I57" s="153" t="str">
        <f>IF(H57=1,COUNTIF($H$51:$H57,1),"")</f>
        <v/>
      </c>
      <c r="J57" s="153" t="str">
        <f>IFERROR(INDEX($F$51:$F$183,MATCH(ROWS($I$51:$I57),$I$51:$I$183,0)),"")</f>
        <v/>
      </c>
      <c r="K57" s="153"/>
      <c r="L57" s="154"/>
      <c r="M57" s="155"/>
      <c r="N57" s="153"/>
      <c r="O57" s="153"/>
      <c r="P57" s="156"/>
      <c r="Q57" s="156"/>
    </row>
    <row r="58" spans="1:17" hidden="1" x14ac:dyDescent="0.2">
      <c r="A58" s="159"/>
      <c r="D58" s="23" t="str">
        <f>IFERROR(VLOOKUP(ROWS($D$51:D58),$E$51:$F$183,2,0),"")</f>
        <v/>
      </c>
      <c r="E58" s="23">
        <f>IF(ISNUMBER(SEARCH($A$50,F58)),MAX($E$50:E57)+1,0)</f>
        <v>0</v>
      </c>
      <c r="F58" s="23" t="s">
        <v>41</v>
      </c>
      <c r="H58" s="155">
        <f t="shared" si="1"/>
        <v>0</v>
      </c>
      <c r="I58" s="153" t="str">
        <f>IF(H58=1,COUNTIF($H$51:$H58,1),"")</f>
        <v/>
      </c>
      <c r="J58" s="153" t="str">
        <f>IFERROR(INDEX($F$51:$F$183,MATCH(ROWS($I$51:$I58),$I$51:$I$183,0)),"")</f>
        <v/>
      </c>
      <c r="K58" s="153"/>
      <c r="L58" s="154"/>
      <c r="M58" s="155"/>
      <c r="N58" s="153"/>
      <c r="O58" s="153"/>
      <c r="P58" s="156"/>
      <c r="Q58" s="156"/>
    </row>
    <row r="59" spans="1:17" hidden="1" x14ac:dyDescent="0.2">
      <c r="A59" s="159"/>
      <c r="D59" s="23" t="str">
        <f>IFERROR(VLOOKUP(ROWS($D$51:D59),$E$51:$F$183,2,0),"")</f>
        <v/>
      </c>
      <c r="E59" s="23">
        <f>IF(ISNUMBER(SEARCH($A$50,F59)),MAX($E$50:E58)+1,0)</f>
        <v>0</v>
      </c>
      <c r="F59" s="23" t="s">
        <v>45</v>
      </c>
      <c r="H59" s="155">
        <f t="shared" si="1"/>
        <v>0</v>
      </c>
      <c r="I59" s="153" t="str">
        <f>IF(H59=1,COUNTIF($H$51:$H59,1),"")</f>
        <v/>
      </c>
      <c r="J59" s="153" t="str">
        <f>IFERROR(INDEX($F$51:$F$183,MATCH(ROWS($I$51:$I59),$I$51:$I$183,0)),"")</f>
        <v/>
      </c>
      <c r="K59" s="153"/>
      <c r="L59" s="154"/>
      <c r="M59" s="155"/>
      <c r="N59" s="153"/>
      <c r="O59" s="153"/>
      <c r="P59" s="156"/>
      <c r="Q59" s="156"/>
    </row>
    <row r="60" spans="1:17" hidden="1" x14ac:dyDescent="0.2">
      <c r="D60" s="23" t="str">
        <f>IFERROR(VLOOKUP(ROWS($D$51:D60),$E$51:$F$183,2,0),"")</f>
        <v/>
      </c>
      <c r="E60" s="23">
        <f>IF(ISNUMBER(SEARCH($A$50,F60)),MAX($E$50:E59)+1,0)</f>
        <v>0</v>
      </c>
      <c r="F60" s="23" t="s">
        <v>49</v>
      </c>
      <c r="H60" s="155">
        <f t="shared" si="1"/>
        <v>0</v>
      </c>
      <c r="I60" s="153" t="str">
        <f>IF(H60=1,COUNTIF($H$51:$H60,1),"")</f>
        <v/>
      </c>
      <c r="J60" s="153" t="str">
        <f>IFERROR(INDEX($F$51:$F$183,MATCH(ROWS($I$51:$I60),$I$51:$I$183,0)),"")</f>
        <v/>
      </c>
      <c r="K60" s="153"/>
      <c r="L60" s="154"/>
      <c r="M60" s="155"/>
      <c r="N60" s="153"/>
      <c r="O60" s="153"/>
      <c r="P60" s="156"/>
      <c r="Q60" s="156"/>
    </row>
    <row r="61" spans="1:17" hidden="1" x14ac:dyDescent="0.2">
      <c r="D61" s="23" t="str">
        <f>IFERROR(VLOOKUP(ROWS($D$51:D61),$E$51:$F$183,2,0),"")</f>
        <v/>
      </c>
      <c r="E61" s="23">
        <f>IF(ISNUMBER(SEARCH($A$50,F61)),MAX($E$50:E60)+1,0)</f>
        <v>0</v>
      </c>
      <c r="F61" s="23" t="s">
        <v>51</v>
      </c>
      <c r="H61" s="155">
        <f t="shared" si="1"/>
        <v>0</v>
      </c>
      <c r="I61" s="153" t="str">
        <f>IF(H61=1,COUNTIF($H$51:$H61,1),"")</f>
        <v/>
      </c>
      <c r="J61" s="153" t="str">
        <f>IFERROR(INDEX($F$51:$F$183,MATCH(ROWS($I$51:$I61),$I$51:$I$183,0)),"")</f>
        <v/>
      </c>
      <c r="K61" s="153"/>
      <c r="L61" s="154"/>
      <c r="M61" s="155"/>
      <c r="N61" s="153"/>
      <c r="O61" s="153"/>
      <c r="P61" s="156"/>
      <c r="Q61" s="156"/>
    </row>
    <row r="62" spans="1:17" hidden="1" x14ac:dyDescent="0.2">
      <c r="D62" s="23" t="str">
        <f>IFERROR(VLOOKUP(ROWS($D$51:D62),$E$51:$F$183,2,0),"")</f>
        <v/>
      </c>
      <c r="E62" s="23">
        <f>IF(ISNUMBER(SEARCH($A$50,F62)),MAX($E$50:E61)+1,0)</f>
        <v>0</v>
      </c>
      <c r="F62" s="23" t="s">
        <v>55</v>
      </c>
      <c r="H62" s="155">
        <f t="shared" si="1"/>
        <v>0</v>
      </c>
      <c r="I62" s="153" t="str">
        <f>IF(H62=1,COUNTIF($H$51:$H62,1),"")</f>
        <v/>
      </c>
      <c r="J62" s="153" t="str">
        <f>IFERROR(INDEX($F$51:$F$183,MATCH(ROWS($I$51:$I62),$I$51:$I$183,0)),"")</f>
        <v/>
      </c>
      <c r="K62" s="153"/>
      <c r="L62" s="154"/>
      <c r="M62" s="155"/>
      <c r="N62" s="153"/>
      <c r="O62" s="153"/>
      <c r="P62" s="156"/>
      <c r="Q62" s="156"/>
    </row>
    <row r="63" spans="1:17" hidden="1" x14ac:dyDescent="0.2">
      <c r="D63" s="23" t="str">
        <f>IFERROR(VLOOKUP(ROWS($D$51:D63),$E$51:$F$183,2,0),"")</f>
        <v/>
      </c>
      <c r="E63" s="23">
        <f>IF(ISNUMBER(SEARCH($A$50,F63)),MAX($E$50:E62)+1,0)</f>
        <v>0</v>
      </c>
      <c r="F63" s="23" t="s">
        <v>59</v>
      </c>
      <c r="H63" s="155">
        <f t="shared" si="1"/>
        <v>0</v>
      </c>
      <c r="I63" s="153" t="str">
        <f>IF(H63=1,COUNTIF($H$51:$H63,1),"")</f>
        <v/>
      </c>
      <c r="J63" s="153" t="str">
        <f>IFERROR(INDEX($F$51:$F$183,MATCH(ROWS($I$51:$I63),$I$51:$I$183,0)),"")</f>
        <v/>
      </c>
      <c r="K63" s="153"/>
      <c r="L63" s="153"/>
      <c r="M63" s="155"/>
      <c r="N63" s="153"/>
      <c r="O63" s="153"/>
      <c r="P63" s="156"/>
      <c r="Q63" s="156"/>
    </row>
    <row r="64" spans="1:17" hidden="1" x14ac:dyDescent="0.2">
      <c r="D64" s="23" t="str">
        <f>IFERROR(VLOOKUP(ROWS($D$51:D64),$E$51:$F$183,2,0),"")</f>
        <v/>
      </c>
      <c r="E64" s="23">
        <f>IF(ISNUMBER(SEARCH($A$50,F64)),MAX($E$50:E63)+1,0)</f>
        <v>0</v>
      </c>
      <c r="F64" s="23" t="s">
        <v>322</v>
      </c>
      <c r="H64" s="155">
        <f t="shared" si="1"/>
        <v>0</v>
      </c>
      <c r="I64" s="153" t="str">
        <f>IF(H64=1,COUNTIF($H$51:$H64,1),"")</f>
        <v/>
      </c>
      <c r="J64" s="153" t="str">
        <f>IFERROR(INDEX($F$51:$F$183,MATCH(ROWS($I$51:$I64),$I$51:$I$183,0)),"")</f>
        <v/>
      </c>
      <c r="K64" s="153"/>
      <c r="L64" s="153"/>
      <c r="M64" s="155"/>
      <c r="N64" s="153"/>
      <c r="O64" s="153"/>
      <c r="P64" s="156"/>
      <c r="Q64" s="156"/>
    </row>
    <row r="65" spans="4:17" hidden="1" x14ac:dyDescent="0.2">
      <c r="D65" s="23" t="str">
        <f>IFERROR(VLOOKUP(ROWS($D$51:D65),$E$51:$F$183,2,0),"")</f>
        <v/>
      </c>
      <c r="E65" s="23">
        <f>IF(ISNUMBER(SEARCH($A$50,F65)),MAX($E$50:E64)+1,0)</f>
        <v>0</v>
      </c>
      <c r="F65" s="23" t="s">
        <v>63</v>
      </c>
      <c r="H65" s="155">
        <f t="shared" si="1"/>
        <v>0</v>
      </c>
      <c r="I65" s="153" t="str">
        <f>IF(H65=1,COUNTIF($H$51:$H65,1),"")</f>
        <v/>
      </c>
      <c r="J65" s="153" t="str">
        <f>IFERROR(INDEX($F$51:$F$183,MATCH(ROWS($I$51:$I65),$I$51:$I$183,0)),"")</f>
        <v/>
      </c>
      <c r="K65" s="153"/>
      <c r="L65" s="153"/>
      <c r="M65" s="155"/>
      <c r="N65" s="153"/>
      <c r="O65" s="153"/>
      <c r="P65" s="156"/>
      <c r="Q65" s="156"/>
    </row>
    <row r="66" spans="4:17" hidden="1" x14ac:dyDescent="0.2">
      <c r="D66" s="23" t="str">
        <f>IFERROR(VLOOKUP(ROWS($D$51:D66),$E$51:$F$183,2,0),"")</f>
        <v/>
      </c>
      <c r="E66" s="23">
        <f>IF(ISNUMBER(SEARCH($A$50,F66)),MAX($E$50:E65)+1,0)</f>
        <v>0</v>
      </c>
      <c r="F66" s="23" t="s">
        <v>67</v>
      </c>
      <c r="H66" s="155">
        <f t="shared" si="1"/>
        <v>0</v>
      </c>
      <c r="I66" s="153" t="str">
        <f>IF(H66=1,COUNTIF($H$51:$H66,1),"")</f>
        <v/>
      </c>
      <c r="J66" s="153" t="str">
        <f>IFERROR(INDEX($F$51:$F$183,MATCH(ROWS($I$51:$I66),$I$51:$I$183,0)),"")</f>
        <v/>
      </c>
      <c r="K66" s="153"/>
      <c r="L66" s="153"/>
      <c r="M66" s="155"/>
      <c r="N66" s="153"/>
      <c r="O66" s="153"/>
      <c r="P66" s="156"/>
      <c r="Q66" s="156"/>
    </row>
    <row r="67" spans="4:17" hidden="1" x14ac:dyDescent="0.2">
      <c r="D67" s="23" t="str">
        <f>IFERROR(VLOOKUP(ROWS($D$51:D67),$E$51:$F$183,2,0),"")</f>
        <v/>
      </c>
      <c r="E67" s="23">
        <f>IF(ISNUMBER(SEARCH($A$50,F67)),MAX($E$50:E66)+1,0)</f>
        <v>0</v>
      </c>
      <c r="F67" s="23" t="s">
        <v>69</v>
      </c>
      <c r="H67" s="155">
        <f t="shared" si="1"/>
        <v>0</v>
      </c>
      <c r="I67" s="153" t="str">
        <f>IF(H67=1,COUNTIF($H$51:$H67,1),"")</f>
        <v/>
      </c>
      <c r="J67" s="153" t="str">
        <f>IFERROR(INDEX($F$51:$F$183,MATCH(ROWS($I$51:$I67),$I$51:$I$183,0)),"")</f>
        <v/>
      </c>
      <c r="K67" s="153"/>
      <c r="L67" s="153"/>
      <c r="M67" s="155"/>
      <c r="N67" s="153"/>
      <c r="O67" s="153"/>
      <c r="P67" s="156"/>
      <c r="Q67" s="156"/>
    </row>
    <row r="68" spans="4:17" hidden="1" x14ac:dyDescent="0.2">
      <c r="D68" s="23" t="str">
        <f>IFERROR(VLOOKUP(ROWS($D$51:D68),$E$51:$F$183,2,0),"")</f>
        <v/>
      </c>
      <c r="E68" s="23">
        <f>IF(ISNUMBER(SEARCH($A$50,F68)),MAX($E$50:E67)+1,0)</f>
        <v>0</v>
      </c>
      <c r="F68" s="23" t="s">
        <v>324</v>
      </c>
      <c r="H68" s="155">
        <f t="shared" si="1"/>
        <v>0</v>
      </c>
      <c r="I68" s="153" t="str">
        <f>IF(H68=1,COUNTIF($H$51:$H68,1),"")</f>
        <v/>
      </c>
      <c r="J68" s="153" t="str">
        <f>IFERROR(INDEX($F$51:$F$183,MATCH(ROWS($I$51:$I68),$I$51:$I$183,0)),"")</f>
        <v/>
      </c>
      <c r="K68" s="153"/>
      <c r="L68" s="153"/>
      <c r="M68" s="155"/>
      <c r="N68" s="153"/>
      <c r="O68" s="153"/>
      <c r="P68" s="156"/>
      <c r="Q68" s="156"/>
    </row>
    <row r="69" spans="4:17" hidden="1" x14ac:dyDescent="0.2">
      <c r="D69" s="23" t="str">
        <f>IFERROR(VLOOKUP(ROWS($D$51:D69),$E$51:$F$183,2,0),"")</f>
        <v/>
      </c>
      <c r="E69" s="23">
        <f>IF(ISNUMBER(SEARCH($A$50,F69)),MAX($E$50:E68)+1,0)</f>
        <v>0</v>
      </c>
      <c r="F69" s="23" t="s">
        <v>71</v>
      </c>
      <c r="H69" s="155">
        <f t="shared" si="1"/>
        <v>0</v>
      </c>
      <c r="I69" s="153" t="str">
        <f>IF(H69=1,COUNTIF($H$51:$H69,1),"")</f>
        <v/>
      </c>
      <c r="J69" s="153" t="str">
        <f>IFERROR(INDEX($F$51:$F$183,MATCH(ROWS($I$51:$I69),$I$51:$I$183,0)),"")</f>
        <v/>
      </c>
      <c r="K69" s="153"/>
      <c r="L69" s="153"/>
      <c r="M69" s="155"/>
      <c r="N69" s="153"/>
      <c r="O69" s="153"/>
      <c r="P69" s="156"/>
      <c r="Q69" s="156"/>
    </row>
    <row r="70" spans="4:17" hidden="1" x14ac:dyDescent="0.2">
      <c r="D70" s="23" t="str">
        <f>IFERROR(VLOOKUP(ROWS($D$51:D70),$E$51:$F$183,2,0),"")</f>
        <v/>
      </c>
      <c r="E70" s="23">
        <f>IF(ISNUMBER(SEARCH($A$50,F70)),MAX($E$50:E69)+1,0)</f>
        <v>0</v>
      </c>
      <c r="F70" s="23" t="s">
        <v>73</v>
      </c>
      <c r="H70" s="155">
        <f t="shared" si="1"/>
        <v>0</v>
      </c>
      <c r="I70" s="153" t="str">
        <f>IF(H70=1,COUNTIF($H$51:$H70,1),"")</f>
        <v/>
      </c>
      <c r="J70" s="153" t="str">
        <f>IFERROR(INDEX($F$51:$F$183,MATCH(ROWS($I$51:$I70),$I$51:$I$183,0)),"")</f>
        <v/>
      </c>
      <c r="K70" s="153"/>
      <c r="L70" s="153"/>
      <c r="M70" s="155"/>
      <c r="N70" s="153"/>
      <c r="O70" s="153"/>
      <c r="P70" s="156"/>
      <c r="Q70" s="156"/>
    </row>
    <row r="71" spans="4:17" hidden="1" x14ac:dyDescent="0.2">
      <c r="D71" s="23" t="str">
        <f>IFERROR(VLOOKUP(ROWS($D$51:D71),$E$51:$F$183,2,0),"")</f>
        <v/>
      </c>
      <c r="E71" s="23">
        <f>IF(ISNUMBER(SEARCH($A$50,F71)),MAX($E$50:E70)+1,0)</f>
        <v>0</v>
      </c>
      <c r="F71" s="23" t="s">
        <v>77</v>
      </c>
      <c r="H71" s="155">
        <f t="shared" si="1"/>
        <v>0</v>
      </c>
      <c r="I71" s="153" t="str">
        <f>IF(H71=1,COUNTIF($H$51:$H71,1),"")</f>
        <v/>
      </c>
      <c r="J71" s="153" t="str">
        <f>IFERROR(INDEX($F$51:$F$183,MATCH(ROWS($I$51:$I71),$I$51:$I$183,0)),"")</f>
        <v/>
      </c>
      <c r="K71" s="153"/>
      <c r="L71" s="153"/>
      <c r="M71" s="155"/>
      <c r="N71" s="153"/>
      <c r="O71" s="153"/>
      <c r="P71" s="156"/>
      <c r="Q71" s="156"/>
    </row>
    <row r="72" spans="4:17" hidden="1" x14ac:dyDescent="0.2">
      <c r="D72" s="23" t="str">
        <f>IFERROR(VLOOKUP(ROWS($D$51:D72),$E$51:$F$183,2,0),"")</f>
        <v/>
      </c>
      <c r="E72" s="23">
        <f>IF(ISNUMBER(SEARCH($A$50,F72)),MAX($E$50:E71)+1,0)</f>
        <v>0</v>
      </c>
      <c r="F72" s="23" t="s">
        <v>79</v>
      </c>
      <c r="H72" s="155">
        <f t="shared" si="1"/>
        <v>0</v>
      </c>
      <c r="I72" s="153" t="str">
        <f>IF(H72=1,COUNTIF($H$51:$H72,1),"")</f>
        <v/>
      </c>
      <c r="J72" s="153" t="str">
        <f>IFERROR(INDEX($F$51:$F$183,MATCH(ROWS($I$51:$I72),$I$51:$I$183,0)),"")</f>
        <v/>
      </c>
      <c r="K72" s="153"/>
      <c r="L72" s="153"/>
      <c r="M72" s="155"/>
      <c r="N72" s="153"/>
      <c r="O72" s="153"/>
      <c r="P72" s="156"/>
      <c r="Q72" s="156"/>
    </row>
    <row r="73" spans="4:17" hidden="1" x14ac:dyDescent="0.2">
      <c r="D73" s="23" t="str">
        <f>IFERROR(VLOOKUP(ROWS($D$51:D73),$E$51:$F$183,2,0),"")</f>
        <v/>
      </c>
      <c r="E73" s="23">
        <f>IF(ISNUMBER(SEARCH($A$50,F73)),MAX($E$50:E72)+1,0)</f>
        <v>0</v>
      </c>
      <c r="F73" s="23" t="s">
        <v>83</v>
      </c>
      <c r="H73" s="155">
        <f t="shared" si="1"/>
        <v>0</v>
      </c>
      <c r="I73" s="153" t="str">
        <f>IF(H73=1,COUNTIF($H$51:$H73,1),"")</f>
        <v/>
      </c>
      <c r="J73" s="153" t="str">
        <f>IFERROR(INDEX($F$51:$F$183,MATCH(ROWS($I$51:$I73),$I$51:$I$183,0)),"")</f>
        <v/>
      </c>
      <c r="K73" s="153"/>
      <c r="L73" s="153"/>
      <c r="M73" s="155"/>
      <c r="N73" s="153"/>
      <c r="O73" s="153"/>
      <c r="P73" s="156"/>
      <c r="Q73" s="156"/>
    </row>
    <row r="74" spans="4:17" hidden="1" x14ac:dyDescent="0.2">
      <c r="D74" s="23" t="str">
        <f>IFERROR(VLOOKUP(ROWS($D$51:D74),$E$51:$F$183,2,0),"")</f>
        <v/>
      </c>
      <c r="E74" s="23">
        <f>IF(ISNUMBER(SEARCH($A$50,F74)),MAX($E$50:E73)+1,0)</f>
        <v>0</v>
      </c>
      <c r="F74" s="23" t="s">
        <v>326</v>
      </c>
      <c r="H74" s="155">
        <f t="shared" si="1"/>
        <v>0</v>
      </c>
      <c r="I74" s="153" t="str">
        <f>IF(H74=1,COUNTIF($H$51:$H74,1),"")</f>
        <v/>
      </c>
      <c r="J74" s="153" t="str">
        <f>IFERROR(INDEX($F$51:$F$183,MATCH(ROWS($I$51:$I74),$I$51:$I$183,0)),"")</f>
        <v/>
      </c>
      <c r="K74" s="153"/>
      <c r="L74" s="153"/>
      <c r="M74" s="155"/>
      <c r="N74" s="153"/>
      <c r="O74" s="153"/>
      <c r="P74" s="156"/>
      <c r="Q74" s="156"/>
    </row>
    <row r="75" spans="4:17" hidden="1" x14ac:dyDescent="0.2">
      <c r="D75" s="23" t="str">
        <f>IFERROR(VLOOKUP(ROWS($D$51:D75),$E$51:$F$183,2,0),"")</f>
        <v/>
      </c>
      <c r="E75" s="23">
        <f>IF(ISNUMBER(SEARCH($A$50,F75)),MAX($E$50:E74)+1,0)</f>
        <v>0</v>
      </c>
      <c r="F75" s="23" t="s">
        <v>328</v>
      </c>
      <c r="H75" s="155">
        <f t="shared" si="1"/>
        <v>0</v>
      </c>
      <c r="I75" s="153" t="str">
        <f>IF(H75=1,COUNTIF($H$51:$H75,1),"")</f>
        <v/>
      </c>
      <c r="J75" s="153" t="str">
        <f>IFERROR(INDEX($F$51:$F$183,MATCH(ROWS($I$51:$I75),$I$51:$I$183,0)),"")</f>
        <v/>
      </c>
      <c r="K75" s="153"/>
      <c r="L75" s="153"/>
      <c r="M75" s="155"/>
      <c r="N75" s="153"/>
      <c r="O75" s="153"/>
      <c r="P75" s="156"/>
      <c r="Q75" s="156"/>
    </row>
    <row r="76" spans="4:17" hidden="1" x14ac:dyDescent="0.2">
      <c r="D76" s="23" t="str">
        <f>IFERROR(VLOOKUP(ROWS($D$51:D76),$E$51:$F$183,2,0),"")</f>
        <v/>
      </c>
      <c r="E76" s="23">
        <f>IF(ISNUMBER(SEARCH($A$50,F76)),MAX($E$50:E75)+1,0)</f>
        <v>0</v>
      </c>
      <c r="F76" s="23" t="s">
        <v>85</v>
      </c>
      <c r="H76" s="155">
        <f t="shared" si="1"/>
        <v>0</v>
      </c>
      <c r="I76" s="153" t="str">
        <f>IF(H76=1,COUNTIF($H$51:$H76,1),"")</f>
        <v/>
      </c>
      <c r="J76" s="153" t="str">
        <f>IFERROR(INDEX($F$51:$F$183,MATCH(ROWS($I$51:$I76),$I$51:$I$183,0)),"")</f>
        <v/>
      </c>
      <c r="K76" s="153"/>
      <c r="L76" s="153"/>
      <c r="M76" s="155"/>
      <c r="N76" s="153"/>
      <c r="O76" s="153"/>
      <c r="P76" s="156"/>
      <c r="Q76" s="156"/>
    </row>
    <row r="77" spans="4:17" hidden="1" x14ac:dyDescent="0.2">
      <c r="D77" s="23" t="str">
        <f>IFERROR(VLOOKUP(ROWS($D$51:D77),$E$51:$F$183,2,0),"")</f>
        <v/>
      </c>
      <c r="E77" s="23">
        <f>IF(ISNUMBER(SEARCH($A$50,F77)),MAX($E$50:E76)+1,0)</f>
        <v>0</v>
      </c>
      <c r="F77" s="23" t="s">
        <v>87</v>
      </c>
      <c r="H77" s="155">
        <f t="shared" si="1"/>
        <v>0</v>
      </c>
      <c r="I77" s="153" t="str">
        <f>IF(H77=1,COUNTIF($H$51:$H77,1),"")</f>
        <v/>
      </c>
      <c r="J77" s="153" t="str">
        <f>IFERROR(INDEX($F$51:$F$183,MATCH(ROWS($I$51:$I77),$I$51:$I$183,0)),"")</f>
        <v/>
      </c>
      <c r="K77" s="153"/>
      <c r="L77" s="153"/>
      <c r="M77" s="155"/>
      <c r="N77" s="153"/>
      <c r="O77" s="153"/>
      <c r="P77" s="156"/>
      <c r="Q77" s="156"/>
    </row>
    <row r="78" spans="4:17" hidden="1" x14ac:dyDescent="0.2">
      <c r="D78" s="23" t="str">
        <f>IFERROR(VLOOKUP(ROWS($D$51:D78),$E$51:$F$183,2,0),"")</f>
        <v/>
      </c>
      <c r="E78" s="23">
        <f>IF(ISNUMBER(SEARCH($A$50,F78)),MAX($E$50:E77)+1,0)</f>
        <v>0</v>
      </c>
      <c r="F78" s="23" t="s">
        <v>330</v>
      </c>
      <c r="H78" s="155">
        <f t="shared" si="1"/>
        <v>0</v>
      </c>
      <c r="I78" s="153" t="str">
        <f>IF(H78=1,COUNTIF($H$51:$H78,1),"")</f>
        <v/>
      </c>
      <c r="J78" s="153" t="str">
        <f>IFERROR(INDEX($F$51:$F$183,MATCH(ROWS($I$51:$I78),$I$51:$I$183,0)),"")</f>
        <v/>
      </c>
      <c r="K78" s="153"/>
      <c r="L78" s="153"/>
      <c r="M78" s="155"/>
      <c r="N78" s="153"/>
      <c r="O78" s="153"/>
      <c r="P78" s="156"/>
      <c r="Q78" s="156"/>
    </row>
    <row r="79" spans="4:17" hidden="1" x14ac:dyDescent="0.2">
      <c r="D79" s="23" t="str">
        <f>IFERROR(VLOOKUP(ROWS($D$51:D79),$E$51:$F$183,2,0),"")</f>
        <v/>
      </c>
      <c r="E79" s="23">
        <f>IF(ISNUMBER(SEARCH($A$50,F79)),MAX($E$50:E78)+1,0)</f>
        <v>0</v>
      </c>
      <c r="F79" s="23" t="s">
        <v>332</v>
      </c>
      <c r="H79" s="155">
        <f t="shared" si="1"/>
        <v>0</v>
      </c>
      <c r="I79" s="153" t="str">
        <f>IF(H79=1,COUNTIF($H$51:$H79,1),"")</f>
        <v/>
      </c>
      <c r="J79" s="153" t="str">
        <f>IFERROR(INDEX($F$51:$F$183,MATCH(ROWS($I$51:$I79),$I$51:$I$183,0)),"")</f>
        <v/>
      </c>
      <c r="K79" s="153"/>
      <c r="L79" s="153"/>
      <c r="M79" s="155"/>
      <c r="N79" s="153"/>
      <c r="O79" s="153"/>
      <c r="P79" s="156"/>
      <c r="Q79" s="156"/>
    </row>
    <row r="80" spans="4:17" hidden="1" x14ac:dyDescent="0.2">
      <c r="D80" s="23" t="str">
        <f>IFERROR(VLOOKUP(ROWS($D$51:D80),$E$51:$F$183,2,0),"")</f>
        <v/>
      </c>
      <c r="E80" s="23">
        <f>IF(ISNUMBER(SEARCH($A$50,F80)),MAX($E$50:E79)+1,0)</f>
        <v>0</v>
      </c>
      <c r="F80" s="23" t="s">
        <v>89</v>
      </c>
      <c r="H80" s="155">
        <f t="shared" si="1"/>
        <v>0</v>
      </c>
      <c r="I80" s="153" t="str">
        <f>IF(H80=1,COUNTIF($H$51:$H80,1),"")</f>
        <v/>
      </c>
      <c r="J80" s="153" t="str">
        <f>IFERROR(INDEX($F$51:$F$183,MATCH(ROWS($I$51:$I80),$I$51:$I$183,0)),"")</f>
        <v/>
      </c>
      <c r="K80" s="153"/>
      <c r="L80" s="153"/>
      <c r="M80" s="155"/>
      <c r="N80" s="153"/>
      <c r="O80" s="153"/>
      <c r="P80" s="156"/>
      <c r="Q80" s="156"/>
    </row>
    <row r="81" spans="4:17" hidden="1" x14ac:dyDescent="0.2">
      <c r="D81" s="23" t="str">
        <f>IFERROR(VLOOKUP(ROWS($D$51:D81),$E$51:$F$183,2,0),"")</f>
        <v/>
      </c>
      <c r="E81" s="23">
        <f>IF(ISNUMBER(SEARCH($A$50,F81)),MAX($E$50:E80)+1,0)</f>
        <v>0</v>
      </c>
      <c r="F81" s="23" t="s">
        <v>93</v>
      </c>
      <c r="H81" s="155">
        <f t="shared" si="1"/>
        <v>0</v>
      </c>
      <c r="I81" s="153" t="str">
        <f>IF(H81=1,COUNTIF($H$51:$H81,1),"")</f>
        <v/>
      </c>
      <c r="J81" s="153" t="str">
        <f>IFERROR(INDEX($F$51:$F$183,MATCH(ROWS($I$51:$I81),$I$51:$I$183,0)),"")</f>
        <v/>
      </c>
      <c r="K81" s="153"/>
      <c r="L81" s="153"/>
      <c r="M81" s="155"/>
      <c r="N81" s="153"/>
      <c r="O81" s="153"/>
      <c r="P81" s="156"/>
      <c r="Q81" s="156"/>
    </row>
    <row r="82" spans="4:17" hidden="1" x14ac:dyDescent="0.2">
      <c r="D82" s="23" t="str">
        <f>IFERROR(VLOOKUP(ROWS($D$51:D82),$E$51:$F$183,2,0),"")</f>
        <v/>
      </c>
      <c r="E82" s="23">
        <f>IF(ISNUMBER(SEARCH($A$50,F82)),MAX($E$50:E81)+1,0)</f>
        <v>0</v>
      </c>
      <c r="F82" s="23" t="s">
        <v>97</v>
      </c>
      <c r="H82" s="155">
        <f t="shared" si="1"/>
        <v>0</v>
      </c>
      <c r="I82" s="153" t="str">
        <f>IF(H82=1,COUNTIF($H$51:$H82,1),"")</f>
        <v/>
      </c>
      <c r="J82" s="153" t="str">
        <f>IFERROR(INDEX($F$51:$F$183,MATCH(ROWS($I$51:$I82),$I$51:$I$183,0)),"")</f>
        <v/>
      </c>
      <c r="K82" s="153"/>
      <c r="L82" s="153"/>
      <c r="M82" s="155"/>
      <c r="N82" s="153"/>
      <c r="O82" s="153"/>
      <c r="P82" s="156"/>
      <c r="Q82" s="156"/>
    </row>
    <row r="83" spans="4:17" hidden="1" x14ac:dyDescent="0.2">
      <c r="D83" s="23" t="str">
        <f>IFERROR(VLOOKUP(ROWS($D$51:D83),$E$51:$F$183,2,0),"")</f>
        <v/>
      </c>
      <c r="E83" s="23">
        <f>IF(ISNUMBER(SEARCH($A$50,F83)),MAX($E$50:E82)+1,0)</f>
        <v>0</v>
      </c>
      <c r="F83" s="23" t="s">
        <v>334</v>
      </c>
      <c r="H83" s="155">
        <f t="shared" si="1"/>
        <v>0</v>
      </c>
      <c r="I83" s="153" t="str">
        <f>IF(H83=1,COUNTIF($H$51:$H83,1),"")</f>
        <v/>
      </c>
      <c r="J83" s="153" t="str">
        <f>IFERROR(INDEX($F$51:$F$183,MATCH(ROWS($I$51:$I83),$I$51:$I$183,0)),"")</f>
        <v/>
      </c>
      <c r="K83" s="153"/>
      <c r="L83" s="153"/>
      <c r="M83" s="155"/>
      <c r="N83" s="153"/>
      <c r="O83" s="153"/>
      <c r="P83" s="156"/>
      <c r="Q83" s="156"/>
    </row>
    <row r="84" spans="4:17" hidden="1" x14ac:dyDescent="0.2">
      <c r="D84" s="23" t="str">
        <f>IFERROR(VLOOKUP(ROWS($D$51:D84),$E$51:$F$183,2,0),"")</f>
        <v/>
      </c>
      <c r="E84" s="23">
        <f>IF(ISNUMBER(SEARCH($A$50,F84)),MAX($E$50:E83)+1,0)</f>
        <v>0</v>
      </c>
      <c r="F84" s="23" t="s">
        <v>101</v>
      </c>
      <c r="H84" s="155">
        <f t="shared" si="1"/>
        <v>0</v>
      </c>
      <c r="I84" s="153" t="str">
        <f>IF(H84=1,COUNTIF($H$51:$H84,1),"")</f>
        <v/>
      </c>
      <c r="J84" s="153" t="str">
        <f>IFERROR(INDEX($F$51:$F$183,MATCH(ROWS($I$51:$I84),$I$51:$I$183,0)),"")</f>
        <v/>
      </c>
      <c r="K84" s="153"/>
      <c r="L84" s="153"/>
      <c r="M84" s="155"/>
      <c r="N84" s="153"/>
      <c r="O84" s="153"/>
      <c r="P84" s="156"/>
      <c r="Q84" s="156"/>
    </row>
    <row r="85" spans="4:17" hidden="1" x14ac:dyDescent="0.2">
      <c r="D85" s="23" t="str">
        <f>IFERROR(VLOOKUP(ROWS($D$51:D85),$E$51:$F$183,2,0),"")</f>
        <v/>
      </c>
      <c r="E85" s="23">
        <f>IF(ISNUMBER(SEARCH($A$50,F85)),MAX($E$50:E84)+1,0)</f>
        <v>0</v>
      </c>
      <c r="F85" s="23" t="s">
        <v>103</v>
      </c>
      <c r="H85" s="155">
        <f t="shared" si="1"/>
        <v>0</v>
      </c>
      <c r="I85" s="153" t="str">
        <f>IF(H85=1,COUNTIF($H$51:$H85,1),"")</f>
        <v/>
      </c>
      <c r="J85" s="153" t="str">
        <f>IFERROR(INDEX($F$51:$F$183,MATCH(ROWS($I$51:$I85),$I$51:$I$183,0)),"")</f>
        <v/>
      </c>
      <c r="K85" s="153"/>
      <c r="L85" s="153"/>
      <c r="M85" s="155"/>
      <c r="N85" s="153"/>
      <c r="O85" s="153"/>
      <c r="P85" s="156"/>
      <c r="Q85" s="156"/>
    </row>
    <row r="86" spans="4:17" hidden="1" x14ac:dyDescent="0.2">
      <c r="D86" s="23" t="str">
        <f>IFERROR(VLOOKUP(ROWS($D$51:D86),$E$51:$F$183,2,0),"")</f>
        <v/>
      </c>
      <c r="E86" s="23">
        <f>IF(ISNUMBER(SEARCH($A$50,F86)),MAX($E$50:E85)+1,0)</f>
        <v>0</v>
      </c>
      <c r="F86" s="23" t="s">
        <v>336</v>
      </c>
      <c r="H86" s="155">
        <f t="shared" si="1"/>
        <v>0</v>
      </c>
      <c r="I86" s="153" t="str">
        <f>IF(H86=1,COUNTIF($H$51:$H86,1),"")</f>
        <v/>
      </c>
      <c r="J86" s="153" t="str">
        <f>IFERROR(INDEX($F$51:$F$183,MATCH(ROWS($I$51:$I86),$I$51:$I$183,0)),"")</f>
        <v/>
      </c>
      <c r="K86" s="153"/>
      <c r="L86" s="153"/>
      <c r="M86" s="155"/>
      <c r="N86" s="153"/>
      <c r="O86" s="153"/>
      <c r="P86" s="156"/>
      <c r="Q86" s="156"/>
    </row>
    <row r="87" spans="4:17" hidden="1" x14ac:dyDescent="0.2">
      <c r="D87" s="23" t="str">
        <f>IFERROR(VLOOKUP(ROWS($D$51:D87),$E$51:$F$183,2,0),"")</f>
        <v/>
      </c>
      <c r="E87" s="23">
        <f>IF(ISNUMBER(SEARCH($A$50,F87)),MAX($E$50:E86)+1,0)</f>
        <v>0</v>
      </c>
      <c r="F87" s="23" t="s">
        <v>107</v>
      </c>
      <c r="H87" s="155">
        <f t="shared" si="1"/>
        <v>0</v>
      </c>
      <c r="I87" s="153" t="str">
        <f>IF(H87=1,COUNTIF($H$51:$H87,1),"")</f>
        <v/>
      </c>
      <c r="J87" s="153" t="str">
        <f>IFERROR(INDEX($F$51:$F$183,MATCH(ROWS($I$51:$I87),$I$51:$I$183,0)),"")</f>
        <v/>
      </c>
      <c r="K87" s="153"/>
      <c r="L87" s="153"/>
      <c r="M87" s="155"/>
      <c r="N87" s="153"/>
      <c r="O87" s="153"/>
      <c r="P87" s="156"/>
      <c r="Q87" s="156"/>
    </row>
    <row r="88" spans="4:17" hidden="1" x14ac:dyDescent="0.2">
      <c r="D88" s="23" t="str">
        <f>IFERROR(VLOOKUP(ROWS($D$51:D88),$E$51:$F$183,2,0),"")</f>
        <v/>
      </c>
      <c r="E88" s="23">
        <f>IF(ISNUMBER(SEARCH($A$50,F88)),MAX($E$50:E87)+1,0)</f>
        <v>0</v>
      </c>
      <c r="F88" s="23" t="s">
        <v>338</v>
      </c>
      <c r="H88" s="155">
        <f t="shared" si="1"/>
        <v>0</v>
      </c>
      <c r="I88" s="153" t="str">
        <f>IF(H88=1,COUNTIF($H$51:$H88,1),"")</f>
        <v/>
      </c>
      <c r="J88" s="153" t="str">
        <f>IFERROR(INDEX($F$51:$F$183,MATCH(ROWS($I$51:$I88),$I$51:$I$183,0)),"")</f>
        <v/>
      </c>
      <c r="K88" s="153"/>
      <c r="L88" s="153"/>
      <c r="M88" s="155"/>
      <c r="N88" s="153"/>
      <c r="O88" s="153"/>
      <c r="P88" s="156"/>
      <c r="Q88" s="156"/>
    </row>
    <row r="89" spans="4:17" hidden="1" x14ac:dyDescent="0.2">
      <c r="D89" s="23" t="str">
        <f>IFERROR(VLOOKUP(ROWS($D$51:D89),$E$51:$F$183,2,0),"")</f>
        <v/>
      </c>
      <c r="E89" s="23">
        <f>IF(ISNUMBER(SEARCH($A$50,F89)),MAX($E$50:E88)+1,0)</f>
        <v>0</v>
      </c>
      <c r="F89" s="23" t="s">
        <v>109</v>
      </c>
      <c r="H89" s="155">
        <f t="shared" si="1"/>
        <v>0</v>
      </c>
      <c r="I89" s="153" t="str">
        <f>IF(H89=1,COUNTIF($H$51:$H89,1),"")</f>
        <v/>
      </c>
      <c r="J89" s="153" t="str">
        <f>IFERROR(INDEX($F$51:$F$183,MATCH(ROWS($I$51:$I89),$I$51:$I$183,0)),"")</f>
        <v/>
      </c>
      <c r="K89" s="153"/>
      <c r="L89" s="153"/>
      <c r="M89" s="155"/>
      <c r="N89" s="153"/>
      <c r="O89" s="153"/>
      <c r="P89" s="156"/>
      <c r="Q89" s="156"/>
    </row>
    <row r="90" spans="4:17" hidden="1" x14ac:dyDescent="0.2">
      <c r="D90" s="23" t="str">
        <f>IFERROR(VLOOKUP(ROWS($D$51:D90),$E$51:$F$183,2,0),"")</f>
        <v/>
      </c>
      <c r="E90" s="23">
        <f>IF(ISNUMBER(SEARCH($A$50,F90)),MAX($E$50:E89)+1,0)</f>
        <v>0</v>
      </c>
      <c r="F90" s="23" t="s">
        <v>340</v>
      </c>
      <c r="H90" s="155">
        <f t="shared" si="1"/>
        <v>0</v>
      </c>
      <c r="I90" s="153" t="str">
        <f>IF(H90=1,COUNTIF($H$51:$H90,1),"")</f>
        <v/>
      </c>
      <c r="J90" s="153" t="str">
        <f>IFERROR(INDEX($F$51:$F$183,MATCH(ROWS($I$51:$I90),$I$51:$I$183,0)),"")</f>
        <v/>
      </c>
      <c r="K90" s="153"/>
      <c r="L90" s="153"/>
      <c r="M90" s="155"/>
      <c r="N90" s="153"/>
      <c r="O90" s="153"/>
      <c r="P90" s="156"/>
      <c r="Q90" s="156"/>
    </row>
    <row r="91" spans="4:17" hidden="1" x14ac:dyDescent="0.2">
      <c r="D91" s="23" t="str">
        <f>IFERROR(VLOOKUP(ROWS($D$51:D91),$E$51:$F$183,2,0),"")</f>
        <v/>
      </c>
      <c r="E91" s="23">
        <f>IF(ISNUMBER(SEARCH($A$50,F91)),MAX($E$50:E90)+1,0)</f>
        <v>0</v>
      </c>
      <c r="F91" s="23" t="s">
        <v>111</v>
      </c>
      <c r="H91" s="155">
        <f t="shared" si="1"/>
        <v>0</v>
      </c>
      <c r="I91" s="153" t="str">
        <f>IF(H91=1,COUNTIF($H$51:$H91,1),"")</f>
        <v/>
      </c>
      <c r="J91" s="153" t="str">
        <f>IFERROR(INDEX($F$51:$F$183,MATCH(ROWS($I$51:$I91),$I$51:$I$183,0)),"")</f>
        <v/>
      </c>
      <c r="K91" s="153"/>
      <c r="L91" s="153"/>
      <c r="M91" s="155"/>
      <c r="N91" s="153"/>
      <c r="O91" s="153"/>
      <c r="P91" s="156"/>
      <c r="Q91" s="156"/>
    </row>
    <row r="92" spans="4:17" hidden="1" x14ac:dyDescent="0.2">
      <c r="D92" s="23" t="str">
        <f>IFERROR(VLOOKUP(ROWS($D$51:D92),$E$51:$F$183,2,0),"")</f>
        <v/>
      </c>
      <c r="E92" s="23">
        <f>IF(ISNUMBER(SEARCH($A$50,F92)),MAX($E$50:E91)+1,0)</f>
        <v>0</v>
      </c>
      <c r="F92" s="23" t="s">
        <v>113</v>
      </c>
      <c r="H92" s="155">
        <f t="shared" si="1"/>
        <v>0</v>
      </c>
      <c r="I92" s="153" t="str">
        <f>IF(H92=1,COUNTIF($H$51:$H92,1),"")</f>
        <v/>
      </c>
      <c r="J92" s="153" t="str">
        <f>IFERROR(INDEX($F$51:$F$183,MATCH(ROWS($I$51:$I92),$I$51:$I$183,0)),"")</f>
        <v/>
      </c>
      <c r="K92" s="153"/>
      <c r="L92" s="153"/>
      <c r="M92" s="155"/>
      <c r="N92" s="153"/>
      <c r="O92" s="153"/>
      <c r="P92" s="156"/>
      <c r="Q92" s="156"/>
    </row>
    <row r="93" spans="4:17" hidden="1" x14ac:dyDescent="0.2">
      <c r="D93" s="23" t="str">
        <f>IFERROR(VLOOKUP(ROWS($D$51:D93),$E$51:$F$183,2,0),"")</f>
        <v/>
      </c>
      <c r="E93" s="23">
        <f>IF(ISNUMBER(SEARCH($A$50,F93)),MAX($E$50:E92)+1,0)</f>
        <v>0</v>
      </c>
      <c r="F93" s="23" t="s">
        <v>115</v>
      </c>
      <c r="H93" s="155">
        <f t="shared" si="1"/>
        <v>0</v>
      </c>
      <c r="I93" s="153" t="str">
        <f>IF(H93=1,COUNTIF($H$51:$H93,1),"")</f>
        <v/>
      </c>
      <c r="J93" s="153" t="str">
        <f>IFERROR(INDEX($F$51:$F$183,MATCH(ROWS($I$51:$I93),$I$51:$I$183,0)),"")</f>
        <v/>
      </c>
      <c r="K93" s="153"/>
      <c r="L93" s="153"/>
      <c r="M93" s="155"/>
      <c r="N93" s="153"/>
      <c r="O93" s="153"/>
      <c r="P93" s="156"/>
      <c r="Q93" s="156"/>
    </row>
    <row r="94" spans="4:17" hidden="1" x14ac:dyDescent="0.2">
      <c r="D94" s="23" t="str">
        <f>IFERROR(VLOOKUP(ROWS($D$51:D94),$E$51:$F$183,2,0),"")</f>
        <v/>
      </c>
      <c r="E94" s="23">
        <f>IF(ISNUMBER(SEARCH($A$50,F94)),MAX($E$50:E93)+1,0)</f>
        <v>0</v>
      </c>
      <c r="F94" s="23" t="s">
        <v>342</v>
      </c>
      <c r="H94" s="155">
        <f t="shared" si="1"/>
        <v>0</v>
      </c>
      <c r="I94" s="153" t="str">
        <f>IF(H94=1,COUNTIF($H$51:$H94,1),"")</f>
        <v/>
      </c>
      <c r="J94" s="153" t="str">
        <f>IFERROR(INDEX($F$51:$F$183,MATCH(ROWS($I$51:$I94),$I$51:$I$183,0)),"")</f>
        <v/>
      </c>
      <c r="K94" s="153"/>
      <c r="L94" s="153"/>
      <c r="M94" s="155"/>
      <c r="N94" s="153"/>
      <c r="O94" s="153"/>
      <c r="P94" s="156"/>
      <c r="Q94" s="156"/>
    </row>
    <row r="95" spans="4:17" hidden="1" x14ac:dyDescent="0.2">
      <c r="D95" s="23" t="str">
        <f>IFERROR(VLOOKUP(ROWS($D$51:D95),$E$51:$F$183,2,0),"")</f>
        <v/>
      </c>
      <c r="E95" s="23">
        <f>IF(ISNUMBER(SEARCH($A$50,F95)),MAX($E$50:E94)+1,0)</f>
        <v>0</v>
      </c>
      <c r="F95" s="23" t="s">
        <v>119</v>
      </c>
      <c r="H95" s="155">
        <f t="shared" si="1"/>
        <v>0</v>
      </c>
      <c r="I95" s="153" t="str">
        <f>IF(H95=1,COUNTIF($H$51:$H95,1),"")</f>
        <v/>
      </c>
      <c r="J95" s="153" t="str">
        <f>IFERROR(INDEX($F$51:$F$183,MATCH(ROWS($I$51:$I95),$I$51:$I$183,0)),"")</f>
        <v/>
      </c>
      <c r="K95" s="153"/>
      <c r="L95" s="153"/>
      <c r="M95" s="155"/>
      <c r="N95" s="153"/>
      <c r="O95" s="153"/>
      <c r="P95" s="156"/>
      <c r="Q95" s="156"/>
    </row>
    <row r="96" spans="4:17" hidden="1" x14ac:dyDescent="0.2">
      <c r="D96" s="23" t="str">
        <f>IFERROR(VLOOKUP(ROWS($D$51:D96),$E$51:$F$183,2,0),"")</f>
        <v/>
      </c>
      <c r="E96" s="23">
        <f>IF(ISNUMBER(SEARCH($A$50,F96)),MAX($E$50:E95)+1,0)</f>
        <v>0</v>
      </c>
      <c r="F96" s="23" t="s">
        <v>123</v>
      </c>
      <c r="H96" s="155">
        <f t="shared" si="1"/>
        <v>0</v>
      </c>
      <c r="I96" s="153" t="str">
        <f>IF(H96=1,COUNTIF($H$51:$H96,1),"")</f>
        <v/>
      </c>
      <c r="J96" s="153" t="str">
        <f>IFERROR(INDEX($F$51:$F$183,MATCH(ROWS($I$51:$I96),$I$51:$I$183,0)),"")</f>
        <v/>
      </c>
      <c r="K96" s="153"/>
      <c r="L96" s="153"/>
      <c r="M96" s="155"/>
      <c r="N96" s="153"/>
      <c r="O96" s="153"/>
      <c r="P96" s="156"/>
      <c r="Q96" s="156"/>
    </row>
    <row r="97" spans="4:17" hidden="1" x14ac:dyDescent="0.2">
      <c r="D97" s="23" t="str">
        <f>IFERROR(VLOOKUP(ROWS($D$51:D97),$E$51:$F$183,2,0),"")</f>
        <v/>
      </c>
      <c r="E97" s="23">
        <f>IF(ISNUMBER(SEARCH($A$50,F97)),MAX($E$50:E96)+1,0)</f>
        <v>0</v>
      </c>
      <c r="F97" s="23" t="s">
        <v>344</v>
      </c>
      <c r="H97" s="155">
        <f t="shared" si="1"/>
        <v>0</v>
      </c>
      <c r="I97" s="153" t="str">
        <f>IF(H97=1,COUNTIF($H$51:$H97,1),"")</f>
        <v/>
      </c>
      <c r="J97" s="153" t="str">
        <f>IFERROR(INDEX($F$51:$F$183,MATCH(ROWS($I$51:$I97),$I$51:$I$183,0)),"")</f>
        <v/>
      </c>
      <c r="K97" s="153"/>
      <c r="L97" s="153"/>
      <c r="M97" s="155"/>
      <c r="N97" s="153"/>
      <c r="O97" s="153"/>
      <c r="P97" s="156"/>
      <c r="Q97" s="156"/>
    </row>
    <row r="98" spans="4:17" hidden="1" x14ac:dyDescent="0.2">
      <c r="D98" s="23" t="str">
        <f>IFERROR(VLOOKUP(ROWS($D$51:D98),$E$51:$F$183,2,0),"")</f>
        <v/>
      </c>
      <c r="E98" s="23">
        <f>IF(ISNUMBER(SEARCH($A$50,F98)),MAX($E$50:E97)+1,0)</f>
        <v>0</v>
      </c>
      <c r="F98" s="23" t="s">
        <v>346</v>
      </c>
      <c r="H98" s="155">
        <f t="shared" si="1"/>
        <v>0</v>
      </c>
      <c r="I98" s="153" t="str">
        <f>IF(H98=1,COUNTIF($H$51:$H98,1),"")</f>
        <v/>
      </c>
      <c r="J98" s="153" t="str">
        <f>IFERROR(INDEX($F$51:$F$183,MATCH(ROWS($I$51:$I98),$I$51:$I$183,0)),"")</f>
        <v/>
      </c>
      <c r="K98" s="153"/>
      <c r="L98" s="153"/>
      <c r="M98" s="155"/>
      <c r="N98" s="153"/>
      <c r="O98" s="153"/>
      <c r="P98" s="156"/>
      <c r="Q98" s="156"/>
    </row>
    <row r="99" spans="4:17" hidden="1" x14ac:dyDescent="0.2">
      <c r="D99" s="23" t="str">
        <f>IFERROR(VLOOKUP(ROWS($D$51:D99),$E$51:$F$183,2,0),"")</f>
        <v/>
      </c>
      <c r="E99" s="23">
        <f>IF(ISNUMBER(SEARCH($A$50,F99)),MAX($E$50:E98)+1,0)</f>
        <v>0</v>
      </c>
      <c r="F99" s="23" t="s">
        <v>127</v>
      </c>
      <c r="H99" s="155">
        <f t="shared" si="1"/>
        <v>0</v>
      </c>
      <c r="I99" s="153" t="str">
        <f>IF(H99=1,COUNTIF($H$51:$H99,1),"")</f>
        <v/>
      </c>
      <c r="J99" s="153" t="str">
        <f>IFERROR(INDEX($F$51:$F$183,MATCH(ROWS($I$51:$I99),$I$51:$I$183,0)),"")</f>
        <v/>
      </c>
      <c r="K99" s="153"/>
      <c r="L99" s="153"/>
      <c r="M99" s="155"/>
      <c r="N99" s="153"/>
      <c r="O99" s="153"/>
      <c r="P99" s="156"/>
      <c r="Q99" s="156"/>
    </row>
    <row r="100" spans="4:17" hidden="1" x14ac:dyDescent="0.2">
      <c r="D100" s="23" t="str">
        <f>IFERROR(VLOOKUP(ROWS($D$51:D100),$E$51:$F$183,2,0),"")</f>
        <v/>
      </c>
      <c r="E100" s="23">
        <f>IF(ISNUMBER(SEARCH($A$50,F100)),MAX($E$50:E99)+1,0)</f>
        <v>0</v>
      </c>
      <c r="F100" s="23" t="s">
        <v>131</v>
      </c>
      <c r="H100" s="155">
        <f t="shared" si="1"/>
        <v>0</v>
      </c>
      <c r="I100" s="153" t="str">
        <f>IF(H100=1,COUNTIF($H$51:$H100,1),"")</f>
        <v/>
      </c>
      <c r="J100" s="153" t="str">
        <f>IFERROR(INDEX($F$51:$F$183,MATCH(ROWS($I$51:$I100),$I$51:$I$183,0)),"")</f>
        <v/>
      </c>
      <c r="K100" s="153"/>
      <c r="L100" s="153"/>
      <c r="M100" s="155"/>
      <c r="N100" s="153"/>
      <c r="O100" s="153"/>
      <c r="P100" s="156"/>
      <c r="Q100" s="156"/>
    </row>
    <row r="101" spans="4:17" hidden="1" x14ac:dyDescent="0.2">
      <c r="D101" s="23" t="str">
        <f>IFERROR(VLOOKUP(ROWS($D$51:D101),$E$51:$F$183,2,0),"")</f>
        <v/>
      </c>
      <c r="E101" s="23">
        <f>IF(ISNUMBER(SEARCH($A$50,F101)),MAX($E$50:E100)+1,0)</f>
        <v>0</v>
      </c>
      <c r="F101" s="23" t="s">
        <v>133</v>
      </c>
      <c r="H101" s="155">
        <f t="shared" si="1"/>
        <v>0</v>
      </c>
      <c r="I101" s="153" t="str">
        <f>IF(H101=1,COUNTIF($H$51:$H101,1),"")</f>
        <v/>
      </c>
      <c r="J101" s="153" t="str">
        <f>IFERROR(INDEX($F$51:$F$183,MATCH(ROWS($I$51:$I101),$I$51:$I$183,0)),"")</f>
        <v/>
      </c>
      <c r="K101" s="153"/>
      <c r="L101" s="153"/>
      <c r="M101" s="155"/>
      <c r="N101" s="153"/>
      <c r="O101" s="153"/>
      <c r="P101" s="156"/>
      <c r="Q101" s="156"/>
    </row>
    <row r="102" spans="4:17" hidden="1" x14ac:dyDescent="0.2">
      <c r="D102" s="23" t="str">
        <f>IFERROR(VLOOKUP(ROWS($D$51:D102),$E$51:$F$183,2,0),"")</f>
        <v/>
      </c>
      <c r="E102" s="23">
        <f>IF(ISNUMBER(SEARCH($A$50,F102)),MAX($E$50:E101)+1,0)</f>
        <v>0</v>
      </c>
      <c r="F102" s="23" t="s">
        <v>137</v>
      </c>
      <c r="H102" s="155">
        <f t="shared" si="1"/>
        <v>0</v>
      </c>
      <c r="I102" s="153" t="str">
        <f>IF(H102=1,COUNTIF($H$51:$H102,1),"")</f>
        <v/>
      </c>
      <c r="J102" s="153" t="str">
        <f>IFERROR(INDEX($F$51:$F$183,MATCH(ROWS($I$51:$I102),$I$51:$I$183,0)),"")</f>
        <v/>
      </c>
      <c r="K102" s="153"/>
      <c r="L102" s="153"/>
      <c r="M102" s="155"/>
      <c r="N102" s="153"/>
      <c r="O102" s="153"/>
      <c r="P102" s="156"/>
      <c r="Q102" s="156"/>
    </row>
    <row r="103" spans="4:17" hidden="1" x14ac:dyDescent="0.2">
      <c r="D103" s="23" t="str">
        <f>IFERROR(VLOOKUP(ROWS($D$51:D103),$E$51:$F$183,2,0),"")</f>
        <v/>
      </c>
      <c r="E103" s="23">
        <f>IF(ISNUMBER(SEARCH($A$50,F103)),MAX($E$50:E102)+1,0)</f>
        <v>0</v>
      </c>
      <c r="F103" s="23" t="s">
        <v>139</v>
      </c>
      <c r="H103" s="155">
        <f t="shared" si="1"/>
        <v>0</v>
      </c>
      <c r="I103" s="153" t="str">
        <f>IF(H103=1,COUNTIF($H$51:$H103,1),"")</f>
        <v/>
      </c>
      <c r="J103" s="153" t="str">
        <f>IFERROR(INDEX($F$51:$F$183,MATCH(ROWS($I$51:$I103),$I$51:$I$183,0)),"")</f>
        <v/>
      </c>
      <c r="K103" s="153"/>
      <c r="L103" s="153"/>
      <c r="M103" s="155"/>
      <c r="N103" s="153"/>
      <c r="O103" s="153"/>
      <c r="P103" s="156"/>
      <c r="Q103" s="156"/>
    </row>
    <row r="104" spans="4:17" hidden="1" x14ac:dyDescent="0.2">
      <c r="D104" s="23" t="str">
        <f>IFERROR(VLOOKUP(ROWS($D$51:D104),$E$51:$F$183,2,0),"")</f>
        <v/>
      </c>
      <c r="E104" s="23">
        <f>IF(ISNUMBER(SEARCH($A$50,F104)),MAX($E$50:E103)+1,0)</f>
        <v>0</v>
      </c>
      <c r="F104" s="23" t="s">
        <v>143</v>
      </c>
      <c r="H104" s="155">
        <f t="shared" si="1"/>
        <v>0</v>
      </c>
      <c r="I104" s="153" t="str">
        <f>IF(H104=1,COUNTIF($H$51:$H104,1),"")</f>
        <v/>
      </c>
      <c r="J104" s="153" t="str">
        <f>IFERROR(INDEX($F$51:$F$183,MATCH(ROWS($I$51:$I104),$I$51:$I$183,0)),"")</f>
        <v/>
      </c>
      <c r="K104" s="153"/>
      <c r="L104" s="153"/>
      <c r="M104" s="155"/>
      <c r="N104" s="153"/>
      <c r="O104" s="153"/>
      <c r="P104" s="156"/>
      <c r="Q104" s="156"/>
    </row>
    <row r="105" spans="4:17" hidden="1" x14ac:dyDescent="0.2">
      <c r="D105" s="23" t="str">
        <f>IFERROR(VLOOKUP(ROWS($D$51:D105),$E$51:$F$183,2,0),"")</f>
        <v/>
      </c>
      <c r="E105" s="23">
        <f>IF(ISNUMBER(SEARCH($A$50,F105)),MAX($E$50:E104)+1,0)</f>
        <v>0</v>
      </c>
      <c r="F105" s="23" t="s">
        <v>147</v>
      </c>
      <c r="H105" s="155">
        <f t="shared" si="1"/>
        <v>0</v>
      </c>
      <c r="I105" s="153" t="str">
        <f>IF(H105=1,COUNTIF($H$51:$H105,1),"")</f>
        <v/>
      </c>
      <c r="J105" s="153" t="str">
        <f>IFERROR(INDEX($F$51:$F$183,MATCH(ROWS($I$51:$I105),$I$51:$I$183,0)),"")</f>
        <v/>
      </c>
      <c r="K105" s="153"/>
      <c r="L105" s="153"/>
      <c r="M105" s="155"/>
      <c r="N105" s="153"/>
      <c r="O105" s="153"/>
      <c r="P105" s="156"/>
      <c r="Q105" s="156"/>
    </row>
    <row r="106" spans="4:17" hidden="1" x14ac:dyDescent="0.2">
      <c r="D106" s="23" t="str">
        <f>IFERROR(VLOOKUP(ROWS($D$51:D106),$E$51:$F$183,2,0),"")</f>
        <v/>
      </c>
      <c r="E106" s="23">
        <f>IF(ISNUMBER(SEARCH($A$50,F106)),MAX($E$50:E105)+1,0)</f>
        <v>0</v>
      </c>
      <c r="F106" s="23" t="s">
        <v>348</v>
      </c>
      <c r="H106" s="155">
        <f t="shared" si="1"/>
        <v>0</v>
      </c>
      <c r="I106" s="153" t="str">
        <f>IF(H106=1,COUNTIF($H$51:$H106,1),"")</f>
        <v/>
      </c>
      <c r="J106" s="153" t="str">
        <f>IFERROR(INDEX($F$51:$F$183,MATCH(ROWS($I$51:$I106),$I$51:$I$183,0)),"")</f>
        <v/>
      </c>
      <c r="K106" s="153"/>
      <c r="L106" s="153"/>
      <c r="M106" s="155"/>
      <c r="N106" s="153"/>
      <c r="O106" s="153"/>
      <c r="P106" s="156"/>
      <c r="Q106" s="156"/>
    </row>
    <row r="107" spans="4:17" hidden="1" x14ac:dyDescent="0.2">
      <c r="D107" s="23" t="str">
        <f>IFERROR(VLOOKUP(ROWS($D$51:D107),$E$51:$F$183,2,0),"")</f>
        <v/>
      </c>
      <c r="E107" s="23">
        <f>IF(ISNUMBER(SEARCH($A$50,F107)),MAX($E$50:E106)+1,0)</f>
        <v>0</v>
      </c>
      <c r="F107" s="23" t="s">
        <v>149</v>
      </c>
      <c r="H107" s="155">
        <f t="shared" si="1"/>
        <v>0</v>
      </c>
      <c r="I107" s="153" t="str">
        <f>IF(H107=1,COUNTIF($H$51:$H107,1),"")</f>
        <v/>
      </c>
      <c r="J107" s="153" t="str">
        <f>IFERROR(INDEX($F$51:$F$183,MATCH(ROWS($I$51:$I107),$I$51:$I$183,0)),"")</f>
        <v/>
      </c>
      <c r="K107" s="153"/>
      <c r="L107" s="153"/>
      <c r="M107" s="155"/>
      <c r="N107" s="153"/>
      <c r="O107" s="153"/>
      <c r="P107" s="156"/>
      <c r="Q107" s="156"/>
    </row>
    <row r="108" spans="4:17" hidden="1" x14ac:dyDescent="0.2">
      <c r="D108" s="23" t="str">
        <f>IFERROR(VLOOKUP(ROWS($D$51:D108),$E$51:$F$183,2,0),"")</f>
        <v/>
      </c>
      <c r="E108" s="23">
        <f>IF(ISNUMBER(SEARCH($A$50,F108)),MAX($E$50:E107)+1,0)</f>
        <v>0</v>
      </c>
      <c r="F108" s="23" t="s">
        <v>350</v>
      </c>
      <c r="H108" s="155">
        <f t="shared" si="1"/>
        <v>0</v>
      </c>
      <c r="I108" s="153" t="str">
        <f>IF(H108=1,COUNTIF($H$51:$H108,1),"")</f>
        <v/>
      </c>
      <c r="J108" s="153" t="str">
        <f>IFERROR(INDEX($F$51:$F$183,MATCH(ROWS($I$51:$I108),$I$51:$I$183,0)),"")</f>
        <v/>
      </c>
      <c r="K108" s="153"/>
      <c r="L108" s="153"/>
      <c r="M108" s="155"/>
      <c r="N108" s="153"/>
      <c r="O108" s="153"/>
      <c r="P108" s="156"/>
      <c r="Q108" s="156"/>
    </row>
    <row r="109" spans="4:17" hidden="1" x14ac:dyDescent="0.2">
      <c r="D109" s="23" t="str">
        <f>IFERROR(VLOOKUP(ROWS($D$51:D109),$E$51:$F$183,2,0),"")</f>
        <v/>
      </c>
      <c r="E109" s="23">
        <f>IF(ISNUMBER(SEARCH($A$50,F109)),MAX($E$50:E108)+1,0)</f>
        <v>0</v>
      </c>
      <c r="F109" s="23" t="s">
        <v>151</v>
      </c>
      <c r="H109" s="155">
        <f t="shared" si="1"/>
        <v>0</v>
      </c>
      <c r="I109" s="153" t="str">
        <f>IF(H109=1,COUNTIF($H$51:$H109,1),"")</f>
        <v/>
      </c>
      <c r="J109" s="153" t="str">
        <f>IFERROR(INDEX($F$51:$F$183,MATCH(ROWS($I$51:$I109),$I$51:$I$183,0)),"")</f>
        <v/>
      </c>
      <c r="K109" s="153"/>
      <c r="L109" s="153"/>
      <c r="M109" s="155"/>
      <c r="N109" s="153"/>
      <c r="O109" s="153"/>
      <c r="P109" s="156"/>
      <c r="Q109" s="156"/>
    </row>
    <row r="110" spans="4:17" hidden="1" x14ac:dyDescent="0.2">
      <c r="D110" s="23" t="str">
        <f>IFERROR(VLOOKUP(ROWS($D$51:D110),$E$51:$F$183,2,0),"")</f>
        <v/>
      </c>
      <c r="E110" s="23">
        <f>IF(ISNUMBER(SEARCH($A$50,F110)),MAX($E$50:E109)+1,0)</f>
        <v>0</v>
      </c>
      <c r="F110" s="23" t="s">
        <v>155</v>
      </c>
      <c r="H110" s="155">
        <f t="shared" si="1"/>
        <v>0</v>
      </c>
      <c r="I110" s="153" t="str">
        <f>IF(H110=1,COUNTIF($H$51:$H110,1),"")</f>
        <v/>
      </c>
      <c r="J110" s="153" t="str">
        <f>IFERROR(INDEX($F$51:$F$183,MATCH(ROWS($I$51:$I110),$I$51:$I$183,0)),"")</f>
        <v/>
      </c>
      <c r="K110" s="153"/>
      <c r="L110" s="153"/>
      <c r="M110" s="155"/>
      <c r="N110" s="153"/>
      <c r="O110" s="153"/>
      <c r="P110" s="156"/>
      <c r="Q110" s="156"/>
    </row>
    <row r="111" spans="4:17" hidden="1" x14ac:dyDescent="0.2">
      <c r="D111" s="23" t="str">
        <f>IFERROR(VLOOKUP(ROWS($D$51:D111),$E$51:$F$183,2,0),"")</f>
        <v/>
      </c>
      <c r="E111" s="23">
        <f>IF(ISNUMBER(SEARCH($A$50,F111)),MAX($E$50:E110)+1,0)</f>
        <v>0</v>
      </c>
      <c r="F111" s="23" t="s">
        <v>159</v>
      </c>
      <c r="H111" s="155">
        <f t="shared" si="1"/>
        <v>0</v>
      </c>
      <c r="I111" s="153" t="str">
        <f>IF(H111=1,COUNTIF($H$51:$H111,1),"")</f>
        <v/>
      </c>
      <c r="J111" s="153" t="str">
        <f>IFERROR(INDEX($F$51:$F$183,MATCH(ROWS($I$51:$I111),$I$51:$I$183,0)),"")</f>
        <v/>
      </c>
      <c r="K111" s="153"/>
      <c r="L111" s="153"/>
      <c r="M111" s="155"/>
      <c r="N111" s="153"/>
      <c r="O111" s="153"/>
      <c r="P111" s="156"/>
      <c r="Q111" s="156"/>
    </row>
    <row r="112" spans="4:17" hidden="1" x14ac:dyDescent="0.2">
      <c r="D112" s="23" t="str">
        <f>IFERROR(VLOOKUP(ROWS($D$51:D112),$E$51:$F$183,2,0),"")</f>
        <v/>
      </c>
      <c r="E112" s="23">
        <f>IF(ISNUMBER(SEARCH($A$50,F112)),MAX($E$50:E111)+1,0)</f>
        <v>0</v>
      </c>
      <c r="F112" s="23" t="s">
        <v>352</v>
      </c>
      <c r="H112" s="155">
        <f t="shared" si="1"/>
        <v>0</v>
      </c>
      <c r="I112" s="153" t="str">
        <f>IF(H112=1,COUNTIF($H$51:$H112,1),"")</f>
        <v/>
      </c>
      <c r="J112" s="153" t="str">
        <f>IFERROR(INDEX($F$51:$F$183,MATCH(ROWS($I$51:$I112),$I$51:$I$183,0)),"")</f>
        <v/>
      </c>
      <c r="K112" s="153"/>
      <c r="L112" s="153"/>
      <c r="M112" s="155"/>
      <c r="N112" s="153"/>
      <c r="O112" s="153"/>
      <c r="P112" s="156"/>
      <c r="Q112" s="156"/>
    </row>
    <row r="113" spans="4:17" hidden="1" x14ac:dyDescent="0.2">
      <c r="D113" s="23" t="str">
        <f>IFERROR(VLOOKUP(ROWS($D$51:D113),$E$51:$F$183,2,0),"")</f>
        <v/>
      </c>
      <c r="E113" s="23">
        <f>IF(ISNUMBER(SEARCH($A$50,F113)),MAX($E$50:E112)+1,0)</f>
        <v>0</v>
      </c>
      <c r="F113" s="23" t="s">
        <v>161</v>
      </c>
      <c r="H113" s="155">
        <f t="shared" si="1"/>
        <v>0</v>
      </c>
      <c r="I113" s="153" t="str">
        <f>IF(H113=1,COUNTIF($H$51:$H113,1),"")</f>
        <v/>
      </c>
      <c r="J113" s="153" t="str">
        <f>IFERROR(INDEX($F$51:$F$183,MATCH(ROWS($I$51:$I113),$I$51:$I$183,0)),"")</f>
        <v/>
      </c>
      <c r="K113" s="153"/>
      <c r="L113" s="153"/>
      <c r="M113" s="155"/>
      <c r="N113" s="153"/>
      <c r="O113" s="153"/>
      <c r="P113" s="156"/>
      <c r="Q113" s="156"/>
    </row>
    <row r="114" spans="4:17" hidden="1" x14ac:dyDescent="0.2">
      <c r="D114" s="23" t="str">
        <f>IFERROR(VLOOKUP(ROWS($D$51:D114),$E$51:$F$183,2,0),"")</f>
        <v/>
      </c>
      <c r="E114" s="23">
        <f>IF(ISNUMBER(SEARCH($A$50,F114)),MAX($E$50:E113)+1,0)</f>
        <v>0</v>
      </c>
      <c r="F114" s="23" t="s">
        <v>163</v>
      </c>
      <c r="H114" s="155">
        <f t="shared" si="1"/>
        <v>0</v>
      </c>
      <c r="I114" s="153" t="str">
        <f>IF(H114=1,COUNTIF($H$51:$H114,1),"")</f>
        <v/>
      </c>
      <c r="J114" s="153" t="str">
        <f>IFERROR(INDEX($F$51:$F$183,MATCH(ROWS($I$51:$I114),$I$51:$I$183,0)),"")</f>
        <v/>
      </c>
      <c r="K114" s="153"/>
      <c r="L114" s="153"/>
      <c r="M114" s="155"/>
      <c r="N114" s="153"/>
      <c r="O114" s="153"/>
      <c r="P114" s="156"/>
      <c r="Q114" s="156"/>
    </row>
    <row r="115" spans="4:17" hidden="1" x14ac:dyDescent="0.2">
      <c r="D115" s="23" t="str">
        <f>IFERROR(VLOOKUP(ROWS($D$51:D115),$E$51:$F$183,2,0),"")</f>
        <v/>
      </c>
      <c r="E115" s="23">
        <f>IF(ISNUMBER(SEARCH($A$50,F115)),MAX($E$50:E114)+1,0)</f>
        <v>0</v>
      </c>
      <c r="F115" s="23" t="s">
        <v>165</v>
      </c>
      <c r="H115" s="155">
        <f t="shared" si="1"/>
        <v>0</v>
      </c>
      <c r="I115" s="153" t="str">
        <f>IF(H115=1,COUNTIF($H$51:$H115,1),"")</f>
        <v/>
      </c>
      <c r="J115" s="153" t="str">
        <f>IFERROR(INDEX($F$51:$F$183,MATCH(ROWS($I$51:$I115),$I$51:$I$183,0)),"")</f>
        <v/>
      </c>
      <c r="K115" s="153"/>
      <c r="L115" s="153"/>
      <c r="M115" s="155"/>
      <c r="N115" s="153"/>
      <c r="O115" s="153"/>
      <c r="P115" s="156"/>
      <c r="Q115" s="156"/>
    </row>
    <row r="116" spans="4:17" hidden="1" x14ac:dyDescent="0.2">
      <c r="D116" s="23" t="str">
        <f>IFERROR(VLOOKUP(ROWS($D$51:D116),$E$51:$F$183,2,0),"")</f>
        <v/>
      </c>
      <c r="E116" s="23">
        <f>IF(ISNUMBER(SEARCH($A$50,F116)),MAX($E$50:E115)+1,0)</f>
        <v>0</v>
      </c>
      <c r="F116" s="23" t="s">
        <v>169</v>
      </c>
      <c r="H116" s="155">
        <f t="shared" ref="H116:H178" si="2">--ISNUMBER(SEARCH($A$50,F116))</f>
        <v>0</v>
      </c>
      <c r="I116" s="153" t="str">
        <f>IF(H116=1,COUNTIF($H$51:$H116,1),"")</f>
        <v/>
      </c>
      <c r="J116" s="153" t="str">
        <f>IFERROR(INDEX($F$51:$F$183,MATCH(ROWS($I$51:$I116),$I$51:$I$183,0)),"")</f>
        <v/>
      </c>
      <c r="K116" s="153"/>
      <c r="L116" s="153"/>
      <c r="M116" s="155"/>
      <c r="N116" s="153"/>
      <c r="O116" s="153"/>
      <c r="P116" s="156"/>
      <c r="Q116" s="156"/>
    </row>
    <row r="117" spans="4:17" hidden="1" x14ac:dyDescent="0.2">
      <c r="D117" s="23" t="str">
        <f>IFERROR(VLOOKUP(ROWS($D$51:D117),$E$51:$F$183,2,0),"")</f>
        <v/>
      </c>
      <c r="E117" s="23">
        <f>IF(ISNUMBER(SEARCH($A$50,F117)),MAX($E$50:E116)+1,0)</f>
        <v>0</v>
      </c>
      <c r="F117" s="23" t="s">
        <v>171</v>
      </c>
      <c r="H117" s="155">
        <f t="shared" si="2"/>
        <v>0</v>
      </c>
      <c r="I117" s="153" t="str">
        <f>IF(H117=1,COUNTIF($H$51:$H117,1),"")</f>
        <v/>
      </c>
      <c r="J117" s="153" t="str">
        <f>IFERROR(INDEX($F$51:$F$183,MATCH(ROWS($I$51:$I117),$I$51:$I$183,0)),"")</f>
        <v/>
      </c>
      <c r="K117" s="153"/>
      <c r="L117" s="153"/>
      <c r="M117" s="155"/>
      <c r="N117" s="153"/>
      <c r="O117" s="153"/>
      <c r="P117" s="156"/>
      <c r="Q117" s="156"/>
    </row>
    <row r="118" spans="4:17" hidden="1" x14ac:dyDescent="0.2">
      <c r="D118" s="23" t="str">
        <f>IFERROR(VLOOKUP(ROWS($D$51:D118),$E$51:$F$183,2,0),"")</f>
        <v/>
      </c>
      <c r="E118" s="23">
        <f>IF(ISNUMBER(SEARCH($A$50,F118)),MAX($E$50:E117)+1,0)</f>
        <v>0</v>
      </c>
      <c r="F118" s="23" t="s">
        <v>175</v>
      </c>
      <c r="H118" s="155">
        <f t="shared" si="2"/>
        <v>0</v>
      </c>
      <c r="I118" s="153" t="str">
        <f>IF(H118=1,COUNTIF($H$51:$H118,1),"")</f>
        <v/>
      </c>
      <c r="J118" s="153" t="str">
        <f>IFERROR(INDEX($F$51:$F$183,MATCH(ROWS($I$51:$I118),$I$51:$I$183,0)),"")</f>
        <v/>
      </c>
      <c r="K118" s="153"/>
      <c r="L118" s="153"/>
      <c r="M118" s="155"/>
      <c r="N118" s="153"/>
      <c r="O118" s="153"/>
      <c r="P118" s="156"/>
      <c r="Q118" s="156"/>
    </row>
    <row r="119" spans="4:17" hidden="1" x14ac:dyDescent="0.2">
      <c r="D119" s="23" t="str">
        <f>IFERROR(VLOOKUP(ROWS($D$51:D119),$E$51:$F$183,2,0),"")</f>
        <v/>
      </c>
      <c r="E119" s="23">
        <f>IF(ISNUMBER(SEARCH($A$50,F119)),MAX($E$50:E118)+1,0)</f>
        <v>0</v>
      </c>
      <c r="F119" s="23" t="s">
        <v>179</v>
      </c>
      <c r="H119" s="155">
        <f t="shared" si="2"/>
        <v>0</v>
      </c>
      <c r="I119" s="153" t="str">
        <f>IF(H119=1,COUNTIF($H$51:$H119,1),"")</f>
        <v/>
      </c>
      <c r="J119" s="153" t="str">
        <f>IFERROR(INDEX($F$51:$F$183,MATCH(ROWS($I$51:$I119),$I$51:$I$183,0)),"")</f>
        <v/>
      </c>
      <c r="K119" s="153"/>
      <c r="L119" s="153"/>
      <c r="M119" s="155"/>
      <c r="N119" s="153"/>
      <c r="O119" s="153"/>
      <c r="P119" s="156"/>
      <c r="Q119" s="156"/>
    </row>
    <row r="120" spans="4:17" hidden="1" x14ac:dyDescent="0.2">
      <c r="D120" s="23" t="str">
        <f>IFERROR(VLOOKUP(ROWS($D$51:D120),$E$51:$F$183,2,0),"")</f>
        <v/>
      </c>
      <c r="E120" s="23">
        <f>IF(ISNUMBER(SEARCH($A$50,F120)),MAX($E$50:E119)+1,0)</f>
        <v>0</v>
      </c>
      <c r="F120" s="23" t="s">
        <v>354</v>
      </c>
      <c r="H120" s="155">
        <f t="shared" si="2"/>
        <v>0</v>
      </c>
      <c r="I120" s="153" t="str">
        <f>IF(H120=1,COUNTIF($H$51:$H120,1),"")</f>
        <v/>
      </c>
      <c r="J120" s="153" t="str">
        <f>IFERROR(INDEX($F$51:$F$183,MATCH(ROWS($I$51:$I120),$I$51:$I$183,0)),"")</f>
        <v/>
      </c>
      <c r="K120" s="153"/>
      <c r="L120" s="153"/>
      <c r="M120" s="155"/>
      <c r="N120" s="153"/>
      <c r="O120" s="153"/>
      <c r="P120" s="156"/>
      <c r="Q120" s="156"/>
    </row>
    <row r="121" spans="4:17" hidden="1" x14ac:dyDescent="0.2">
      <c r="D121" s="23" t="str">
        <f>IFERROR(VLOOKUP(ROWS($D$51:D121),$E$51:$F$183,2,0),"")</f>
        <v/>
      </c>
      <c r="E121" s="23">
        <f>IF(ISNUMBER(SEARCH($A$50,F121)),MAX($E$50:E120)+1,0)</f>
        <v>0</v>
      </c>
      <c r="F121" s="23" t="s">
        <v>181</v>
      </c>
      <c r="H121" s="155">
        <f t="shared" si="2"/>
        <v>0</v>
      </c>
      <c r="I121" s="153" t="str">
        <f>IF(H121=1,COUNTIF($H$51:$H121,1),"")</f>
        <v/>
      </c>
      <c r="J121" s="153" t="str">
        <f>IFERROR(INDEX($F$51:$F$183,MATCH(ROWS($I$51:$I121),$I$51:$I$183,0)),"")</f>
        <v/>
      </c>
      <c r="K121" s="153"/>
      <c r="L121" s="153"/>
      <c r="M121" s="155"/>
      <c r="N121" s="153"/>
      <c r="O121" s="153"/>
      <c r="P121" s="156"/>
      <c r="Q121" s="156"/>
    </row>
    <row r="122" spans="4:17" hidden="1" x14ac:dyDescent="0.2">
      <c r="D122" s="23" t="str">
        <f>IFERROR(VLOOKUP(ROWS($D$51:D122),$E$51:$F$183,2,0),"")</f>
        <v/>
      </c>
      <c r="E122" s="23">
        <f>IF(ISNUMBER(SEARCH($A$50,F122)),MAX($E$50:E121)+1,0)</f>
        <v>0</v>
      </c>
      <c r="F122" s="23" t="s">
        <v>185</v>
      </c>
      <c r="H122" s="155">
        <f t="shared" si="2"/>
        <v>0</v>
      </c>
      <c r="I122" s="153" t="str">
        <f>IF(H122=1,COUNTIF($H$51:$H122,1),"")</f>
        <v/>
      </c>
      <c r="J122" s="153" t="str">
        <f>IFERROR(INDEX($F$51:$F$183,MATCH(ROWS($I$51:$I122),$I$51:$I$183,0)),"")</f>
        <v/>
      </c>
      <c r="K122" s="153"/>
      <c r="L122" s="153"/>
      <c r="M122" s="155"/>
      <c r="N122" s="153"/>
      <c r="O122" s="153"/>
      <c r="P122" s="156"/>
      <c r="Q122" s="156"/>
    </row>
    <row r="123" spans="4:17" hidden="1" x14ac:dyDescent="0.2">
      <c r="D123" s="23" t="str">
        <f>IFERROR(VLOOKUP(ROWS($D$51:D123),$E$51:$F$183,2,0),"")</f>
        <v/>
      </c>
      <c r="E123" s="23">
        <f>IF(ISNUMBER(SEARCH($A$50,F123)),MAX($E$50:E122)+1,0)</f>
        <v>0</v>
      </c>
      <c r="F123" s="23" t="s">
        <v>189</v>
      </c>
      <c r="H123" s="155">
        <f t="shared" si="2"/>
        <v>0</v>
      </c>
      <c r="I123" s="153" t="str">
        <f>IF(H123=1,COUNTIF($H$51:$H123,1),"")</f>
        <v/>
      </c>
      <c r="J123" s="153" t="str">
        <f>IFERROR(INDEX($F$51:$F$183,MATCH(ROWS($I$51:$I123),$I$51:$I$183,0)),"")</f>
        <v/>
      </c>
      <c r="K123" s="153"/>
      <c r="L123" s="153"/>
      <c r="M123" s="155"/>
      <c r="N123" s="153"/>
      <c r="O123" s="153"/>
      <c r="P123" s="156"/>
      <c r="Q123" s="156"/>
    </row>
    <row r="124" spans="4:17" hidden="1" x14ac:dyDescent="0.2">
      <c r="D124" s="23" t="str">
        <f>IFERROR(VLOOKUP(ROWS($D$51:D124),$E$51:$F$183,2,0),"")</f>
        <v/>
      </c>
      <c r="E124" s="23">
        <f>IF(ISNUMBER(SEARCH($A$50,F124)),MAX($E$50:E123)+1,0)</f>
        <v>0</v>
      </c>
      <c r="F124" s="23" t="s">
        <v>356</v>
      </c>
      <c r="H124" s="155">
        <f t="shared" si="2"/>
        <v>0</v>
      </c>
      <c r="I124" s="153" t="str">
        <f>IF(H124=1,COUNTIF($H$51:$H124,1),"")</f>
        <v/>
      </c>
      <c r="J124" s="153" t="str">
        <f>IFERROR(INDEX($F$51:$F$183,MATCH(ROWS($I$51:$I124),$I$51:$I$183,0)),"")</f>
        <v/>
      </c>
      <c r="K124" s="153"/>
      <c r="L124" s="153"/>
      <c r="M124" s="155"/>
      <c r="N124" s="153"/>
      <c r="O124" s="153"/>
      <c r="P124" s="156"/>
      <c r="Q124" s="156"/>
    </row>
    <row r="125" spans="4:17" hidden="1" x14ac:dyDescent="0.2">
      <c r="D125" s="23" t="str">
        <f>IFERROR(VLOOKUP(ROWS($D$51:D125),$E$51:$F$183,2,0),"")</f>
        <v/>
      </c>
      <c r="E125" s="23">
        <f>IF(ISNUMBER(SEARCH($A$50,F125)),MAX($E$50:E124)+1,0)</f>
        <v>0</v>
      </c>
      <c r="F125" s="23" t="s">
        <v>191</v>
      </c>
      <c r="H125" s="155">
        <f t="shared" si="2"/>
        <v>0</v>
      </c>
      <c r="I125" s="153" t="str">
        <f>IF(H125=1,COUNTIF($H$51:$H125,1),"")</f>
        <v/>
      </c>
      <c r="J125" s="153" t="str">
        <f>IFERROR(INDEX($F$51:$F$183,MATCH(ROWS($I$51:$I125),$I$51:$I$183,0)),"")</f>
        <v/>
      </c>
      <c r="K125" s="153"/>
      <c r="L125" s="153"/>
      <c r="M125" s="155"/>
      <c r="N125" s="153"/>
      <c r="O125" s="153"/>
      <c r="P125" s="156"/>
      <c r="Q125" s="156"/>
    </row>
    <row r="126" spans="4:17" hidden="1" x14ac:dyDescent="0.2">
      <c r="D126" s="23" t="str">
        <f>IFERROR(VLOOKUP(ROWS($D$51:D126),$E$51:$F$183,2,0),"")</f>
        <v/>
      </c>
      <c r="E126" s="23">
        <f>IF(ISNUMBER(SEARCH($A$50,F126)),MAX($E$50:E125)+1,0)</f>
        <v>0</v>
      </c>
      <c r="F126" s="23" t="s">
        <v>358</v>
      </c>
      <c r="H126" s="155">
        <f t="shared" si="2"/>
        <v>0</v>
      </c>
      <c r="I126" s="153" t="str">
        <f>IF(H126=1,COUNTIF($H$51:$H126,1),"")</f>
        <v/>
      </c>
      <c r="J126" s="153" t="str">
        <f>IFERROR(INDEX($F$51:$F$183,MATCH(ROWS($I$51:$I126),$I$51:$I$183,0)),"")</f>
        <v/>
      </c>
      <c r="K126" s="153"/>
      <c r="L126" s="153"/>
      <c r="M126" s="155"/>
      <c r="N126" s="153"/>
      <c r="O126" s="153"/>
      <c r="P126" s="156"/>
      <c r="Q126" s="156"/>
    </row>
    <row r="127" spans="4:17" hidden="1" x14ac:dyDescent="0.2">
      <c r="D127" s="23" t="str">
        <f>IFERROR(VLOOKUP(ROWS($D$51:D127),$E$51:$F$183,2,0),"")</f>
        <v/>
      </c>
      <c r="E127" s="23">
        <f>IF(ISNUMBER(SEARCH($A$50,F127)),MAX($E$50:E126)+1,0)</f>
        <v>0</v>
      </c>
      <c r="F127" s="23" t="s">
        <v>360</v>
      </c>
      <c r="H127" s="155">
        <f t="shared" si="2"/>
        <v>0</v>
      </c>
      <c r="I127" s="153" t="str">
        <f>IF(H127=1,COUNTIF($H$51:$H127,1),"")</f>
        <v/>
      </c>
      <c r="J127" s="153" t="str">
        <f>IFERROR(INDEX($F$51:$F$183,MATCH(ROWS($I$51:$I127),$I$51:$I$183,0)),"")</f>
        <v/>
      </c>
      <c r="K127" s="153"/>
      <c r="L127" s="153"/>
      <c r="M127" s="155"/>
      <c r="N127" s="153"/>
      <c r="O127" s="153"/>
      <c r="P127" s="156"/>
      <c r="Q127" s="156"/>
    </row>
    <row r="128" spans="4:17" hidden="1" x14ac:dyDescent="0.2">
      <c r="D128" s="23" t="str">
        <f>IFERROR(VLOOKUP(ROWS($D$51:D128),$E$51:$F$183,2,0),"")</f>
        <v/>
      </c>
      <c r="E128" s="23">
        <f>IF(ISNUMBER(SEARCH($A$50,F128)),MAX($E$50:E127)+1,0)</f>
        <v>0</v>
      </c>
      <c r="F128" s="23" t="s">
        <v>362</v>
      </c>
      <c r="H128" s="155">
        <f t="shared" si="2"/>
        <v>0</v>
      </c>
      <c r="I128" s="153" t="str">
        <f>IF(H128=1,COUNTIF($H$51:$H128,1),"")</f>
        <v/>
      </c>
      <c r="J128" s="153" t="str">
        <f>IFERROR(INDEX($F$51:$F$183,MATCH(ROWS($I$51:$I128),$I$51:$I$183,0)),"")</f>
        <v/>
      </c>
      <c r="K128" s="153"/>
      <c r="L128" s="153"/>
      <c r="M128" s="155"/>
      <c r="N128" s="153"/>
      <c r="O128" s="153"/>
      <c r="P128" s="156"/>
      <c r="Q128" s="156"/>
    </row>
    <row r="129" spans="4:17" hidden="1" x14ac:dyDescent="0.2">
      <c r="D129" s="23" t="str">
        <f>IFERROR(VLOOKUP(ROWS($D$51:D129),$E$51:$F$183,2,0),"")</f>
        <v/>
      </c>
      <c r="E129" s="23">
        <f>IF(ISNUMBER(SEARCH($A$50,F129)),MAX($E$50:E128)+1,0)</f>
        <v>0</v>
      </c>
      <c r="F129" s="23" t="s">
        <v>193</v>
      </c>
      <c r="H129" s="155">
        <f t="shared" si="2"/>
        <v>0</v>
      </c>
      <c r="I129" s="153" t="str">
        <f>IF(H129=1,COUNTIF($H$51:$H129,1),"")</f>
        <v/>
      </c>
      <c r="J129" s="153" t="str">
        <f>IFERROR(INDEX($F$51:$F$183,MATCH(ROWS($I$51:$I129),$I$51:$I$183,0)),"")</f>
        <v/>
      </c>
      <c r="K129" s="153"/>
      <c r="L129" s="153"/>
      <c r="M129" s="155"/>
      <c r="N129" s="153"/>
      <c r="O129" s="153"/>
      <c r="P129" s="156"/>
      <c r="Q129" s="156"/>
    </row>
    <row r="130" spans="4:17" hidden="1" x14ac:dyDescent="0.2">
      <c r="D130" s="23" t="str">
        <f>IFERROR(VLOOKUP(ROWS($D$51:D130),$E$51:$F$183,2,0),"")</f>
        <v/>
      </c>
      <c r="E130" s="23">
        <f>IF(ISNUMBER(SEARCH($A$50,F130)),MAX($E$50:E129)+1,0)</f>
        <v>0</v>
      </c>
      <c r="F130" s="23" t="s">
        <v>197</v>
      </c>
      <c r="H130" s="155">
        <f t="shared" si="2"/>
        <v>0</v>
      </c>
      <c r="I130" s="153" t="str">
        <f>IF(H130=1,COUNTIF($H$51:$H130,1),"")</f>
        <v/>
      </c>
      <c r="J130" s="153" t="str">
        <f>IFERROR(INDEX($F$51:$F$183,MATCH(ROWS($I$51:$I130),$I$51:$I$183,0)),"")</f>
        <v/>
      </c>
      <c r="K130" s="153"/>
      <c r="L130" s="153"/>
      <c r="M130" s="155"/>
      <c r="N130" s="153"/>
      <c r="O130" s="153"/>
      <c r="P130" s="156"/>
      <c r="Q130" s="156"/>
    </row>
    <row r="131" spans="4:17" hidden="1" x14ac:dyDescent="0.2">
      <c r="D131" s="23" t="str">
        <f>IFERROR(VLOOKUP(ROWS($D$51:D131),$E$51:$F$183,2,0),"")</f>
        <v/>
      </c>
      <c r="E131" s="23">
        <f>IF(ISNUMBER(SEARCH($A$50,F131)),MAX($E$50:E130)+1,0)</f>
        <v>0</v>
      </c>
      <c r="F131" s="23" t="s">
        <v>201</v>
      </c>
      <c r="H131" s="155">
        <f t="shared" si="2"/>
        <v>0</v>
      </c>
      <c r="I131" s="153" t="str">
        <f>IF(H131=1,COUNTIF($H$51:$H131,1),"")</f>
        <v/>
      </c>
      <c r="J131" s="153" t="str">
        <f>IFERROR(INDEX($F$51:$F$183,MATCH(ROWS($I$51:$I131),$I$51:$I$183,0)),"")</f>
        <v/>
      </c>
      <c r="K131" s="153"/>
      <c r="L131" s="153"/>
      <c r="M131" s="155"/>
      <c r="N131" s="153"/>
      <c r="O131" s="153"/>
      <c r="P131" s="156"/>
      <c r="Q131" s="156"/>
    </row>
    <row r="132" spans="4:17" hidden="1" x14ac:dyDescent="0.2">
      <c r="D132" s="23" t="str">
        <f>IFERROR(VLOOKUP(ROWS($D$51:D132),$E$51:$F$183,2,0),"")</f>
        <v/>
      </c>
      <c r="E132" s="23">
        <f>IF(ISNUMBER(SEARCH($A$50,F132)),MAX($E$50:E131)+1,0)</f>
        <v>0</v>
      </c>
      <c r="F132" s="23" t="s">
        <v>205</v>
      </c>
      <c r="H132" s="155">
        <f t="shared" si="2"/>
        <v>0</v>
      </c>
      <c r="I132" s="153" t="str">
        <f>IF(H132=1,COUNTIF($H$51:$H132,1),"")</f>
        <v/>
      </c>
      <c r="J132" s="153" t="str">
        <f>IFERROR(INDEX($F$51:$F$183,MATCH(ROWS($I$51:$I132),$I$51:$I$183,0)),"")</f>
        <v/>
      </c>
      <c r="K132" s="153"/>
      <c r="L132" s="153"/>
      <c r="M132" s="155"/>
      <c r="N132" s="153"/>
      <c r="O132" s="153"/>
      <c r="P132" s="156"/>
      <c r="Q132" s="156"/>
    </row>
    <row r="133" spans="4:17" hidden="1" x14ac:dyDescent="0.2">
      <c r="D133" s="23" t="str">
        <f>IFERROR(VLOOKUP(ROWS($D$51:D133),$E$51:$F$183,2,0),"")</f>
        <v/>
      </c>
      <c r="E133" s="23">
        <f>IF(ISNUMBER(SEARCH($A$50,F133)),MAX($E$50:E132)+1,0)</f>
        <v>0</v>
      </c>
      <c r="F133" s="23" t="s">
        <v>207</v>
      </c>
      <c r="H133" s="155">
        <f t="shared" si="2"/>
        <v>0</v>
      </c>
      <c r="I133" s="153" t="str">
        <f>IF(H133=1,COUNTIF($H$51:$H133,1),"")</f>
        <v/>
      </c>
      <c r="J133" s="153" t="str">
        <f>IFERROR(INDEX($F$51:$F$183,MATCH(ROWS($I$51:$I133),$I$51:$I$183,0)),"")</f>
        <v/>
      </c>
      <c r="K133" s="153"/>
      <c r="L133" s="153"/>
      <c r="M133" s="155"/>
      <c r="N133" s="153"/>
      <c r="O133" s="153"/>
      <c r="P133" s="156"/>
      <c r="Q133" s="156"/>
    </row>
    <row r="134" spans="4:17" hidden="1" x14ac:dyDescent="0.2">
      <c r="D134" s="23" t="str">
        <f>IFERROR(VLOOKUP(ROWS($D$51:D134),$E$51:$F$183,2,0),"")</f>
        <v/>
      </c>
      <c r="E134" s="23">
        <f>IF(ISNUMBER(SEARCH($A$50,F134)),MAX($E$50:E133)+1,0)</f>
        <v>0</v>
      </c>
      <c r="F134" s="23" t="s">
        <v>209</v>
      </c>
      <c r="H134" s="155">
        <f t="shared" si="2"/>
        <v>0</v>
      </c>
      <c r="I134" s="153" t="str">
        <f>IF(H134=1,COUNTIF($H$51:$H134,1),"")</f>
        <v/>
      </c>
      <c r="J134" s="153" t="str">
        <f>IFERROR(INDEX($F$51:$F$183,MATCH(ROWS($I$51:$I134),$I$51:$I$183,0)),"")</f>
        <v/>
      </c>
      <c r="K134" s="153"/>
      <c r="L134" s="153"/>
      <c r="M134" s="155"/>
      <c r="N134" s="153"/>
      <c r="O134" s="153"/>
      <c r="P134" s="156"/>
      <c r="Q134" s="156"/>
    </row>
    <row r="135" spans="4:17" hidden="1" x14ac:dyDescent="0.2">
      <c r="D135" s="23" t="str">
        <f>IFERROR(VLOOKUP(ROWS($D$51:D135),$E$51:$F$183,2,0),"")</f>
        <v/>
      </c>
      <c r="E135" s="23">
        <f>IF(ISNUMBER(SEARCH($A$50,F135)),MAX($E$50:E134)+1,0)</f>
        <v>0</v>
      </c>
      <c r="F135" s="23" t="s">
        <v>364</v>
      </c>
      <c r="H135" s="155">
        <f t="shared" si="2"/>
        <v>0</v>
      </c>
      <c r="I135" s="153" t="str">
        <f>IF(H135=1,COUNTIF($H$51:$H135,1),"")</f>
        <v/>
      </c>
      <c r="J135" s="153" t="str">
        <f>IFERROR(INDEX($F$51:$F$183,MATCH(ROWS($I$51:$I135),$I$51:$I$183,0)),"")</f>
        <v/>
      </c>
      <c r="K135" s="153"/>
      <c r="L135" s="153"/>
      <c r="M135" s="155"/>
      <c r="N135" s="153"/>
      <c r="O135" s="153"/>
      <c r="P135" s="156"/>
      <c r="Q135" s="156"/>
    </row>
    <row r="136" spans="4:17" hidden="1" x14ac:dyDescent="0.2">
      <c r="D136" s="23" t="str">
        <f>IFERROR(VLOOKUP(ROWS($D$51:D136),$E$51:$F$183,2,0),"")</f>
        <v/>
      </c>
      <c r="E136" s="23">
        <f>IF(ISNUMBER(SEARCH($A$50,F136)),MAX($E$50:E135)+1,0)</f>
        <v>0</v>
      </c>
      <c r="F136" s="23" t="s">
        <v>366</v>
      </c>
      <c r="H136" s="155">
        <f t="shared" si="2"/>
        <v>0</v>
      </c>
      <c r="I136" s="153" t="str">
        <f>IF(H136=1,COUNTIF($H$51:$H136,1),"")</f>
        <v/>
      </c>
      <c r="J136" s="153" t="str">
        <f>IFERROR(INDEX($F$51:$F$183,MATCH(ROWS($I$51:$I136),$I$51:$I$183,0)),"")</f>
        <v/>
      </c>
      <c r="K136" s="153"/>
      <c r="L136" s="153"/>
      <c r="M136" s="155"/>
      <c r="N136" s="153"/>
      <c r="O136" s="153"/>
      <c r="P136" s="156"/>
      <c r="Q136" s="156"/>
    </row>
    <row r="137" spans="4:17" hidden="1" x14ac:dyDescent="0.2">
      <c r="D137" s="23" t="str">
        <f>IFERROR(VLOOKUP(ROWS($D$51:D137),$E$51:$F$183,2,0),"")</f>
        <v/>
      </c>
      <c r="E137" s="23">
        <f>IF(ISNUMBER(SEARCH($A$50,F137)),MAX($E$50:E136)+1,0)</f>
        <v>0</v>
      </c>
      <c r="F137" s="23" t="s">
        <v>213</v>
      </c>
      <c r="H137" s="155">
        <f t="shared" si="2"/>
        <v>0</v>
      </c>
      <c r="I137" s="153" t="str">
        <f>IF(H137=1,COUNTIF($H$51:$H137,1),"")</f>
        <v/>
      </c>
      <c r="J137" s="153" t="str">
        <f>IFERROR(INDEX($F$51:$F$183,MATCH(ROWS($I$51:$I137),$I$51:$I$183,0)),"")</f>
        <v/>
      </c>
      <c r="K137" s="153"/>
      <c r="L137" s="153"/>
      <c r="M137" s="155"/>
      <c r="N137" s="153"/>
      <c r="O137" s="153"/>
      <c r="P137" s="156"/>
      <c r="Q137" s="156"/>
    </row>
    <row r="138" spans="4:17" hidden="1" x14ac:dyDescent="0.2">
      <c r="D138" s="23" t="str">
        <f>IFERROR(VLOOKUP(ROWS($D$51:D138),$E$51:$F$183,2,0),"")</f>
        <v/>
      </c>
      <c r="E138" s="23">
        <f>IF(ISNUMBER(SEARCH($A$50,F138)),MAX($E$50:E137)+1,0)</f>
        <v>0</v>
      </c>
      <c r="F138" s="23" t="s">
        <v>217</v>
      </c>
      <c r="H138" s="155">
        <f t="shared" si="2"/>
        <v>0</v>
      </c>
      <c r="I138" s="153" t="str">
        <f>IF(H138=1,COUNTIF($H$51:$H138,1),"")</f>
        <v/>
      </c>
      <c r="J138" s="153" t="str">
        <f>IFERROR(INDEX($F$51:$F$183,MATCH(ROWS($I$51:$I138),$I$51:$I$183,0)),"")</f>
        <v/>
      </c>
      <c r="K138" s="153"/>
      <c r="L138" s="153"/>
      <c r="M138" s="155"/>
      <c r="N138" s="153"/>
      <c r="O138" s="153"/>
      <c r="P138" s="156"/>
      <c r="Q138" s="156"/>
    </row>
    <row r="139" spans="4:17" hidden="1" x14ac:dyDescent="0.2">
      <c r="D139" s="23" t="str">
        <f>IFERROR(VLOOKUP(ROWS($D$51:D139),$E$51:$F$183,2,0),"")</f>
        <v/>
      </c>
      <c r="E139" s="23">
        <f>IF(ISNUMBER(SEARCH($A$50,F139)),MAX($E$50:E138)+1,0)</f>
        <v>0</v>
      </c>
      <c r="F139" s="23" t="s">
        <v>368</v>
      </c>
      <c r="H139" s="155">
        <f t="shared" si="2"/>
        <v>0</v>
      </c>
      <c r="I139" s="153" t="str">
        <f>IF(H139=1,COUNTIF($H$51:$H139,1),"")</f>
        <v/>
      </c>
      <c r="J139" s="153" t="str">
        <f>IFERROR(INDEX($F$51:$F$183,MATCH(ROWS($I$51:$I139),$I$51:$I$183,0)),"")</f>
        <v/>
      </c>
      <c r="K139" s="153"/>
      <c r="L139" s="153"/>
      <c r="M139" s="155"/>
      <c r="N139" s="153"/>
      <c r="O139" s="153"/>
      <c r="P139" s="156"/>
      <c r="Q139" s="156"/>
    </row>
    <row r="140" spans="4:17" hidden="1" x14ac:dyDescent="0.2">
      <c r="D140" s="23" t="str">
        <f>IFERROR(VLOOKUP(ROWS($D$51:D140),$E$51:$F$183,2,0),"")</f>
        <v/>
      </c>
      <c r="E140" s="23">
        <f>IF(ISNUMBER(SEARCH($A$50,F140)),MAX($E$50:E139)+1,0)</f>
        <v>0</v>
      </c>
      <c r="F140" s="23" t="s">
        <v>221</v>
      </c>
      <c r="H140" s="155">
        <f t="shared" si="2"/>
        <v>0</v>
      </c>
      <c r="I140" s="153" t="str">
        <f>IF(H140=1,COUNTIF($H$51:$H140,1),"")</f>
        <v/>
      </c>
      <c r="J140" s="153" t="str">
        <f>IFERROR(INDEX($F$51:$F$183,MATCH(ROWS($I$51:$I140),$I$51:$I$183,0)),"")</f>
        <v/>
      </c>
      <c r="K140" s="153"/>
      <c r="L140" s="153"/>
      <c r="M140" s="155"/>
      <c r="N140" s="153"/>
      <c r="O140" s="153"/>
      <c r="P140" s="156"/>
      <c r="Q140" s="156"/>
    </row>
    <row r="141" spans="4:17" hidden="1" x14ac:dyDescent="0.2">
      <c r="D141" s="23" t="str">
        <f>IFERROR(VLOOKUP(ROWS($D$51:D141),$E$51:$F$183,2,0),"")</f>
        <v/>
      </c>
      <c r="E141" s="23">
        <f>IF(ISNUMBER(SEARCH($A$50,F141)),MAX($E$50:E140)+1,0)</f>
        <v>0</v>
      </c>
      <c r="F141" s="23" t="s">
        <v>225</v>
      </c>
      <c r="H141" s="155">
        <f t="shared" si="2"/>
        <v>0</v>
      </c>
      <c r="I141" s="153" t="str">
        <f>IF(H141=1,COUNTIF($H$51:$H141,1),"")</f>
        <v/>
      </c>
      <c r="J141" s="153" t="str">
        <f>IFERROR(INDEX($F$51:$F$183,MATCH(ROWS($I$51:$I141),$I$51:$I$183,0)),"")</f>
        <v/>
      </c>
      <c r="K141" s="153"/>
      <c r="L141" s="153"/>
      <c r="M141" s="155"/>
      <c r="N141" s="153"/>
      <c r="O141" s="153"/>
      <c r="P141" s="156"/>
      <c r="Q141" s="156"/>
    </row>
    <row r="142" spans="4:17" hidden="1" x14ac:dyDescent="0.2">
      <c r="D142" s="23" t="str">
        <f>IFERROR(VLOOKUP(ROWS($D$51:D142),$E$51:$F$183,2,0),"")</f>
        <v/>
      </c>
      <c r="E142" s="23">
        <f>IF(ISNUMBER(SEARCH($A$50,F142)),MAX($E$50:E141)+1,0)</f>
        <v>0</v>
      </c>
      <c r="F142" s="23" t="s">
        <v>229</v>
      </c>
      <c r="H142" s="155">
        <f t="shared" si="2"/>
        <v>0</v>
      </c>
      <c r="I142" s="153" t="str">
        <f>IF(H142=1,COUNTIF($H$51:$H142,1),"")</f>
        <v/>
      </c>
      <c r="J142" s="153" t="str">
        <f>IFERROR(INDEX($F$51:$F$183,MATCH(ROWS($I$51:$I142),$I$51:$I$183,0)),"")</f>
        <v/>
      </c>
      <c r="K142" s="153"/>
      <c r="L142" s="153"/>
      <c r="M142" s="155"/>
      <c r="N142" s="153"/>
      <c r="O142" s="153"/>
      <c r="P142" s="156"/>
      <c r="Q142" s="156"/>
    </row>
    <row r="143" spans="4:17" hidden="1" x14ac:dyDescent="0.2">
      <c r="D143" s="23" t="str">
        <f>IFERROR(VLOOKUP(ROWS($D$51:D143),$E$51:$F$183,2,0),"")</f>
        <v/>
      </c>
      <c r="E143" s="23">
        <f>IF(ISNUMBER(SEARCH($A$50,F143)),MAX($E$50:E142)+1,0)</f>
        <v>0</v>
      </c>
      <c r="F143" s="23" t="s">
        <v>233</v>
      </c>
      <c r="H143" s="155">
        <f t="shared" si="2"/>
        <v>0</v>
      </c>
      <c r="I143" s="153" t="str">
        <f>IF(H143=1,COUNTIF($H$51:$H143,1),"")</f>
        <v/>
      </c>
      <c r="J143" s="153" t="str">
        <f>IFERROR(INDEX($F$51:$F$183,MATCH(ROWS($I$51:$I143),$I$51:$I$183,0)),"")</f>
        <v/>
      </c>
      <c r="K143" s="153"/>
      <c r="L143" s="153"/>
      <c r="M143" s="155"/>
      <c r="N143" s="153"/>
      <c r="O143" s="153"/>
      <c r="P143" s="156"/>
      <c r="Q143" s="156"/>
    </row>
    <row r="144" spans="4:17" hidden="1" x14ac:dyDescent="0.2">
      <c r="D144" s="23" t="str">
        <f>IFERROR(VLOOKUP(ROWS($D$51:D144),$E$51:$F$183,2,0),"")</f>
        <v/>
      </c>
      <c r="E144" s="23">
        <f>IF(ISNUMBER(SEARCH($A$50,F144)),MAX($E$50:E143)+1,0)</f>
        <v>0</v>
      </c>
      <c r="F144" s="23" t="s">
        <v>370</v>
      </c>
      <c r="H144" s="155">
        <f t="shared" si="2"/>
        <v>0</v>
      </c>
      <c r="I144" s="153" t="str">
        <f>IF(H144=1,COUNTIF($H$51:$H144,1),"")</f>
        <v/>
      </c>
      <c r="J144" s="153" t="str">
        <f>IFERROR(INDEX($F$51:$F$183,MATCH(ROWS($I$51:$I144),$I$51:$I$183,0)),"")</f>
        <v/>
      </c>
      <c r="K144" s="153"/>
      <c r="L144" s="153"/>
      <c r="M144" s="155"/>
      <c r="N144" s="153"/>
      <c r="O144" s="153"/>
      <c r="P144" s="156"/>
      <c r="Q144" s="156"/>
    </row>
    <row r="145" spans="4:17" hidden="1" x14ac:dyDescent="0.2">
      <c r="D145" s="23" t="str">
        <f>IFERROR(VLOOKUP(ROWS($D$51:D145),$E$51:$F$183,2,0),"")</f>
        <v/>
      </c>
      <c r="E145" s="23">
        <f>IF(ISNUMBER(SEARCH($A$50,F145)),MAX($E$50:E144)+1,0)</f>
        <v>0</v>
      </c>
      <c r="F145" s="23" t="s">
        <v>237</v>
      </c>
      <c r="H145" s="155">
        <f t="shared" si="2"/>
        <v>0</v>
      </c>
      <c r="I145" s="153" t="str">
        <f>IF(H145=1,COUNTIF($H$51:$H145,1),"")</f>
        <v/>
      </c>
      <c r="J145" s="153" t="str">
        <f>IFERROR(INDEX($F$51:$F$183,MATCH(ROWS($I$51:$I145),$I$51:$I$183,0)),"")</f>
        <v/>
      </c>
      <c r="K145" s="153"/>
      <c r="L145" s="153"/>
      <c r="M145" s="155"/>
      <c r="N145" s="153"/>
      <c r="O145" s="153"/>
      <c r="P145" s="156"/>
      <c r="Q145" s="156"/>
    </row>
    <row r="146" spans="4:17" hidden="1" x14ac:dyDescent="0.2">
      <c r="D146" s="23" t="str">
        <f>IFERROR(VLOOKUP(ROWS($D$51:D146),$E$51:$F$183,2,0),"")</f>
        <v/>
      </c>
      <c r="E146" s="23">
        <f>IF(ISNUMBER(SEARCH($A$50,F146)),MAX($E$50:E145)+1,0)</f>
        <v>0</v>
      </c>
      <c r="F146" s="23" t="s">
        <v>372</v>
      </c>
      <c r="H146" s="155">
        <f t="shared" si="2"/>
        <v>0</v>
      </c>
      <c r="I146" s="153" t="str">
        <f>IF(H146=1,COUNTIF($H$51:$H146,1),"")</f>
        <v/>
      </c>
      <c r="J146" s="153" t="str">
        <f>IFERROR(INDEX($F$51:$F$183,MATCH(ROWS($I$51:$I146),$I$51:$I$183,0)),"")</f>
        <v/>
      </c>
      <c r="K146" s="153"/>
      <c r="L146" s="153"/>
      <c r="M146" s="155"/>
      <c r="N146" s="153"/>
      <c r="O146" s="153"/>
      <c r="P146" s="156"/>
      <c r="Q146" s="156"/>
    </row>
    <row r="147" spans="4:17" hidden="1" x14ac:dyDescent="0.2">
      <c r="D147" s="23" t="str">
        <f>IFERROR(VLOOKUP(ROWS($D$51:D147),$E$51:$F$183,2,0),"")</f>
        <v/>
      </c>
      <c r="E147" s="23">
        <f>IF(ISNUMBER(SEARCH($A$50,F147)),MAX($E$50:E146)+1,0)</f>
        <v>0</v>
      </c>
      <c r="F147" s="23" t="s">
        <v>374</v>
      </c>
      <c r="H147" s="155">
        <f t="shared" si="2"/>
        <v>0</v>
      </c>
      <c r="I147" s="153" t="str">
        <f>IF(H147=1,COUNTIF($H$51:$H147,1),"")</f>
        <v/>
      </c>
      <c r="J147" s="153" t="str">
        <f>IFERROR(INDEX($F$51:$F$183,MATCH(ROWS($I$51:$I147),$I$51:$I$183,0)),"")</f>
        <v/>
      </c>
      <c r="K147" s="153"/>
      <c r="L147" s="153"/>
      <c r="M147" s="155"/>
      <c r="N147" s="153"/>
      <c r="O147" s="153"/>
      <c r="P147" s="156"/>
      <c r="Q147" s="156"/>
    </row>
    <row r="148" spans="4:17" hidden="1" x14ac:dyDescent="0.2">
      <c r="D148" s="23" t="str">
        <f>IFERROR(VLOOKUP(ROWS($D$51:D148),$E$51:$F$183,2,0),"")</f>
        <v/>
      </c>
      <c r="E148" s="23">
        <f>IF(ISNUMBER(SEARCH($A$50,F148)),MAX($E$50:E147)+1,0)</f>
        <v>0</v>
      </c>
      <c r="F148" s="23" t="s">
        <v>239</v>
      </c>
      <c r="H148" s="155">
        <f t="shared" si="2"/>
        <v>0</v>
      </c>
      <c r="I148" s="153" t="str">
        <f>IF(H148=1,COUNTIF($H$51:$H148,1),"")</f>
        <v/>
      </c>
      <c r="J148" s="153" t="str">
        <f>IFERROR(INDEX($F$51:$F$183,MATCH(ROWS($I$51:$I148),$I$51:$I$183,0)),"")</f>
        <v/>
      </c>
      <c r="K148" s="153"/>
      <c r="L148" s="153"/>
      <c r="M148" s="155"/>
      <c r="N148" s="153"/>
      <c r="O148" s="153"/>
      <c r="P148" s="156"/>
      <c r="Q148" s="156"/>
    </row>
    <row r="149" spans="4:17" hidden="1" x14ac:dyDescent="0.2">
      <c r="D149" s="23" t="str">
        <f>IFERROR(VLOOKUP(ROWS($D$51:D149),$E$51:$F$183,2,0),"")</f>
        <v/>
      </c>
      <c r="E149" s="23">
        <f>IF(ISNUMBER(SEARCH($A$50,F149)),MAX($E$50:E148)+1,0)</f>
        <v>0</v>
      </c>
      <c r="F149" s="23" t="s">
        <v>243</v>
      </c>
      <c r="H149" s="155">
        <f t="shared" si="2"/>
        <v>0</v>
      </c>
      <c r="I149" s="153" t="str">
        <f>IF(H149=1,COUNTIF($H$51:$H149,1),"")</f>
        <v/>
      </c>
      <c r="J149" s="153" t="str">
        <f>IFERROR(INDEX($F$51:$F$183,MATCH(ROWS($I$51:$I149),$I$51:$I$183,0)),"")</f>
        <v/>
      </c>
      <c r="K149" s="153"/>
      <c r="L149" s="153"/>
      <c r="M149" s="155"/>
      <c r="N149" s="153"/>
      <c r="O149" s="153"/>
      <c r="P149" s="156"/>
      <c r="Q149" s="156"/>
    </row>
    <row r="150" spans="4:17" hidden="1" x14ac:dyDescent="0.2">
      <c r="D150" s="23" t="str">
        <f>IFERROR(VLOOKUP(ROWS($D$51:D150),$E$51:$F$183,2,0),"")</f>
        <v/>
      </c>
      <c r="E150" s="23">
        <f>IF(ISNUMBER(SEARCH($A$50,F150)),MAX($E$50:E149)+1,0)</f>
        <v>0</v>
      </c>
      <c r="F150" s="23" t="s">
        <v>245</v>
      </c>
      <c r="H150" s="155">
        <f t="shared" si="2"/>
        <v>0</v>
      </c>
      <c r="I150" s="153" t="str">
        <f>IF(H150=1,COUNTIF($H$51:$H150,1),"")</f>
        <v/>
      </c>
      <c r="J150" s="153" t="str">
        <f>IFERROR(INDEX($F$51:$F$183,MATCH(ROWS($I$51:$I150),$I$51:$I$183,0)),"")</f>
        <v/>
      </c>
      <c r="K150" s="153"/>
      <c r="L150" s="153"/>
      <c r="M150" s="155"/>
      <c r="N150" s="153"/>
      <c r="O150" s="153"/>
      <c r="P150" s="156"/>
      <c r="Q150" s="156"/>
    </row>
    <row r="151" spans="4:17" hidden="1" x14ac:dyDescent="0.2">
      <c r="D151" s="23" t="str">
        <f>IFERROR(VLOOKUP(ROWS($D$51:D151),$E$51:$F$183,2,0),"")</f>
        <v/>
      </c>
      <c r="E151" s="23">
        <f>IF(ISNUMBER(SEARCH($A$50,F151)),MAX($E$50:E150)+1,0)</f>
        <v>0</v>
      </c>
      <c r="F151" s="23" t="s">
        <v>247</v>
      </c>
      <c r="H151" s="155">
        <f t="shared" si="2"/>
        <v>0</v>
      </c>
      <c r="I151" s="153" t="str">
        <f>IF(H151=1,COUNTIF($H$51:$H151,1),"")</f>
        <v/>
      </c>
      <c r="J151" s="153" t="str">
        <f>IFERROR(INDEX($F$51:$F$183,MATCH(ROWS($I$51:$I151),$I$51:$I$183,0)),"")</f>
        <v/>
      </c>
      <c r="K151" s="153"/>
      <c r="L151" s="153"/>
      <c r="M151" s="155"/>
      <c r="N151" s="153"/>
      <c r="O151" s="153"/>
      <c r="P151" s="156"/>
      <c r="Q151" s="156"/>
    </row>
    <row r="152" spans="4:17" hidden="1" x14ac:dyDescent="0.2">
      <c r="D152" s="23" t="str">
        <f>IFERROR(VLOOKUP(ROWS($D$51:D152),$E$51:$F$183,2,0),"")</f>
        <v/>
      </c>
      <c r="E152" s="23">
        <f>IF(ISNUMBER(SEARCH($A$50,F152)),MAX($E$50:E151)+1,0)</f>
        <v>0</v>
      </c>
      <c r="F152" s="23" t="s">
        <v>251</v>
      </c>
      <c r="H152" s="155">
        <f t="shared" si="2"/>
        <v>0</v>
      </c>
      <c r="I152" s="153" t="str">
        <f>IF(H152=1,COUNTIF($H$51:$H152,1),"")</f>
        <v/>
      </c>
      <c r="J152" s="153" t="str">
        <f>IFERROR(INDEX($F$51:$F$183,MATCH(ROWS($I$51:$I152),$I$51:$I$183,0)),"")</f>
        <v/>
      </c>
      <c r="K152" s="153"/>
      <c r="L152" s="153"/>
      <c r="M152" s="155"/>
      <c r="N152" s="153"/>
      <c r="O152" s="153"/>
      <c r="P152" s="156"/>
      <c r="Q152" s="156"/>
    </row>
    <row r="153" spans="4:17" hidden="1" x14ac:dyDescent="0.2">
      <c r="D153" s="23" t="str">
        <f>IFERROR(VLOOKUP(ROWS($D$51:D153),$E$51:$F$183,2,0),"")</f>
        <v/>
      </c>
      <c r="E153" s="23">
        <f>IF(ISNUMBER(SEARCH($A$50,F153)),MAX($E$50:E152)+1,0)</f>
        <v>0</v>
      </c>
      <c r="F153" s="23" t="s">
        <v>376</v>
      </c>
      <c r="H153" s="155">
        <f t="shared" si="2"/>
        <v>0</v>
      </c>
      <c r="I153" s="153" t="str">
        <f>IF(H153=1,COUNTIF($H$51:$H153,1),"")</f>
        <v/>
      </c>
      <c r="J153" s="153" t="str">
        <f>IFERROR(INDEX($F$51:$F$183,MATCH(ROWS($I$51:$I153),$I$51:$I$183,0)),"")</f>
        <v/>
      </c>
      <c r="K153" s="153"/>
      <c r="L153" s="153"/>
      <c r="M153" s="155"/>
      <c r="N153" s="153"/>
      <c r="O153" s="153"/>
      <c r="P153" s="156"/>
      <c r="Q153" s="156"/>
    </row>
    <row r="154" spans="4:17" hidden="1" x14ac:dyDescent="0.2">
      <c r="D154" s="23" t="str">
        <f>IFERROR(VLOOKUP(ROWS($D$51:D154),$E$51:$F$183,2,0),"")</f>
        <v/>
      </c>
      <c r="E154" s="23">
        <f>IF(ISNUMBER(SEARCH($A$50,F154)),MAX($E$50:E153)+1,0)</f>
        <v>0</v>
      </c>
      <c r="F154" s="23" t="s">
        <v>255</v>
      </c>
      <c r="H154" s="155">
        <f t="shared" si="2"/>
        <v>0</v>
      </c>
      <c r="I154" s="153" t="str">
        <f>IF(H154=1,COUNTIF($H$51:$H154,1),"")</f>
        <v/>
      </c>
      <c r="J154" s="153" t="str">
        <f>IFERROR(INDEX($F$51:$F$183,MATCH(ROWS($I$51:$I154),$I$51:$I$183,0)),"")</f>
        <v/>
      </c>
      <c r="K154" s="153"/>
      <c r="L154" s="153"/>
      <c r="M154" s="155"/>
      <c r="N154" s="153"/>
      <c r="O154" s="153"/>
      <c r="P154" s="156"/>
      <c r="Q154" s="156"/>
    </row>
    <row r="155" spans="4:17" hidden="1" x14ac:dyDescent="0.2">
      <c r="D155" s="23" t="str">
        <f>IFERROR(VLOOKUP(ROWS($D$51:D155),$E$51:$F$183,2,0),"")</f>
        <v/>
      </c>
      <c r="E155" s="23">
        <f>IF(ISNUMBER(SEARCH($A$50,F155)),MAX($E$50:E154)+1,0)</f>
        <v>0</v>
      </c>
      <c r="F155" s="23" t="s">
        <v>378</v>
      </c>
      <c r="H155" s="155">
        <f t="shared" si="2"/>
        <v>0</v>
      </c>
      <c r="I155" s="153" t="str">
        <f>IF(H155=1,COUNTIF($H$51:$H155,1),"")</f>
        <v/>
      </c>
      <c r="J155" s="153" t="str">
        <f>IFERROR(INDEX($F$51:$F$183,MATCH(ROWS($I$51:$I155),$I$51:$I$183,0)),"")</f>
        <v/>
      </c>
      <c r="K155" s="153"/>
      <c r="L155" s="153"/>
      <c r="M155" s="155"/>
      <c r="N155" s="153"/>
      <c r="O155" s="153"/>
      <c r="P155" s="156"/>
      <c r="Q155" s="156"/>
    </row>
    <row r="156" spans="4:17" hidden="1" x14ac:dyDescent="0.2">
      <c r="D156" s="23" t="str">
        <f>IFERROR(VLOOKUP(ROWS($D$51:D156),$E$51:$F$183,2,0),"")</f>
        <v/>
      </c>
      <c r="E156" s="23">
        <f>IF(ISNUMBER(SEARCH($A$50,F156)),MAX($E$50:E155)+1,0)</f>
        <v>0</v>
      </c>
      <c r="F156" s="23" t="s">
        <v>259</v>
      </c>
      <c r="H156" s="155">
        <f t="shared" si="2"/>
        <v>0</v>
      </c>
      <c r="I156" s="153" t="str">
        <f>IF(H156=1,COUNTIF($H$51:$H156,1),"")</f>
        <v/>
      </c>
      <c r="J156" s="153" t="str">
        <f>IFERROR(INDEX($F$51:$F$183,MATCH(ROWS($I$51:$I156),$I$51:$I$183,0)),"")</f>
        <v/>
      </c>
      <c r="K156" s="153"/>
      <c r="L156" s="153"/>
      <c r="M156" s="155"/>
      <c r="N156" s="153"/>
      <c r="O156" s="153"/>
      <c r="P156" s="156"/>
      <c r="Q156" s="156"/>
    </row>
    <row r="157" spans="4:17" hidden="1" x14ac:dyDescent="0.2">
      <c r="D157" s="23" t="str">
        <f>IFERROR(VLOOKUP(ROWS($D$51:D157),$E$51:$F$183,2,0),"")</f>
        <v/>
      </c>
      <c r="E157" s="23">
        <f>IF(ISNUMBER(SEARCH($A$50,F157)),MAX($E$50:E156)+1,0)</f>
        <v>0</v>
      </c>
      <c r="F157" s="23" t="s">
        <v>380</v>
      </c>
      <c r="H157" s="155">
        <f t="shared" si="2"/>
        <v>0</v>
      </c>
      <c r="I157" s="153" t="str">
        <f>IF(H157=1,COUNTIF($H$51:$H157,1),"")</f>
        <v/>
      </c>
      <c r="J157" s="153" t="str">
        <f>IFERROR(INDEX($F$51:$F$183,MATCH(ROWS($I$51:$I157),$I$51:$I$183,0)),"")</f>
        <v/>
      </c>
      <c r="K157" s="153"/>
      <c r="L157" s="153"/>
      <c r="M157" s="155"/>
      <c r="N157" s="153"/>
      <c r="O157" s="153"/>
      <c r="P157" s="156"/>
      <c r="Q157" s="156"/>
    </row>
    <row r="158" spans="4:17" hidden="1" x14ac:dyDescent="0.2">
      <c r="D158" s="23" t="str">
        <f>IFERROR(VLOOKUP(ROWS($D$51:D158),$E$51:$F$183,2,0),"")</f>
        <v/>
      </c>
      <c r="E158" s="23">
        <f>IF(ISNUMBER(SEARCH($A$50,F158)),MAX($E$50:E157)+1,0)</f>
        <v>0</v>
      </c>
      <c r="F158" s="23" t="s">
        <v>261</v>
      </c>
      <c r="H158" s="155">
        <f t="shared" si="2"/>
        <v>0</v>
      </c>
      <c r="I158" s="153" t="str">
        <f>IF(H158=1,COUNTIF($H$51:$H158,1),"")</f>
        <v/>
      </c>
      <c r="J158" s="153" t="str">
        <f>IFERROR(INDEX($F$51:$F$183,MATCH(ROWS($I$51:$I158),$I$51:$I$183,0)),"")</f>
        <v/>
      </c>
      <c r="K158" s="153"/>
      <c r="L158" s="153"/>
      <c r="M158" s="155"/>
      <c r="N158" s="153"/>
      <c r="O158" s="153"/>
      <c r="P158" s="156"/>
      <c r="Q158" s="156"/>
    </row>
    <row r="159" spans="4:17" hidden="1" x14ac:dyDescent="0.2">
      <c r="D159" s="23" t="str">
        <f>IFERROR(VLOOKUP(ROWS($D$51:D159),$E$51:$F$183,2,0),"")</f>
        <v/>
      </c>
      <c r="E159" s="23">
        <f>IF(ISNUMBER(SEARCH($A$50,F159)),MAX($E$50:E158)+1,0)</f>
        <v>0</v>
      </c>
      <c r="F159" s="23" t="s">
        <v>265</v>
      </c>
      <c r="H159" s="155">
        <f t="shared" si="2"/>
        <v>0</v>
      </c>
      <c r="I159" s="153" t="str">
        <f>IF(H159=1,COUNTIF($H$51:$H159,1),"")</f>
        <v/>
      </c>
      <c r="J159" s="153" t="str">
        <f>IFERROR(INDEX($F$51:$F$183,MATCH(ROWS($I$51:$I159),$I$51:$I$183,0)),"")</f>
        <v/>
      </c>
      <c r="K159" s="153"/>
      <c r="L159" s="153"/>
      <c r="M159" s="155"/>
      <c r="N159" s="153"/>
      <c r="O159" s="153"/>
      <c r="P159" s="156"/>
      <c r="Q159" s="156"/>
    </row>
    <row r="160" spans="4:17" hidden="1" x14ac:dyDescent="0.2">
      <c r="D160" s="23" t="str">
        <f>IFERROR(VLOOKUP(ROWS($D$51:D160),$E$51:$F$183,2,0),"")</f>
        <v/>
      </c>
      <c r="E160" s="23">
        <f>IF(ISNUMBER(SEARCH($A$50,F160)),MAX($E$50:E159)+1,0)</f>
        <v>0</v>
      </c>
      <c r="F160" s="23" t="s">
        <v>269</v>
      </c>
      <c r="H160" s="155">
        <f t="shared" si="2"/>
        <v>0</v>
      </c>
      <c r="I160" s="153" t="str">
        <f>IF(H160=1,COUNTIF($H$51:$H160,1),"")</f>
        <v/>
      </c>
      <c r="J160" s="153" t="str">
        <f>IFERROR(INDEX($F$51:$F$183,MATCH(ROWS($I$51:$I160),$I$51:$I$183,0)),"")</f>
        <v/>
      </c>
      <c r="K160" s="153"/>
      <c r="L160" s="153"/>
      <c r="M160" s="155"/>
      <c r="N160" s="153"/>
      <c r="O160" s="153"/>
      <c r="P160" s="156"/>
      <c r="Q160" s="156"/>
    </row>
    <row r="161" spans="4:17" hidden="1" x14ac:dyDescent="0.2">
      <c r="D161" s="23" t="str">
        <f>IFERROR(VLOOKUP(ROWS($D$51:D161),$E$51:$F$183,2,0),"")</f>
        <v/>
      </c>
      <c r="E161" s="23">
        <f>IF(ISNUMBER(SEARCH($A$50,F161)),MAX($E$50:E160)+1,0)</f>
        <v>0</v>
      </c>
      <c r="F161" s="23" t="s">
        <v>273</v>
      </c>
      <c r="H161" s="155">
        <f t="shared" si="2"/>
        <v>0</v>
      </c>
      <c r="I161" s="153" t="str">
        <f>IF(H161=1,COUNTIF($H$51:$H161,1),"")</f>
        <v/>
      </c>
      <c r="J161" s="153" t="str">
        <f>IFERROR(INDEX($F$51:$F$183,MATCH(ROWS($I$51:$I161),$I$51:$I$183,0)),"")</f>
        <v/>
      </c>
      <c r="K161" s="153"/>
      <c r="L161" s="153"/>
      <c r="M161" s="155"/>
      <c r="N161" s="153"/>
      <c r="O161" s="153"/>
      <c r="P161" s="156"/>
      <c r="Q161" s="156"/>
    </row>
    <row r="162" spans="4:17" hidden="1" x14ac:dyDescent="0.2">
      <c r="D162" s="23" t="str">
        <f>IFERROR(VLOOKUP(ROWS($D$51:D162),$E$51:$F$183,2,0),"")</f>
        <v/>
      </c>
      <c r="E162" s="23">
        <f>IF(ISNUMBER(SEARCH($A$50,F162)),MAX($E$50:E161)+1,0)</f>
        <v>0</v>
      </c>
      <c r="F162" s="23" t="s">
        <v>382</v>
      </c>
      <c r="H162" s="155">
        <f t="shared" si="2"/>
        <v>0</v>
      </c>
      <c r="I162" s="153" t="str">
        <f>IF(H162=1,COUNTIF($H$51:$H162,1),"")</f>
        <v/>
      </c>
      <c r="J162" s="153" t="str">
        <f>IFERROR(INDEX($F$51:$F$183,MATCH(ROWS($I$51:$I162),$I$51:$I$183,0)),"")</f>
        <v/>
      </c>
      <c r="K162" s="153"/>
      <c r="L162" s="153"/>
      <c r="M162" s="155"/>
      <c r="N162" s="153"/>
      <c r="O162" s="153"/>
      <c r="P162" s="156"/>
      <c r="Q162" s="156"/>
    </row>
    <row r="163" spans="4:17" hidden="1" x14ac:dyDescent="0.2">
      <c r="D163" s="23" t="str">
        <f>IFERROR(VLOOKUP(ROWS($D$51:D163),$E$51:$F$183,2,0),"")</f>
        <v/>
      </c>
      <c r="E163" s="23">
        <f>IF(ISNUMBER(SEARCH($A$50,F163)),MAX($E$50:E162)+1,0)</f>
        <v>0</v>
      </c>
      <c r="F163" s="23" t="s">
        <v>276</v>
      </c>
      <c r="H163" s="155">
        <f t="shared" si="2"/>
        <v>0</v>
      </c>
      <c r="I163" s="153" t="str">
        <f>IF(H163=1,COUNTIF($H$51:$H163,1),"")</f>
        <v/>
      </c>
      <c r="J163" s="153" t="str">
        <f>IFERROR(INDEX($F$51:$F$183,MATCH(ROWS($I$51:$I163),$I$51:$I$183,0)),"")</f>
        <v/>
      </c>
      <c r="K163" s="153"/>
      <c r="L163" s="153"/>
      <c r="M163" s="155"/>
      <c r="N163" s="153"/>
      <c r="O163" s="153"/>
      <c r="P163" s="156"/>
      <c r="Q163" s="156"/>
    </row>
    <row r="164" spans="4:17" hidden="1" x14ac:dyDescent="0.2">
      <c r="D164" s="23" t="str">
        <f>IFERROR(VLOOKUP(ROWS($D$51:D164),$E$51:$F$183,2,0),"")</f>
        <v/>
      </c>
      <c r="E164" s="23">
        <f>IF(ISNUMBER(SEARCH($A$50,F164)),MAX($E$50:E163)+1,0)</f>
        <v>0</v>
      </c>
      <c r="F164" s="23" t="s">
        <v>280</v>
      </c>
      <c r="H164" s="155">
        <f t="shared" si="2"/>
        <v>0</v>
      </c>
      <c r="I164" s="153" t="str">
        <f>IF(H164=1,COUNTIF($H$51:$H164,1),"")</f>
        <v/>
      </c>
      <c r="J164" s="153" t="str">
        <f>IFERROR(INDEX($F$51:$F$183,MATCH(ROWS($I$51:$I164),$I$51:$I$183,0)),"")</f>
        <v/>
      </c>
      <c r="K164" s="153"/>
      <c r="L164" s="153"/>
      <c r="M164" s="155"/>
      <c r="N164" s="153"/>
      <c r="O164" s="153"/>
      <c r="P164" s="156"/>
      <c r="Q164" s="156"/>
    </row>
    <row r="165" spans="4:17" hidden="1" x14ac:dyDescent="0.2">
      <c r="D165" s="23" t="str">
        <f>IFERROR(VLOOKUP(ROWS($D$51:D165),$E$51:$F$183,2,0),"")</f>
        <v/>
      </c>
      <c r="E165" s="23">
        <f>IF(ISNUMBER(SEARCH($A$50,F165)),MAX($E$50:E164)+1,0)</f>
        <v>0</v>
      </c>
      <c r="F165" s="23" t="s">
        <v>284</v>
      </c>
      <c r="H165" s="155">
        <f t="shared" si="2"/>
        <v>0</v>
      </c>
      <c r="I165" s="153" t="str">
        <f>IF(H165=1,COUNTIF($H$51:$H165,1),"")</f>
        <v/>
      </c>
      <c r="J165" s="153" t="str">
        <f>IFERROR(INDEX($F$51:$F$183,MATCH(ROWS($I$51:$I165),$I$51:$I$183,0)),"")</f>
        <v/>
      </c>
      <c r="K165" s="153"/>
      <c r="L165" s="153"/>
      <c r="M165" s="155"/>
      <c r="N165" s="153"/>
      <c r="O165" s="153"/>
      <c r="P165" s="156"/>
      <c r="Q165" s="156"/>
    </row>
    <row r="166" spans="4:17" hidden="1" x14ac:dyDescent="0.2">
      <c r="D166" s="23" t="str">
        <f>IFERROR(VLOOKUP(ROWS($D$51:D166),$E$51:$F$183,2,0),"")</f>
        <v/>
      </c>
      <c r="E166" s="23">
        <f>IF(ISNUMBER(SEARCH($A$50,F166)),MAX($E$50:E165)+1,0)</f>
        <v>0</v>
      </c>
      <c r="F166" s="23" t="s">
        <v>286</v>
      </c>
      <c r="H166" s="155">
        <f t="shared" si="2"/>
        <v>0</v>
      </c>
      <c r="I166" s="153" t="str">
        <f>IF(H166=1,COUNTIF($H$51:$H166,1),"")</f>
        <v/>
      </c>
      <c r="J166" s="153" t="str">
        <f>IFERROR(INDEX($F$51:$F$183,MATCH(ROWS($I$51:$I166),$I$51:$I$183,0)),"")</f>
        <v/>
      </c>
      <c r="K166" s="153"/>
      <c r="L166" s="153"/>
      <c r="M166" s="155"/>
      <c r="N166" s="153"/>
      <c r="O166" s="153"/>
      <c r="P166" s="156"/>
      <c r="Q166" s="156"/>
    </row>
    <row r="167" spans="4:17" hidden="1" x14ac:dyDescent="0.2">
      <c r="D167" s="23" t="str">
        <f>IFERROR(VLOOKUP(ROWS($D$51:D167),$E$51:$F$183,2,0),"")</f>
        <v/>
      </c>
      <c r="E167" s="23">
        <f>IF(ISNUMBER(SEARCH($A$50,F167)),MAX($E$50:E166)+1,0)</f>
        <v>0</v>
      </c>
      <c r="F167" s="23" t="s">
        <v>288</v>
      </c>
      <c r="H167" s="155">
        <f t="shared" si="2"/>
        <v>0</v>
      </c>
      <c r="I167" s="153" t="str">
        <f>IF(H167=1,COUNTIF($H$51:$H167,1),"")</f>
        <v/>
      </c>
      <c r="J167" s="153" t="str">
        <f>IFERROR(INDEX($F$51:$F$183,MATCH(ROWS($I$51:$I167),$I$51:$I$183,0)),"")</f>
        <v/>
      </c>
      <c r="K167" s="153"/>
      <c r="L167" s="153"/>
      <c r="M167" s="155"/>
      <c r="N167" s="153"/>
      <c r="O167" s="153"/>
      <c r="P167" s="156"/>
      <c r="Q167" s="156"/>
    </row>
    <row r="168" spans="4:17" hidden="1" x14ac:dyDescent="0.2">
      <c r="D168" s="23" t="str">
        <f>IFERROR(VLOOKUP(ROWS($D$51:D168),$E$51:$F$183,2,0),"")</f>
        <v/>
      </c>
      <c r="E168" s="23">
        <f>IF(ISNUMBER(SEARCH($A$50,F168)),MAX($E$50:E167)+1,0)</f>
        <v>0</v>
      </c>
      <c r="F168" s="23" t="s">
        <v>290</v>
      </c>
      <c r="H168" s="155">
        <f t="shared" si="2"/>
        <v>0</v>
      </c>
      <c r="I168" s="153" t="str">
        <f>IF(H168=1,COUNTIF($H$51:$H168,1),"")</f>
        <v/>
      </c>
      <c r="J168" s="153" t="str">
        <f>IFERROR(INDEX($F$51:$F$183,MATCH(ROWS($I$51:$I168),$I$51:$I$183,0)),"")</f>
        <v/>
      </c>
      <c r="K168" s="153"/>
      <c r="L168" s="153"/>
      <c r="M168" s="155"/>
      <c r="N168" s="153"/>
      <c r="O168" s="153"/>
      <c r="P168" s="156"/>
      <c r="Q168" s="156"/>
    </row>
    <row r="169" spans="4:17" hidden="1" x14ac:dyDescent="0.2">
      <c r="D169" s="23" t="str">
        <f>IFERROR(VLOOKUP(ROWS($D$51:D169),$E$51:$F$183,2,0),"")</f>
        <v/>
      </c>
      <c r="E169" s="23">
        <f>IF(ISNUMBER(SEARCH($A$50,F169)),MAX($E$50:E168)+1,0)</f>
        <v>0</v>
      </c>
      <c r="F169" s="23" t="s">
        <v>384</v>
      </c>
      <c r="H169" s="155">
        <f t="shared" si="2"/>
        <v>0</v>
      </c>
      <c r="I169" s="153" t="str">
        <f>IF(H169=1,COUNTIF($H$51:$H169,1),"")</f>
        <v/>
      </c>
      <c r="J169" s="153" t="str">
        <f>IFERROR(INDEX($F$51:$F$183,MATCH(ROWS($I$51:$I169),$I$51:$I$183,0)),"")</f>
        <v/>
      </c>
      <c r="K169" s="153"/>
      <c r="L169" s="153"/>
      <c r="M169" s="155"/>
      <c r="N169" s="153"/>
      <c r="O169" s="153"/>
      <c r="P169" s="156"/>
      <c r="Q169" s="156"/>
    </row>
    <row r="170" spans="4:17" hidden="1" x14ac:dyDescent="0.2">
      <c r="D170" s="23" t="str">
        <f>IFERROR(VLOOKUP(ROWS($D$51:D170),$E$51:$F$183,2,0),"")</f>
        <v/>
      </c>
      <c r="E170" s="23">
        <f>IF(ISNUMBER(SEARCH($A$50,F170)),MAX($E$50:E169)+1,0)</f>
        <v>0</v>
      </c>
      <c r="F170" s="23" t="s">
        <v>386</v>
      </c>
      <c r="H170" s="155">
        <f t="shared" si="2"/>
        <v>0</v>
      </c>
      <c r="I170" s="153" t="str">
        <f>IF(H170=1,COUNTIF($H$51:$H170,1),"")</f>
        <v/>
      </c>
      <c r="J170" s="153" t="str">
        <f>IFERROR(INDEX($F$51:$F$183,MATCH(ROWS($I$51:$I170),$I$51:$I$183,0)),"")</f>
        <v/>
      </c>
      <c r="K170" s="153"/>
      <c r="L170" s="153"/>
      <c r="M170" s="155"/>
      <c r="N170" s="153"/>
      <c r="O170" s="153"/>
      <c r="P170" s="156"/>
      <c r="Q170" s="156"/>
    </row>
    <row r="171" spans="4:17" hidden="1" x14ac:dyDescent="0.2">
      <c r="D171" s="23" t="str">
        <f>IFERROR(VLOOKUP(ROWS($D$51:D171),$E$51:$F$183,2,0),"")</f>
        <v/>
      </c>
      <c r="E171" s="23">
        <f>IF(ISNUMBER(SEARCH($A$50,F171)),MAX($E$50:E170)+1,0)</f>
        <v>0</v>
      </c>
      <c r="F171" s="23" t="s">
        <v>292</v>
      </c>
      <c r="H171" s="155">
        <f t="shared" si="2"/>
        <v>0</v>
      </c>
      <c r="I171" s="153" t="str">
        <f>IF(H171=1,COUNTIF($H$51:$H171,1),"")</f>
        <v/>
      </c>
      <c r="J171" s="153" t="str">
        <f>IFERROR(INDEX($F$51:$F$183,MATCH(ROWS($I$51:$I171),$I$51:$I$183,0)),"")</f>
        <v/>
      </c>
      <c r="K171" s="153"/>
      <c r="L171" s="153"/>
      <c r="M171" s="155"/>
      <c r="N171" s="153"/>
      <c r="O171" s="153"/>
      <c r="P171" s="156"/>
      <c r="Q171" s="156"/>
    </row>
    <row r="172" spans="4:17" hidden="1" x14ac:dyDescent="0.2">
      <c r="D172" s="23" t="str">
        <f>IFERROR(VLOOKUP(ROWS($D$51:D172),$E$51:$F$183,2,0),"")</f>
        <v/>
      </c>
      <c r="E172" s="23">
        <f>IF(ISNUMBER(SEARCH($A$50,F172)),MAX($E$50:E171)+1,0)</f>
        <v>0</v>
      </c>
      <c r="F172" s="23" t="s">
        <v>294</v>
      </c>
      <c r="H172" s="155">
        <f t="shared" si="2"/>
        <v>0</v>
      </c>
      <c r="I172" s="153" t="str">
        <f>IF(H172=1,COUNTIF($H$51:$H172,1),"")</f>
        <v/>
      </c>
      <c r="J172" s="153" t="str">
        <f>IFERROR(INDEX($F$51:$F$183,MATCH(ROWS($I$51:$I172),$I$51:$I$183,0)),"")</f>
        <v/>
      </c>
      <c r="K172" s="153"/>
      <c r="L172" s="153"/>
      <c r="M172" s="155"/>
      <c r="N172" s="153"/>
      <c r="O172" s="153"/>
      <c r="P172" s="156"/>
      <c r="Q172" s="156"/>
    </row>
    <row r="173" spans="4:17" hidden="1" x14ac:dyDescent="0.2">
      <c r="D173" s="23" t="str">
        <f>IFERROR(VLOOKUP(ROWS($D$51:D173),$E$51:$F$183,2,0),"")</f>
        <v/>
      </c>
      <c r="E173" s="23">
        <f>IF(ISNUMBER(SEARCH($A$50,F173)),MAX($E$50:E172)+1,0)</f>
        <v>0</v>
      </c>
      <c r="F173" s="23" t="s">
        <v>298</v>
      </c>
      <c r="H173" s="155">
        <f t="shared" si="2"/>
        <v>0</v>
      </c>
      <c r="I173" s="153" t="str">
        <f>IF(H173=1,COUNTIF($H$51:$H173,1),"")</f>
        <v/>
      </c>
      <c r="J173" s="153" t="str">
        <f>IFERROR(INDEX($F$51:$F$183,MATCH(ROWS($I$51:$I173),$I$51:$I$183,0)),"")</f>
        <v/>
      </c>
      <c r="K173" s="153"/>
      <c r="L173" s="153"/>
      <c r="M173" s="155"/>
      <c r="N173" s="153"/>
      <c r="O173" s="153"/>
      <c r="P173" s="156"/>
      <c r="Q173" s="156"/>
    </row>
    <row r="174" spans="4:17" hidden="1" x14ac:dyDescent="0.2">
      <c r="D174" s="23" t="str">
        <f>IFERROR(VLOOKUP(ROWS($D$51:D174),$E$51:$F$183,2,0),"")</f>
        <v/>
      </c>
      <c r="E174" s="23">
        <f>IF(ISNUMBER(SEARCH($A$50,F174)),MAX($E$50:E173)+1,0)</f>
        <v>0</v>
      </c>
      <c r="F174" s="23" t="s">
        <v>388</v>
      </c>
      <c r="H174" s="155">
        <f t="shared" si="2"/>
        <v>0</v>
      </c>
      <c r="I174" s="153" t="str">
        <f>IF(H174=1,COUNTIF($H$51:$H174,1),"")</f>
        <v/>
      </c>
      <c r="J174" s="153" t="str">
        <f>IFERROR(INDEX($F$51:$F$183,MATCH(ROWS($I$51:$I174),$I$51:$I$183,0)),"")</f>
        <v/>
      </c>
      <c r="K174" s="153"/>
      <c r="L174" s="153"/>
      <c r="M174" s="155"/>
      <c r="N174" s="153"/>
      <c r="O174" s="153"/>
      <c r="P174" s="156"/>
      <c r="Q174" s="156"/>
    </row>
    <row r="175" spans="4:17" hidden="1" x14ac:dyDescent="0.2">
      <c r="D175" s="23" t="str">
        <f>IFERROR(VLOOKUP(ROWS($D$51:D175),$E$51:$F$183,2,0),"")</f>
        <v/>
      </c>
      <c r="E175" s="23">
        <f>IF(ISNUMBER(SEARCH($A$50,F175)),MAX($E$50:E174)+1,0)</f>
        <v>0</v>
      </c>
      <c r="F175" s="23" t="s">
        <v>302</v>
      </c>
      <c r="H175" s="155">
        <f t="shared" si="2"/>
        <v>0</v>
      </c>
      <c r="I175" s="153" t="str">
        <f>IF(H175=1,COUNTIF($H$51:$H175,1),"")</f>
        <v/>
      </c>
      <c r="J175" s="153" t="str">
        <f>IFERROR(INDEX($F$51:$F$183,MATCH(ROWS($I$51:$I175),$I$51:$I$183,0)),"")</f>
        <v/>
      </c>
      <c r="K175" s="153"/>
      <c r="L175" s="153"/>
      <c r="M175" s="155"/>
      <c r="N175" s="153"/>
      <c r="O175" s="153"/>
      <c r="P175" s="156"/>
      <c r="Q175" s="156"/>
    </row>
    <row r="176" spans="4:17" hidden="1" x14ac:dyDescent="0.2">
      <c r="D176" s="23" t="str">
        <f>IFERROR(VLOOKUP(ROWS($D$51:D176),$E$51:$F$183,2,0),"")</f>
        <v/>
      </c>
      <c r="E176" s="23">
        <f>IF(ISNUMBER(SEARCH($A$50,F176)),MAX($E$50:E175)+1,0)</f>
        <v>0</v>
      </c>
      <c r="F176" s="23" t="s">
        <v>304</v>
      </c>
      <c r="H176" s="155">
        <f t="shared" si="2"/>
        <v>0</v>
      </c>
      <c r="I176" s="153" t="str">
        <f>IF(H176=1,COUNTIF($H$51:$H176,1),"")</f>
        <v/>
      </c>
      <c r="J176" s="153" t="str">
        <f>IFERROR(INDEX($F$51:$F$183,MATCH(ROWS($I$51:$I176),$I$51:$I$183,0)),"")</f>
        <v/>
      </c>
      <c r="K176" s="153"/>
      <c r="L176" s="153"/>
      <c r="M176" s="155"/>
      <c r="N176" s="153"/>
      <c r="O176" s="153"/>
      <c r="P176" s="156"/>
      <c r="Q176" s="156"/>
    </row>
    <row r="177" spans="2:17" hidden="1" x14ac:dyDescent="0.2">
      <c r="D177" s="23" t="str">
        <f>IFERROR(VLOOKUP(ROWS($D$51:D177),$E$51:$F$183,2,0),"")</f>
        <v/>
      </c>
      <c r="E177" s="23">
        <f>IF(ISNUMBER(SEARCH($A$50,F177)),MAX($E$50:E176)+1,0)</f>
        <v>0</v>
      </c>
      <c r="F177" s="23" t="s">
        <v>390</v>
      </c>
      <c r="H177" s="155">
        <f t="shared" si="2"/>
        <v>0</v>
      </c>
      <c r="I177" s="153" t="str">
        <f>IF(H177=1,COUNTIF($H$51:$H177,1),"")</f>
        <v/>
      </c>
      <c r="J177" s="153" t="str">
        <f>IFERROR(INDEX($F$51:$F$183,MATCH(ROWS($I$51:$I177),$I$51:$I$183,0)),"")</f>
        <v/>
      </c>
      <c r="K177" s="153"/>
      <c r="L177" s="153"/>
      <c r="M177" s="155"/>
      <c r="N177" s="153"/>
      <c r="O177" s="153"/>
      <c r="P177" s="156"/>
      <c r="Q177" s="156"/>
    </row>
    <row r="178" spans="2:17" hidden="1" x14ac:dyDescent="0.2">
      <c r="D178" s="23" t="str">
        <f>IFERROR(VLOOKUP(ROWS($D$51:D178),$E$51:$F$183,2,0),"")</f>
        <v/>
      </c>
      <c r="E178" s="23">
        <f>IF(ISNUMBER(SEARCH($A$50,F178)),MAX($E$50:E177)+1,0)</f>
        <v>1</v>
      </c>
      <c r="F178" s="23" t="s">
        <v>308</v>
      </c>
      <c r="H178" s="155">
        <f t="shared" si="2"/>
        <v>1</v>
      </c>
      <c r="I178" s="153">
        <f>IF(H178=1,COUNTIF($H$51:$H178,1),"")</f>
        <v>1</v>
      </c>
      <c r="J178" s="153" t="str">
        <f>IFERROR(INDEX($F$51:$F$183,MATCH(ROWS($I$51:$I178),$I$51:$I$183,0)),"")</f>
        <v/>
      </c>
      <c r="K178" s="153"/>
      <c r="L178" s="153"/>
      <c r="M178" s="155"/>
      <c r="N178" s="153"/>
      <c r="O178" s="153"/>
      <c r="P178" s="156"/>
      <c r="Q178" s="156"/>
    </row>
    <row r="179" spans="2:17" hidden="1" x14ac:dyDescent="0.2">
      <c r="D179" s="23" t="str">
        <f>IFERROR(VLOOKUP(ROWS($D$51:D179),$E$51:$F$183,2,0),"")</f>
        <v/>
      </c>
      <c r="E179" s="23">
        <f>IF(ISNUMBER(SEARCH($A$50,F179)),MAX($E$50:E178)+1,0)</f>
        <v>0</v>
      </c>
      <c r="F179" s="23" t="s">
        <v>392</v>
      </c>
      <c r="H179" s="155">
        <f t="shared" ref="H179:H183" si="3">--ISNUMBER(SEARCH($A$50,F179))</f>
        <v>0</v>
      </c>
      <c r="I179" s="153" t="str">
        <f>IF(H179=1,COUNTIF($H$51:$H179,1),"")</f>
        <v/>
      </c>
      <c r="J179" s="153" t="str">
        <f>IFERROR(INDEX($F$51:$F$183,MATCH(ROWS($I$51:$I179),$I$51:$I$183,0)),"")</f>
        <v/>
      </c>
      <c r="K179" s="153"/>
      <c r="L179" s="153"/>
      <c r="M179" s="155"/>
      <c r="N179" s="153"/>
      <c r="O179" s="153"/>
      <c r="P179" s="156"/>
      <c r="Q179" s="156"/>
    </row>
    <row r="180" spans="2:17" hidden="1" x14ac:dyDescent="0.2">
      <c r="D180" s="23" t="str">
        <f>IFERROR(VLOOKUP(ROWS($D$51:D180),$E$51:$F$183,2,0),"")</f>
        <v/>
      </c>
      <c r="E180" s="23">
        <f>IF(ISNUMBER(SEARCH($A$50,F180)),MAX($E$50:E179)+1,0)</f>
        <v>0</v>
      </c>
      <c r="F180" s="23" t="s">
        <v>394</v>
      </c>
      <c r="H180" s="155">
        <f t="shared" si="3"/>
        <v>0</v>
      </c>
      <c r="I180" s="153" t="str">
        <f>IF(H180=1,COUNTIF($H$51:$H180,1),"")</f>
        <v/>
      </c>
      <c r="J180" s="153" t="str">
        <f>IFERROR(INDEX($F$51:$F$183,MATCH(ROWS($I$51:$I180),$I$51:$I$183,0)),"")</f>
        <v/>
      </c>
      <c r="K180" s="153"/>
      <c r="L180" s="153"/>
      <c r="M180" s="155"/>
      <c r="N180" s="153"/>
      <c r="O180" s="153"/>
      <c r="P180" s="156"/>
      <c r="Q180" s="156"/>
    </row>
    <row r="181" spans="2:17" hidden="1" x14ac:dyDescent="0.2">
      <c r="D181" s="23" t="str">
        <f>IFERROR(VLOOKUP(ROWS($D$51:D181),$E$51:$F$183,2,0),"")</f>
        <v/>
      </c>
      <c r="E181" s="23">
        <f>IF(ISNUMBER(SEARCH($A$50,F181)),MAX($E$50:E180)+1,0)</f>
        <v>0</v>
      </c>
      <c r="F181" s="23" t="s">
        <v>312</v>
      </c>
      <c r="H181" s="155">
        <f t="shared" si="3"/>
        <v>0</v>
      </c>
      <c r="I181" s="153" t="str">
        <f>IF(H181=1,COUNTIF($H$51:$H181,1),"")</f>
        <v/>
      </c>
      <c r="J181" s="153" t="str">
        <f>IFERROR(INDEX($F$51:$F$183,MATCH(ROWS($I$51:$I181),$I$51:$I$183,0)),"")</f>
        <v/>
      </c>
      <c r="K181" s="153"/>
      <c r="L181" s="153"/>
      <c r="M181" s="155"/>
      <c r="N181" s="153"/>
      <c r="O181" s="153"/>
      <c r="P181" s="156"/>
      <c r="Q181" s="156"/>
    </row>
    <row r="182" spans="2:17" ht="13.5" hidden="1" thickBot="1" x14ac:dyDescent="0.25">
      <c r="D182" s="23" t="str">
        <f>IFERROR(VLOOKUP(ROWS($D$51:D182),$E$51:$F$183,2,0),"")</f>
        <v/>
      </c>
      <c r="E182" s="23">
        <f>IF(ISNUMBER(SEARCH($A$50,F182)),MAX($E$50:E181)+1,0)</f>
        <v>0</v>
      </c>
      <c r="F182" s="23" t="s">
        <v>316</v>
      </c>
      <c r="H182" s="155">
        <f t="shared" si="3"/>
        <v>0</v>
      </c>
      <c r="I182" s="153" t="str">
        <f>IF(H182=1,COUNTIF($H$51:$H182,1),"")</f>
        <v/>
      </c>
      <c r="J182" s="153" t="str">
        <f>IFERROR(INDEX($F$51:$F$183,MATCH(ROWS($I$51:$I182),$I$51:$I$183,0)),"")</f>
        <v/>
      </c>
      <c r="K182" s="153"/>
      <c r="L182" s="153"/>
      <c r="M182" s="155"/>
      <c r="N182" s="153"/>
      <c r="O182" s="153"/>
      <c r="P182" s="156"/>
      <c r="Q182" s="156"/>
    </row>
    <row r="183" spans="2:17" ht="13.5" hidden="1" thickBot="1" x14ac:dyDescent="0.25">
      <c r="D183" s="23" t="str">
        <f>IFERROR(VLOOKUP(ROWS($D$51:D183),$E$51:$F$183,2,0),"")</f>
        <v/>
      </c>
      <c r="E183" s="23">
        <f>IF(ISNUMBER(SEARCH($A$50,F183)),MAX($E$50:E182)+1,0)</f>
        <v>0</v>
      </c>
      <c r="F183" s="160" t="s">
        <v>318</v>
      </c>
      <c r="H183" s="155">
        <f t="shared" si="3"/>
        <v>0</v>
      </c>
      <c r="I183" s="153" t="str">
        <f>IF(H183=1,COUNTIF($H$51:$H183,1),"")</f>
        <v/>
      </c>
      <c r="J183" s="153" t="str">
        <f>IFERROR(INDEX($F$51:$F$183,MATCH(ROWS($I$51:$I183),$I$51:$I$183,0)),"")</f>
        <v/>
      </c>
      <c r="K183" s="153"/>
      <c r="L183" s="153"/>
      <c r="M183" s="155"/>
      <c r="N183" s="153"/>
      <c r="O183" s="153"/>
      <c r="P183" s="156"/>
      <c r="Q183" s="156"/>
    </row>
    <row r="184" spans="2:17" x14ac:dyDescent="0.2">
      <c r="B184" s="147"/>
      <c r="H184" s="153"/>
      <c r="I184" s="153"/>
      <c r="J184" s="147"/>
      <c r="K184" s="153"/>
      <c r="L184" s="153"/>
      <c r="M184" s="155"/>
      <c r="N184" s="153"/>
      <c r="O184" s="153"/>
    </row>
    <row r="185" spans="2:17" x14ac:dyDescent="0.2">
      <c r="B185" s="144"/>
      <c r="D185" s="30"/>
    </row>
    <row r="186" spans="2:17" x14ac:dyDescent="0.2">
      <c r="B186" s="144"/>
      <c r="D186" s="30"/>
    </row>
    <row r="187" spans="2:17" x14ac:dyDescent="0.2">
      <c r="B187" s="144"/>
      <c r="D187" s="30"/>
    </row>
    <row r="188" spans="2:17" x14ac:dyDescent="0.2">
      <c r="B188" s="144"/>
      <c r="D188" s="30"/>
    </row>
    <row r="189" spans="2:17" x14ac:dyDescent="0.2">
      <c r="B189" s="144"/>
      <c r="D189" s="30"/>
    </row>
    <row r="190" spans="2:17" x14ac:dyDescent="0.2">
      <c r="B190" s="144"/>
      <c r="D190" s="30"/>
    </row>
  </sheetData>
  <sheetProtection algorithmName="SHA-512" hashValue="0qHhKlCli+RjVRY0jbg2XD3v4eUlcSHnAGoaCRWJQvh9P6hLYaKePs/wAD+g+H1mhu30CFjzoOIVw8jcZp+dvw==" saltValue="fJF0eYQAEyw/bgRQEeiBIw==" spinCount="100000" sheet="1" selectLockedCells="1"/>
  <sortState xmlns:xlrd2="http://schemas.microsoft.com/office/spreadsheetml/2017/richdata2" ref="F48:F180">
    <sortCondition ref="F48"/>
  </sortState>
  <mergeCells count="25">
    <mergeCell ref="K26:K27"/>
    <mergeCell ref="H49:J49"/>
    <mergeCell ref="A50:B50"/>
    <mergeCell ref="A2:B2"/>
    <mergeCell ref="E8:G8"/>
    <mergeCell ref="H8:I8"/>
    <mergeCell ref="G4:I4"/>
    <mergeCell ref="C2:F2"/>
    <mergeCell ref="A8:B8"/>
    <mergeCell ref="C8:D8"/>
    <mergeCell ref="B5:G6"/>
    <mergeCell ref="H6:I6"/>
    <mergeCell ref="B11:G11"/>
    <mergeCell ref="B4:E4"/>
    <mergeCell ref="B29:B30"/>
    <mergeCell ref="B41:E41"/>
    <mergeCell ref="L2:O2"/>
    <mergeCell ref="P4:R4"/>
    <mergeCell ref="K5:P6"/>
    <mergeCell ref="J8:K8"/>
    <mergeCell ref="L8:M8"/>
    <mergeCell ref="N8:P8"/>
    <mergeCell ref="Q8:R8"/>
    <mergeCell ref="K4:N4"/>
    <mergeCell ref="J2:K2"/>
  </mergeCells>
  <conditionalFormatting sqref="A9">
    <cfRule type="cellIs" dxfId="22" priority="20" operator="lessThanOrEqual">
      <formula>0</formula>
    </cfRule>
  </conditionalFormatting>
  <conditionalFormatting sqref="A26">
    <cfRule type="cellIs" dxfId="21" priority="2" operator="equal">
      <formula>0</formula>
    </cfRule>
  </conditionalFormatting>
  <conditionalFormatting sqref="B31:B35">
    <cfRule type="cellIs" dxfId="19" priority="18" operator="lessThanOrEqual">
      <formula>0</formula>
    </cfRule>
  </conditionalFormatting>
  <conditionalFormatting sqref="B18:D25 G18:G25">
    <cfRule type="expression" dxfId="18" priority="65">
      <formula>IF($A$51="Avana Apartments",0)</formula>
    </cfRule>
  </conditionalFormatting>
  <conditionalFormatting sqref="B5:G6">
    <cfRule type="containsText" dxfId="17" priority="11" operator="containsText" text="#N/A">
      <formula>NOT(ISERROR(SEARCH("#N/A",B5)))</formula>
    </cfRule>
  </conditionalFormatting>
  <conditionalFormatting sqref="B18:H25">
    <cfRule type="cellIs" dxfId="16" priority="14" operator="equal">
      <formula>0</formula>
    </cfRule>
    <cfRule type="cellIs" dxfId="15" priority="27" operator="equal">
      <formula>#N/A</formula>
    </cfRule>
  </conditionalFormatting>
  <conditionalFormatting sqref="C8:D8">
    <cfRule type="cellIs" dxfId="14" priority="63" operator="lessThan">
      <formula>$H$8</formula>
    </cfRule>
  </conditionalFormatting>
  <conditionalFormatting sqref="C31:I35">
    <cfRule type="cellIs" dxfId="13" priority="13" operator="equal">
      <formula>0</formula>
    </cfRule>
  </conditionalFormatting>
  <conditionalFormatting sqref="H6:I6">
    <cfRule type="containsText" dxfId="12" priority="19" operator="containsText" text="Special">
      <formula>NOT(ISERROR(SEARCH("Special",H6)))</formula>
    </cfRule>
  </conditionalFormatting>
  <conditionalFormatting sqref="K10">
    <cfRule type="cellIs" dxfId="11" priority="1" operator="equal">
      <formula>0</formula>
    </cfRule>
  </conditionalFormatting>
  <conditionalFormatting sqref="K11">
    <cfRule type="cellIs" dxfId="10" priority="28" operator="lessThanOrEqual">
      <formula>0</formula>
    </cfRule>
  </conditionalFormatting>
  <conditionalFormatting sqref="K14:Q21">
    <cfRule type="cellIs" dxfId="9" priority="29" operator="lessThanOrEqual">
      <formula>0</formula>
    </cfRule>
  </conditionalFormatting>
  <conditionalFormatting sqref="K28:R32">
    <cfRule type="cellIs" dxfId="8" priority="4" operator="lessThanOrEqual">
      <formula>0</formula>
    </cfRule>
  </conditionalFormatting>
  <conditionalFormatting sqref="L8:M8">
    <cfRule type="cellIs" dxfId="7" priority="24" operator="lessThan">
      <formula>$H$8</formula>
    </cfRule>
  </conditionalFormatting>
  <conditionalFormatting sqref="L2:O2">
    <cfRule type="cellIs" dxfId="6" priority="23" operator="lessThanOrEqual">
      <formula>0</formula>
    </cfRule>
  </conditionalFormatting>
  <conditionalFormatting sqref="P4:R4">
    <cfRule type="cellIs" dxfId="5" priority="22" operator="lessThanOrEqual">
      <formula>0</formula>
    </cfRule>
  </conditionalFormatting>
  <conditionalFormatting sqref="S31">
    <cfRule type="cellIs" dxfId="3" priority="36" operator="lessThanOrEqual">
      <formula>0</formula>
    </cfRule>
  </conditionalFormatting>
  <dataValidations count="2">
    <dataValidation allowBlank="1" showInputMessage="1" showErrorMessage="1" errorTitle="Not Eligible" error="The placed in service date is prior to the effective date for income averaging" sqref="G4 H8 P4 Q8" xr:uid="{00000000-0002-0000-0100-000000000000}"/>
    <dataValidation allowBlank="1" sqref="B4" xr:uid="{00000000-0002-0000-0100-000001000000}"/>
  </dataValidations>
  <pageMargins left="0.6" right="0.4" top="0.75" bottom="0.71" header="0.3" footer="0.4"/>
  <pageSetup scale="88" orientation="portrait" r:id="rId1"/>
  <headerFooter>
    <oddHeader>&amp;C&amp;"Arial,Bold"&amp;18Program Limits</oddHeader>
    <oddFooter>&amp;R&amp;"Arial,Bold"&amp;9&amp;KC00000Effective Date April 1, 2025</oddFooter>
  </headerFooter>
  <drawing r:id="rId2"/>
  <legacyDrawing r:id="rId3"/>
  <controls>
    <mc:AlternateContent xmlns:mc="http://schemas.openxmlformats.org/markup-compatibility/2006">
      <mc:Choice Requires="x14">
        <control shapeId="3637" r:id="rId4" name="ComboBox1">
          <controlPr defaultSize="0" autoLine="0" autoPict="0" linkedCell="A50" listFillRange="VACounty" r:id="rId5">
            <anchor moveWithCells="1">
              <from>
                <xdr:col>0</xdr:col>
                <xdr:colOff>742950</xdr:colOff>
                <xdr:row>3</xdr:row>
                <xdr:rowOff>19050</xdr:rowOff>
              </from>
              <to>
                <xdr:col>5</xdr:col>
                <xdr:colOff>200025</xdr:colOff>
                <xdr:row>3</xdr:row>
                <xdr:rowOff>552450</xdr:rowOff>
              </to>
            </anchor>
          </controlPr>
        </control>
      </mc:Choice>
      <mc:Fallback>
        <control shapeId="3637" r:id="rId4" name="ComboBox1"/>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12" operator="containsText" id="{0F13D952-C010-4409-80A5-4C2975A5BE96}">
            <xm:f>NOT(ISERROR(SEARCH("Multifamily Tax Subsidy Program (MTSP) Income Limits",B15)))</xm:f>
            <xm:f>"Multifamily Tax Subsidy Program (MTSP) Income Limits"</xm:f>
            <x14:dxf>
              <font>
                <b/>
                <i val="0"/>
                <color auto="1"/>
              </font>
            </x14:dxf>
          </x14:cfRule>
          <xm:sqref>B15</xm:sqref>
        </x14:conditionalFormatting>
        <x14:conditionalFormatting xmlns:xm="http://schemas.microsoft.com/office/excel/2006/main">
          <x14:cfRule type="containsText" priority="21" operator="containsText" id="{E1D68C2C-2191-4E71-995E-3C3D812151A5}">
            <xm:f>NOT(ISERROR(SEARCH(NO,S8)))</xm:f>
            <xm:f>NO</xm:f>
            <x14:dxf>
              <font>
                <color theme="0" tint="-0.34998626667073579"/>
              </font>
            </x14:dxf>
          </x14:cfRule>
          <xm:sqref>S8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7030A0"/>
  </sheetPr>
  <dimension ref="A1:K1486"/>
  <sheetViews>
    <sheetView showGridLines="0" view="pageBreakPreview" zoomScale="120" zoomScaleNormal="120" zoomScaleSheetLayoutView="120" workbookViewId="0">
      <pane ySplit="2" topLeftCell="A3" activePane="bottomLeft" state="frozen"/>
      <selection pane="bottomLeft"/>
    </sheetView>
  </sheetViews>
  <sheetFormatPr defaultColWidth="9.140625" defaultRowHeight="12.75" x14ac:dyDescent="0.2"/>
  <cols>
    <col min="1" max="1" width="34.7109375" style="61" customWidth="1"/>
    <col min="2" max="2" width="22.42578125" style="65" customWidth="1"/>
    <col min="3" max="9" width="10.85546875" style="62" customWidth="1"/>
    <col min="10" max="16384" width="9.140625" style="23"/>
  </cols>
  <sheetData>
    <row r="1" spans="1:11" ht="13.5" thickBot="1" x14ac:dyDescent="0.25">
      <c r="F1" s="184"/>
    </row>
    <row r="2" spans="1:11" s="29" customFormat="1" ht="15.75" thickBot="1" x14ac:dyDescent="0.25">
      <c r="A2" s="63" t="s">
        <v>470</v>
      </c>
      <c r="B2" s="64" t="s">
        <v>471</v>
      </c>
      <c r="C2" s="64" t="s">
        <v>472</v>
      </c>
      <c r="D2" s="161">
        <v>0.5</v>
      </c>
      <c r="E2" s="161">
        <v>0.6</v>
      </c>
      <c r="F2" s="161">
        <v>0.8</v>
      </c>
      <c r="G2" s="161">
        <v>1</v>
      </c>
      <c r="H2" s="161">
        <v>1.2</v>
      </c>
      <c r="I2" s="162">
        <v>1.5</v>
      </c>
    </row>
    <row r="3" spans="1:11" ht="26.1" customHeight="1" x14ac:dyDescent="0.2">
      <c r="A3" s="232" t="str">
        <f>'MTSP-HERA Limits-HIDE'!D3</f>
        <v>Accomack County, VA</v>
      </c>
      <c r="B3" s="230" t="str">
        <f>'MTSP-HERA Limits-HIDE'!C3</f>
        <v>Accomack County</v>
      </c>
      <c r="C3" s="231">
        <f t="shared" ref="C3:C34" si="0">VLOOKUP(B3,VAMTSP,3,FALSE)</f>
        <v>78600</v>
      </c>
      <c r="D3" s="231">
        <f t="shared" ref="D3:D34" si="1">VLOOKUP(B3,VAMTSP,7,FALSE)</f>
        <v>39300</v>
      </c>
      <c r="E3" s="231">
        <f t="shared" ref="E3:E34" si="2">VLOOKUP(B3,VAMTSP,15,FALSE)</f>
        <v>47160</v>
      </c>
      <c r="F3" s="231">
        <f t="shared" ref="F3:F34" si="3">VLOOKUP(B3,VAMTSP,79,FALSE)</f>
        <v>62880</v>
      </c>
      <c r="G3" s="231">
        <f>C3</f>
        <v>78600</v>
      </c>
      <c r="H3" s="231">
        <f t="shared" ref="H3:H34" si="4">VLOOKUP(B3,VAMTSP,194,FALSE)</f>
        <v>94320</v>
      </c>
      <c r="I3" s="231">
        <f t="shared" ref="I3:I34" si="5">VLOOKUP(B3,VAMTSP,195,FALSE)</f>
        <v>117900</v>
      </c>
      <c r="J3" s="29"/>
      <c r="K3" s="29"/>
    </row>
    <row r="4" spans="1:11" ht="26.1" customHeight="1" x14ac:dyDescent="0.2">
      <c r="A4" s="66" t="str">
        <f>'MTSP-HERA Limits-HIDE'!D4</f>
        <v>Charlottesville, VA MSA</v>
      </c>
      <c r="B4" s="163" t="str">
        <f>'MTSP-HERA Limits-HIDE'!C4</f>
        <v>Albemarle County</v>
      </c>
      <c r="C4" s="22">
        <f t="shared" si="0"/>
        <v>125800</v>
      </c>
      <c r="D4" s="22">
        <f t="shared" si="1"/>
        <v>62900</v>
      </c>
      <c r="E4" s="22">
        <f t="shared" si="2"/>
        <v>75480</v>
      </c>
      <c r="F4" s="22">
        <f t="shared" si="3"/>
        <v>100640</v>
      </c>
      <c r="G4" s="22">
        <f t="shared" ref="G4:G67" si="6">C4</f>
        <v>125800</v>
      </c>
      <c r="H4" s="22">
        <f t="shared" si="4"/>
        <v>150960</v>
      </c>
      <c r="I4" s="22">
        <f t="shared" si="5"/>
        <v>188700</v>
      </c>
      <c r="J4" s="29"/>
      <c r="K4" s="29"/>
    </row>
    <row r="5" spans="1:11" s="29" customFormat="1" ht="26.1" customHeight="1" x14ac:dyDescent="0.2">
      <c r="A5" s="66" t="str">
        <f>'MTSP-HERA Limits-HIDE'!D5</f>
        <v>Alleghany County-Clifton Forge city-Covington city, VA HUD Nonmet</v>
      </c>
      <c r="B5" s="163" t="str">
        <f>'MTSP-HERA Limits-HIDE'!C5</f>
        <v>Alleghany County</v>
      </c>
      <c r="C5" s="22">
        <f t="shared" si="0"/>
        <v>75000</v>
      </c>
      <c r="D5" s="22">
        <f t="shared" si="1"/>
        <v>39050</v>
      </c>
      <c r="E5" s="22">
        <f t="shared" si="2"/>
        <v>46860</v>
      </c>
      <c r="F5" s="22">
        <f t="shared" si="3"/>
        <v>62480</v>
      </c>
      <c r="G5" s="22">
        <f t="shared" si="6"/>
        <v>75000</v>
      </c>
      <c r="H5" s="22">
        <f t="shared" si="4"/>
        <v>93720</v>
      </c>
      <c r="I5" s="22">
        <f t="shared" si="5"/>
        <v>117150</v>
      </c>
    </row>
    <row r="6" spans="1:11" s="29" customFormat="1" ht="26.1" customHeight="1" x14ac:dyDescent="0.2">
      <c r="A6" s="66" t="str">
        <f>'MTSP-HERA Limits-HIDE'!D6</f>
        <v>Richmond, VA HUD Metro FMR Area</v>
      </c>
      <c r="B6" s="163" t="str">
        <f>'MTSP-HERA Limits-HIDE'!C6</f>
        <v>Amelia County</v>
      </c>
      <c r="C6" s="22">
        <f t="shared" si="0"/>
        <v>113500</v>
      </c>
      <c r="D6" s="22">
        <f t="shared" si="1"/>
        <v>56750</v>
      </c>
      <c r="E6" s="22">
        <f t="shared" si="2"/>
        <v>68100</v>
      </c>
      <c r="F6" s="22">
        <f t="shared" si="3"/>
        <v>90800</v>
      </c>
      <c r="G6" s="22">
        <f t="shared" si="6"/>
        <v>113500</v>
      </c>
      <c r="H6" s="22">
        <f t="shared" si="4"/>
        <v>136200</v>
      </c>
      <c r="I6" s="22">
        <f t="shared" si="5"/>
        <v>170250</v>
      </c>
    </row>
    <row r="7" spans="1:11" s="29" customFormat="1" ht="26.1" customHeight="1" x14ac:dyDescent="0.2">
      <c r="A7" s="66" t="str">
        <f>'MTSP-HERA Limits-HIDE'!D7</f>
        <v>Lynchburg, VA MSA</v>
      </c>
      <c r="B7" s="163" t="str">
        <f>'MTSP-HERA Limits-HIDE'!C7</f>
        <v>Amherst County</v>
      </c>
      <c r="C7" s="22">
        <f t="shared" si="0"/>
        <v>97800</v>
      </c>
      <c r="D7" s="22">
        <f t="shared" si="1"/>
        <v>44250</v>
      </c>
      <c r="E7" s="22">
        <f t="shared" si="2"/>
        <v>53100</v>
      </c>
      <c r="F7" s="22">
        <f t="shared" si="3"/>
        <v>70800</v>
      </c>
      <c r="G7" s="22">
        <f t="shared" si="6"/>
        <v>97800</v>
      </c>
      <c r="H7" s="22">
        <f t="shared" si="4"/>
        <v>106200</v>
      </c>
      <c r="I7" s="22">
        <f t="shared" si="5"/>
        <v>132750</v>
      </c>
    </row>
    <row r="8" spans="1:11" s="29" customFormat="1" ht="26.1" customHeight="1" x14ac:dyDescent="0.2">
      <c r="A8" s="66" t="str">
        <f>'MTSP-HERA Limits-HIDE'!D8</f>
        <v>Lynchburg, VA MSA</v>
      </c>
      <c r="B8" s="163" t="str">
        <f>'MTSP-HERA Limits-HIDE'!C8</f>
        <v>Appomattox County</v>
      </c>
      <c r="C8" s="22">
        <f t="shared" si="0"/>
        <v>97800</v>
      </c>
      <c r="D8" s="22">
        <f t="shared" si="1"/>
        <v>44250</v>
      </c>
      <c r="E8" s="22">
        <f t="shared" si="2"/>
        <v>53100</v>
      </c>
      <c r="F8" s="22">
        <f t="shared" si="3"/>
        <v>70800</v>
      </c>
      <c r="G8" s="22">
        <f t="shared" si="6"/>
        <v>97800</v>
      </c>
      <c r="H8" s="22">
        <f t="shared" si="4"/>
        <v>106200</v>
      </c>
      <c r="I8" s="22">
        <f t="shared" si="5"/>
        <v>132750</v>
      </c>
    </row>
    <row r="9" spans="1:11" s="29" customFormat="1" ht="26.1" customHeight="1" x14ac:dyDescent="0.2">
      <c r="A9" s="66" t="str">
        <f>'MTSP-HERA Limits-HIDE'!D9</f>
        <v>Washington-Arlington-Alexandria, DC-VA-MD HUD Metro FMR Area</v>
      </c>
      <c r="B9" s="163" t="str">
        <f>'MTSP-HERA Limits-HIDE'!C9</f>
        <v>Arlington County</v>
      </c>
      <c r="C9" s="22">
        <f t="shared" si="0"/>
        <v>163900</v>
      </c>
      <c r="D9" s="22">
        <f t="shared" si="1"/>
        <v>81950</v>
      </c>
      <c r="E9" s="22">
        <f t="shared" si="2"/>
        <v>98340</v>
      </c>
      <c r="F9" s="22">
        <f t="shared" si="3"/>
        <v>131120</v>
      </c>
      <c r="G9" s="22">
        <f t="shared" si="6"/>
        <v>163900</v>
      </c>
      <c r="H9" s="22">
        <f t="shared" si="4"/>
        <v>196680</v>
      </c>
      <c r="I9" s="22">
        <f t="shared" si="5"/>
        <v>245850</v>
      </c>
    </row>
    <row r="10" spans="1:11" ht="26.1" customHeight="1" x14ac:dyDescent="0.2">
      <c r="A10" s="66" t="str">
        <f>'MTSP-HERA Limits-HIDE'!D10</f>
        <v>Staunton-Stuarts Draft, VA MSA</v>
      </c>
      <c r="B10" s="163" t="str">
        <f>'MTSP-HERA Limits-HIDE'!C10</f>
        <v>Augusta County</v>
      </c>
      <c r="C10" s="22">
        <f t="shared" si="0"/>
        <v>94400</v>
      </c>
      <c r="D10" s="22">
        <f t="shared" si="1"/>
        <v>47200</v>
      </c>
      <c r="E10" s="22">
        <f t="shared" si="2"/>
        <v>56640</v>
      </c>
      <c r="F10" s="22">
        <f t="shared" si="3"/>
        <v>75520</v>
      </c>
      <c r="G10" s="22">
        <f t="shared" si="6"/>
        <v>94400</v>
      </c>
      <c r="H10" s="22">
        <f t="shared" si="4"/>
        <v>113280</v>
      </c>
      <c r="I10" s="22">
        <f t="shared" si="5"/>
        <v>141600</v>
      </c>
      <c r="J10" s="29"/>
      <c r="K10" s="29"/>
    </row>
    <row r="11" spans="1:11" ht="26.1" customHeight="1" x14ac:dyDescent="0.2">
      <c r="A11" s="66" t="str">
        <f>'MTSP-HERA Limits-HIDE'!D11</f>
        <v>Bath County, VA</v>
      </c>
      <c r="B11" s="163" t="str">
        <f>'MTSP-HERA Limits-HIDE'!C11</f>
        <v>Bath County</v>
      </c>
      <c r="C11" s="22">
        <f t="shared" si="0"/>
        <v>87100</v>
      </c>
      <c r="D11" s="22">
        <f t="shared" si="1"/>
        <v>43500</v>
      </c>
      <c r="E11" s="22">
        <f t="shared" si="2"/>
        <v>52200</v>
      </c>
      <c r="F11" s="22">
        <f t="shared" si="3"/>
        <v>69600</v>
      </c>
      <c r="G11" s="22">
        <f t="shared" si="6"/>
        <v>87100</v>
      </c>
      <c r="H11" s="22">
        <f t="shared" si="4"/>
        <v>104400</v>
      </c>
      <c r="I11" s="22">
        <f t="shared" si="5"/>
        <v>130500</v>
      </c>
      <c r="J11" s="29"/>
      <c r="K11" s="29"/>
    </row>
    <row r="12" spans="1:11" ht="26.1" customHeight="1" x14ac:dyDescent="0.2">
      <c r="A12" s="66" t="str">
        <f>'MTSP-HERA Limits-HIDE'!D12</f>
        <v>Lynchburg, VA MSA</v>
      </c>
      <c r="B12" s="163" t="str">
        <f>'MTSP-HERA Limits-HIDE'!C12</f>
        <v>Bedford County</v>
      </c>
      <c r="C12" s="22">
        <f t="shared" si="0"/>
        <v>97800</v>
      </c>
      <c r="D12" s="22">
        <f t="shared" si="1"/>
        <v>44250</v>
      </c>
      <c r="E12" s="22">
        <f t="shared" si="2"/>
        <v>53100</v>
      </c>
      <c r="F12" s="22">
        <f t="shared" si="3"/>
        <v>70800</v>
      </c>
      <c r="G12" s="22">
        <f t="shared" si="6"/>
        <v>97800</v>
      </c>
      <c r="H12" s="22">
        <f t="shared" si="4"/>
        <v>106200</v>
      </c>
      <c r="I12" s="22">
        <f t="shared" si="5"/>
        <v>132750</v>
      </c>
      <c r="J12" s="29"/>
      <c r="K12" s="29"/>
    </row>
    <row r="13" spans="1:11" ht="26.1" customHeight="1" x14ac:dyDescent="0.2">
      <c r="A13" s="66" t="str">
        <f>'MTSP-HERA Limits-HIDE'!D13</f>
        <v>Bland County, VA</v>
      </c>
      <c r="B13" s="163" t="str">
        <f>'MTSP-HERA Limits-HIDE'!C13</f>
        <v>Bland County</v>
      </c>
      <c r="C13" s="22">
        <f t="shared" si="0"/>
        <v>72800</v>
      </c>
      <c r="D13" s="22">
        <f t="shared" si="1"/>
        <v>39050</v>
      </c>
      <c r="E13" s="22">
        <f t="shared" si="2"/>
        <v>46860</v>
      </c>
      <c r="F13" s="22">
        <f t="shared" si="3"/>
        <v>62480</v>
      </c>
      <c r="G13" s="22">
        <f t="shared" si="6"/>
        <v>72800</v>
      </c>
      <c r="H13" s="22">
        <f t="shared" si="4"/>
        <v>93720</v>
      </c>
      <c r="I13" s="22">
        <f t="shared" si="5"/>
        <v>117150</v>
      </c>
      <c r="J13" s="29"/>
      <c r="K13" s="29"/>
    </row>
    <row r="14" spans="1:11" s="29" customFormat="1" ht="26.1" customHeight="1" x14ac:dyDescent="0.2">
      <c r="A14" s="66" t="str">
        <f>'MTSP-HERA Limits-HIDE'!D14</f>
        <v>Roanoke, VA HUD Metro FMR Area</v>
      </c>
      <c r="B14" s="163" t="str">
        <f>'MTSP-HERA Limits-HIDE'!C14</f>
        <v>Botetourt County</v>
      </c>
      <c r="C14" s="22">
        <f t="shared" si="0"/>
        <v>90600</v>
      </c>
      <c r="D14" s="22">
        <f t="shared" si="1"/>
        <v>45300</v>
      </c>
      <c r="E14" s="22">
        <f t="shared" si="2"/>
        <v>54360</v>
      </c>
      <c r="F14" s="22">
        <f t="shared" si="3"/>
        <v>72480</v>
      </c>
      <c r="G14" s="22">
        <f t="shared" si="6"/>
        <v>90600</v>
      </c>
      <c r="H14" s="22">
        <f t="shared" si="4"/>
        <v>108720</v>
      </c>
      <c r="I14" s="22">
        <f t="shared" si="5"/>
        <v>135900</v>
      </c>
    </row>
    <row r="15" spans="1:11" s="29" customFormat="1" ht="26.1" customHeight="1" x14ac:dyDescent="0.2">
      <c r="A15" s="66" t="str">
        <f>'MTSP-HERA Limits-HIDE'!D15</f>
        <v>Brunswick County, VA</v>
      </c>
      <c r="B15" s="163" t="str">
        <f>'MTSP-HERA Limits-HIDE'!C15</f>
        <v>Brunswick County</v>
      </c>
      <c r="C15" s="22">
        <f t="shared" si="0"/>
        <v>66700</v>
      </c>
      <c r="D15" s="22">
        <f t="shared" si="1"/>
        <v>39050</v>
      </c>
      <c r="E15" s="22">
        <f t="shared" si="2"/>
        <v>46860</v>
      </c>
      <c r="F15" s="22">
        <f t="shared" si="3"/>
        <v>62480</v>
      </c>
      <c r="G15" s="22">
        <f t="shared" si="6"/>
        <v>66700</v>
      </c>
      <c r="H15" s="22">
        <f t="shared" si="4"/>
        <v>93720</v>
      </c>
      <c r="I15" s="22">
        <f t="shared" si="5"/>
        <v>117150</v>
      </c>
    </row>
    <row r="16" spans="1:11" s="29" customFormat="1" ht="26.1" customHeight="1" x14ac:dyDescent="0.2">
      <c r="A16" s="66" t="str">
        <f>'MTSP-HERA Limits-HIDE'!D16</f>
        <v>Buchanan County, VA</v>
      </c>
      <c r="B16" s="163" t="str">
        <f>'MTSP-HERA Limits-HIDE'!C16</f>
        <v>Buchanan County</v>
      </c>
      <c r="C16" s="22">
        <f t="shared" si="0"/>
        <v>53100</v>
      </c>
      <c r="D16" s="22">
        <f t="shared" si="1"/>
        <v>39050</v>
      </c>
      <c r="E16" s="22">
        <f t="shared" si="2"/>
        <v>46860</v>
      </c>
      <c r="F16" s="22">
        <f t="shared" si="3"/>
        <v>62480</v>
      </c>
      <c r="G16" s="22">
        <f t="shared" si="6"/>
        <v>53100</v>
      </c>
      <c r="H16" s="22">
        <f t="shared" si="4"/>
        <v>93720</v>
      </c>
      <c r="I16" s="22">
        <f t="shared" si="5"/>
        <v>117150</v>
      </c>
    </row>
    <row r="17" spans="1:11" s="29" customFormat="1" ht="26.1" customHeight="1" x14ac:dyDescent="0.2">
      <c r="A17" s="66" t="str">
        <f>'MTSP-HERA Limits-HIDE'!D17</f>
        <v>Buckingham County, VA</v>
      </c>
      <c r="B17" s="163" t="str">
        <f>'MTSP-HERA Limits-HIDE'!C17</f>
        <v>Buckingham County</v>
      </c>
      <c r="C17" s="22">
        <f t="shared" si="0"/>
        <v>84400</v>
      </c>
      <c r="D17" s="22">
        <f t="shared" si="1"/>
        <v>42200</v>
      </c>
      <c r="E17" s="22">
        <f t="shared" si="2"/>
        <v>50640</v>
      </c>
      <c r="F17" s="22">
        <f t="shared" si="3"/>
        <v>67520</v>
      </c>
      <c r="G17" s="22">
        <f t="shared" si="6"/>
        <v>84400</v>
      </c>
      <c r="H17" s="22">
        <f t="shared" si="4"/>
        <v>101280</v>
      </c>
      <c r="I17" s="22">
        <f t="shared" si="5"/>
        <v>126600</v>
      </c>
    </row>
    <row r="18" spans="1:11" s="29" customFormat="1" ht="26.1" customHeight="1" x14ac:dyDescent="0.2">
      <c r="A18" s="66" t="str">
        <f>'MTSP-HERA Limits-HIDE'!D18</f>
        <v>Lynchburg, VA MSA</v>
      </c>
      <c r="B18" s="163" t="str">
        <f>'MTSP-HERA Limits-HIDE'!C18</f>
        <v>Campbell County</v>
      </c>
      <c r="C18" s="22">
        <f t="shared" si="0"/>
        <v>97800</v>
      </c>
      <c r="D18" s="22">
        <f t="shared" si="1"/>
        <v>44250</v>
      </c>
      <c r="E18" s="22">
        <f t="shared" si="2"/>
        <v>53100</v>
      </c>
      <c r="F18" s="22">
        <f t="shared" si="3"/>
        <v>70800</v>
      </c>
      <c r="G18" s="22">
        <f t="shared" si="6"/>
        <v>97800</v>
      </c>
      <c r="H18" s="22">
        <f t="shared" si="4"/>
        <v>106200</v>
      </c>
      <c r="I18" s="22">
        <f t="shared" si="5"/>
        <v>132750</v>
      </c>
    </row>
    <row r="19" spans="1:11" s="29" customFormat="1" ht="26.1" customHeight="1" x14ac:dyDescent="0.2">
      <c r="A19" s="66" t="str">
        <f>'MTSP-HERA Limits-HIDE'!D19</f>
        <v>Caroline County, VA</v>
      </c>
      <c r="B19" s="163" t="str">
        <f>'MTSP-HERA Limits-HIDE'!C19</f>
        <v>Caroline County</v>
      </c>
      <c r="C19" s="22">
        <f t="shared" si="0"/>
        <v>108200</v>
      </c>
      <c r="D19" s="22">
        <f t="shared" si="1"/>
        <v>54100</v>
      </c>
      <c r="E19" s="22">
        <f t="shared" si="2"/>
        <v>64920</v>
      </c>
      <c r="F19" s="22">
        <f t="shared" si="3"/>
        <v>86560</v>
      </c>
      <c r="G19" s="22">
        <f t="shared" si="6"/>
        <v>108200</v>
      </c>
      <c r="H19" s="22">
        <f t="shared" si="4"/>
        <v>129840</v>
      </c>
      <c r="I19" s="22">
        <f t="shared" si="5"/>
        <v>162300</v>
      </c>
    </row>
    <row r="20" spans="1:11" ht="26.1" customHeight="1" x14ac:dyDescent="0.2">
      <c r="A20" s="66" t="str">
        <f>'MTSP-HERA Limits-HIDE'!D20</f>
        <v>Carroll County-Galax city, VA HUD Nonmetro FMR Area</v>
      </c>
      <c r="B20" s="163" t="str">
        <f>'MTSP-HERA Limits-HIDE'!C20</f>
        <v>Carroll County</v>
      </c>
      <c r="C20" s="22">
        <f t="shared" si="0"/>
        <v>72900</v>
      </c>
      <c r="D20" s="22">
        <f t="shared" si="1"/>
        <v>39050</v>
      </c>
      <c r="E20" s="22">
        <f t="shared" si="2"/>
        <v>46860</v>
      </c>
      <c r="F20" s="22">
        <f t="shared" si="3"/>
        <v>62480</v>
      </c>
      <c r="G20" s="22">
        <f t="shared" si="6"/>
        <v>72900</v>
      </c>
      <c r="H20" s="22">
        <f t="shared" si="4"/>
        <v>93720</v>
      </c>
      <c r="I20" s="22">
        <f t="shared" si="5"/>
        <v>117150</v>
      </c>
      <c r="J20" s="29"/>
      <c r="K20" s="29"/>
    </row>
    <row r="21" spans="1:11" ht="26.1" customHeight="1" x14ac:dyDescent="0.2">
      <c r="A21" s="66" t="str">
        <f>'MTSP-HERA Limits-HIDE'!D21</f>
        <v>Richmond, VA HUD Metro FMR Area</v>
      </c>
      <c r="B21" s="163" t="str">
        <f>'MTSP-HERA Limits-HIDE'!C21</f>
        <v>Charles City County</v>
      </c>
      <c r="C21" s="22">
        <f t="shared" si="0"/>
        <v>113500</v>
      </c>
      <c r="D21" s="22">
        <f t="shared" si="1"/>
        <v>56750</v>
      </c>
      <c r="E21" s="22">
        <f t="shared" si="2"/>
        <v>68100</v>
      </c>
      <c r="F21" s="22">
        <f t="shared" si="3"/>
        <v>90800</v>
      </c>
      <c r="G21" s="22">
        <f t="shared" si="6"/>
        <v>113500</v>
      </c>
      <c r="H21" s="22">
        <f t="shared" si="4"/>
        <v>136200</v>
      </c>
      <c r="I21" s="22">
        <f t="shared" si="5"/>
        <v>170250</v>
      </c>
      <c r="J21" s="29"/>
      <c r="K21" s="29"/>
    </row>
    <row r="22" spans="1:11" ht="26.1" customHeight="1" x14ac:dyDescent="0.2">
      <c r="A22" s="66" t="str">
        <f>'MTSP-HERA Limits-HIDE'!D22</f>
        <v>Charlotte County, VA</v>
      </c>
      <c r="B22" s="163" t="str">
        <f>'MTSP-HERA Limits-HIDE'!C22</f>
        <v>Charlotte County</v>
      </c>
      <c r="C22" s="22">
        <f t="shared" si="0"/>
        <v>76700</v>
      </c>
      <c r="D22" s="22">
        <f t="shared" si="1"/>
        <v>39050</v>
      </c>
      <c r="E22" s="22">
        <f t="shared" si="2"/>
        <v>46860</v>
      </c>
      <c r="F22" s="22">
        <f t="shared" si="3"/>
        <v>62480</v>
      </c>
      <c r="G22" s="22">
        <f t="shared" si="6"/>
        <v>76700</v>
      </c>
      <c r="H22" s="22">
        <f t="shared" si="4"/>
        <v>93720</v>
      </c>
      <c r="I22" s="22">
        <f t="shared" si="5"/>
        <v>117150</v>
      </c>
      <c r="J22" s="29"/>
      <c r="K22" s="29"/>
    </row>
    <row r="23" spans="1:11" ht="26.1" customHeight="1" x14ac:dyDescent="0.2">
      <c r="A23" s="66" t="str">
        <f>'MTSP-HERA Limits-HIDE'!D23</f>
        <v>Richmond, VA HUD Metro FMR Area</v>
      </c>
      <c r="B23" s="163" t="str">
        <f>'MTSP-HERA Limits-HIDE'!C23</f>
        <v>Chesterfield County</v>
      </c>
      <c r="C23" s="22">
        <f t="shared" si="0"/>
        <v>113500</v>
      </c>
      <c r="D23" s="22">
        <f t="shared" si="1"/>
        <v>56750</v>
      </c>
      <c r="E23" s="22">
        <f t="shared" si="2"/>
        <v>68100</v>
      </c>
      <c r="F23" s="22">
        <f t="shared" si="3"/>
        <v>90800</v>
      </c>
      <c r="G23" s="22">
        <f t="shared" si="6"/>
        <v>113500</v>
      </c>
      <c r="H23" s="22">
        <f t="shared" si="4"/>
        <v>136200</v>
      </c>
      <c r="I23" s="22">
        <f t="shared" si="5"/>
        <v>170250</v>
      </c>
      <c r="J23" s="29"/>
      <c r="K23" s="29"/>
    </row>
    <row r="24" spans="1:11" ht="26.1" customHeight="1" x14ac:dyDescent="0.2">
      <c r="A24" s="66" t="str">
        <f>'MTSP-HERA Limits-HIDE'!D24</f>
        <v>Washington-Arlington-Alexandria, DC-VA-MD HUD Metro FMR Area</v>
      </c>
      <c r="B24" s="163" t="str">
        <f>'MTSP-HERA Limits-HIDE'!C24</f>
        <v>Clarke County</v>
      </c>
      <c r="C24" s="22">
        <f t="shared" si="0"/>
        <v>163900</v>
      </c>
      <c r="D24" s="22">
        <f t="shared" si="1"/>
        <v>81950</v>
      </c>
      <c r="E24" s="22">
        <f t="shared" si="2"/>
        <v>98340</v>
      </c>
      <c r="F24" s="22">
        <f t="shared" si="3"/>
        <v>131120</v>
      </c>
      <c r="G24" s="22">
        <f t="shared" si="6"/>
        <v>163900</v>
      </c>
      <c r="H24" s="22">
        <f t="shared" si="4"/>
        <v>196680</v>
      </c>
      <c r="I24" s="22">
        <f t="shared" si="5"/>
        <v>245850</v>
      </c>
      <c r="J24" s="29"/>
      <c r="K24" s="29"/>
    </row>
    <row r="25" spans="1:11" ht="26.1" customHeight="1" x14ac:dyDescent="0.2">
      <c r="A25" s="66" t="str">
        <f>'MTSP-HERA Limits-HIDE'!D25</f>
        <v>Roanoke, VA HUD Metro FMR Area</v>
      </c>
      <c r="B25" s="163" t="str">
        <f>'MTSP-HERA Limits-HIDE'!C25</f>
        <v>Craig County</v>
      </c>
      <c r="C25" s="22">
        <f t="shared" si="0"/>
        <v>90600</v>
      </c>
      <c r="D25" s="22">
        <f t="shared" si="1"/>
        <v>45300</v>
      </c>
      <c r="E25" s="22">
        <f t="shared" si="2"/>
        <v>54360</v>
      </c>
      <c r="F25" s="22">
        <f t="shared" si="3"/>
        <v>72480</v>
      </c>
      <c r="G25" s="22">
        <f t="shared" si="6"/>
        <v>90600</v>
      </c>
      <c r="H25" s="22">
        <f t="shared" si="4"/>
        <v>108720</v>
      </c>
      <c r="I25" s="22">
        <f t="shared" si="5"/>
        <v>135900</v>
      </c>
      <c r="J25" s="29"/>
      <c r="K25" s="29"/>
    </row>
    <row r="26" spans="1:11" ht="26.1" customHeight="1" x14ac:dyDescent="0.2">
      <c r="A26" s="66" t="str">
        <f>'MTSP-HERA Limits-HIDE'!D26</f>
        <v>Culpeper County, VA HUD Metro FMR Area</v>
      </c>
      <c r="B26" s="163" t="str">
        <f>'MTSP-HERA Limits-HIDE'!C26</f>
        <v>Culpeper County</v>
      </c>
      <c r="C26" s="22">
        <f t="shared" si="0"/>
        <v>115100</v>
      </c>
      <c r="D26" s="22">
        <f t="shared" si="1"/>
        <v>57550</v>
      </c>
      <c r="E26" s="22">
        <f t="shared" si="2"/>
        <v>69060</v>
      </c>
      <c r="F26" s="22">
        <f t="shared" si="3"/>
        <v>92080</v>
      </c>
      <c r="G26" s="22">
        <f t="shared" si="6"/>
        <v>115100</v>
      </c>
      <c r="H26" s="22">
        <f t="shared" si="4"/>
        <v>138120</v>
      </c>
      <c r="I26" s="22">
        <f t="shared" si="5"/>
        <v>172650</v>
      </c>
      <c r="J26" s="29"/>
      <c r="K26" s="29"/>
    </row>
    <row r="27" spans="1:11" ht="26.1" customHeight="1" x14ac:dyDescent="0.2">
      <c r="A27" s="66" t="str">
        <f>'MTSP-HERA Limits-HIDE'!D27</f>
        <v>Cumberland County, VA</v>
      </c>
      <c r="B27" s="163" t="str">
        <f>'MTSP-HERA Limits-HIDE'!C27</f>
        <v>Cumberland County</v>
      </c>
      <c r="C27" s="22">
        <f t="shared" si="0"/>
        <v>70000</v>
      </c>
      <c r="D27" s="22">
        <f t="shared" si="1"/>
        <v>39050</v>
      </c>
      <c r="E27" s="22">
        <f t="shared" si="2"/>
        <v>46860</v>
      </c>
      <c r="F27" s="22">
        <f t="shared" si="3"/>
        <v>62480</v>
      </c>
      <c r="G27" s="22">
        <f t="shared" si="6"/>
        <v>70000</v>
      </c>
      <c r="H27" s="22">
        <f t="shared" si="4"/>
        <v>93720</v>
      </c>
      <c r="I27" s="22">
        <f t="shared" si="5"/>
        <v>117150</v>
      </c>
      <c r="J27" s="29"/>
      <c r="K27" s="29"/>
    </row>
    <row r="28" spans="1:11" s="29" customFormat="1" ht="26.1" customHeight="1" x14ac:dyDescent="0.2">
      <c r="A28" s="66" t="str">
        <f>'MTSP-HERA Limits-HIDE'!D28</f>
        <v>Dickenson County, VA</v>
      </c>
      <c r="B28" s="163" t="str">
        <f>'MTSP-HERA Limits-HIDE'!C28</f>
        <v>Dickenson County</v>
      </c>
      <c r="C28" s="22">
        <f t="shared" si="0"/>
        <v>57400</v>
      </c>
      <c r="D28" s="22">
        <f t="shared" si="1"/>
        <v>39050</v>
      </c>
      <c r="E28" s="22">
        <f t="shared" si="2"/>
        <v>46860</v>
      </c>
      <c r="F28" s="22">
        <f t="shared" si="3"/>
        <v>62480</v>
      </c>
      <c r="G28" s="22">
        <f t="shared" si="6"/>
        <v>57400</v>
      </c>
      <c r="H28" s="22">
        <f t="shared" si="4"/>
        <v>93720</v>
      </c>
      <c r="I28" s="22">
        <f t="shared" si="5"/>
        <v>117150</v>
      </c>
    </row>
    <row r="29" spans="1:11" ht="26.1" customHeight="1" x14ac:dyDescent="0.2">
      <c r="A29" s="66" t="str">
        <f>'MTSP-HERA Limits-HIDE'!D29</f>
        <v>Richmond, VA HUD Metro FMR Area</v>
      </c>
      <c r="B29" s="163" t="str">
        <f>'MTSP-HERA Limits-HIDE'!C29</f>
        <v>Dinwiddie County</v>
      </c>
      <c r="C29" s="22">
        <f t="shared" si="0"/>
        <v>113500</v>
      </c>
      <c r="D29" s="22">
        <f t="shared" si="1"/>
        <v>56750</v>
      </c>
      <c r="E29" s="22">
        <f t="shared" si="2"/>
        <v>68100</v>
      </c>
      <c r="F29" s="22">
        <f t="shared" si="3"/>
        <v>90800</v>
      </c>
      <c r="G29" s="22">
        <f t="shared" si="6"/>
        <v>113500</v>
      </c>
      <c r="H29" s="22">
        <f t="shared" si="4"/>
        <v>136200</v>
      </c>
      <c r="I29" s="22">
        <f t="shared" si="5"/>
        <v>170250</v>
      </c>
      <c r="J29" s="29"/>
      <c r="K29" s="29"/>
    </row>
    <row r="30" spans="1:11" s="29" customFormat="1" ht="26.1" customHeight="1" x14ac:dyDescent="0.2">
      <c r="A30" s="66" t="str">
        <f>'MTSP-HERA Limits-HIDE'!D30</f>
        <v>Essex County, VA</v>
      </c>
      <c r="B30" s="163" t="str">
        <f>'MTSP-HERA Limits-HIDE'!C30</f>
        <v>Essex County</v>
      </c>
      <c r="C30" s="22">
        <f t="shared" si="0"/>
        <v>78900</v>
      </c>
      <c r="D30" s="22">
        <f t="shared" si="1"/>
        <v>39450</v>
      </c>
      <c r="E30" s="22">
        <f t="shared" si="2"/>
        <v>47340</v>
      </c>
      <c r="F30" s="22">
        <f t="shared" si="3"/>
        <v>63120</v>
      </c>
      <c r="G30" s="22">
        <f t="shared" si="6"/>
        <v>78900</v>
      </c>
      <c r="H30" s="22">
        <f t="shared" si="4"/>
        <v>94680</v>
      </c>
      <c r="I30" s="22">
        <f t="shared" si="5"/>
        <v>118350</v>
      </c>
    </row>
    <row r="31" spans="1:11" ht="26.1" customHeight="1" x14ac:dyDescent="0.2">
      <c r="A31" s="66" t="str">
        <f>'MTSP-HERA Limits-HIDE'!D31</f>
        <v>Washington-Arlington-Alexandria, DC-VA-MD HUD Metro FMR Area</v>
      </c>
      <c r="B31" s="163" t="str">
        <f>'MTSP-HERA Limits-HIDE'!C31</f>
        <v>Fairfax County</v>
      </c>
      <c r="C31" s="22">
        <f t="shared" si="0"/>
        <v>163900</v>
      </c>
      <c r="D31" s="22">
        <f t="shared" si="1"/>
        <v>81950</v>
      </c>
      <c r="E31" s="22">
        <f t="shared" si="2"/>
        <v>98340</v>
      </c>
      <c r="F31" s="22">
        <f t="shared" si="3"/>
        <v>131120</v>
      </c>
      <c r="G31" s="22">
        <f t="shared" si="6"/>
        <v>163900</v>
      </c>
      <c r="H31" s="22">
        <f t="shared" si="4"/>
        <v>196680</v>
      </c>
      <c r="I31" s="22">
        <f t="shared" si="5"/>
        <v>245850</v>
      </c>
      <c r="J31" s="29"/>
      <c r="K31" s="29"/>
    </row>
    <row r="32" spans="1:11" ht="26.1" customHeight="1" x14ac:dyDescent="0.2">
      <c r="A32" s="66" t="str">
        <f>'MTSP-HERA Limits-HIDE'!D32</f>
        <v>Washington-Arlington-Alexandria, DC-VA-MD HUD Metro FMR Area</v>
      </c>
      <c r="B32" s="163" t="str">
        <f>'MTSP-HERA Limits-HIDE'!C32</f>
        <v>Fauquier County</v>
      </c>
      <c r="C32" s="22">
        <f t="shared" si="0"/>
        <v>163900</v>
      </c>
      <c r="D32" s="22">
        <f t="shared" si="1"/>
        <v>81950</v>
      </c>
      <c r="E32" s="22">
        <f t="shared" si="2"/>
        <v>98340</v>
      </c>
      <c r="F32" s="22">
        <f t="shared" si="3"/>
        <v>131120</v>
      </c>
      <c r="G32" s="22">
        <f t="shared" si="6"/>
        <v>163900</v>
      </c>
      <c r="H32" s="22">
        <f t="shared" si="4"/>
        <v>196680</v>
      </c>
      <c r="I32" s="22">
        <f t="shared" si="5"/>
        <v>245850</v>
      </c>
      <c r="J32" s="29"/>
      <c r="K32" s="29"/>
    </row>
    <row r="33" spans="1:11" ht="26.1" customHeight="1" x14ac:dyDescent="0.2">
      <c r="A33" s="66" t="str">
        <f>'MTSP-HERA Limits-HIDE'!D33</f>
        <v>Floyd County, VA HUD Metro FMR Area</v>
      </c>
      <c r="B33" s="163" t="str">
        <f>'MTSP-HERA Limits-HIDE'!C33</f>
        <v>Floyd County</v>
      </c>
      <c r="C33" s="22">
        <f t="shared" si="0"/>
        <v>88400</v>
      </c>
      <c r="D33" s="22">
        <f t="shared" si="1"/>
        <v>44100</v>
      </c>
      <c r="E33" s="22">
        <f t="shared" si="2"/>
        <v>52920</v>
      </c>
      <c r="F33" s="22">
        <f t="shared" si="3"/>
        <v>70560</v>
      </c>
      <c r="G33" s="22">
        <f t="shared" si="6"/>
        <v>88400</v>
      </c>
      <c r="H33" s="22">
        <f t="shared" si="4"/>
        <v>105840</v>
      </c>
      <c r="I33" s="22">
        <f t="shared" si="5"/>
        <v>132300</v>
      </c>
      <c r="J33" s="29"/>
      <c r="K33" s="29"/>
    </row>
    <row r="34" spans="1:11" ht="26.1" customHeight="1" x14ac:dyDescent="0.2">
      <c r="A34" s="66" t="str">
        <f>'MTSP-HERA Limits-HIDE'!D34</f>
        <v>Charlottesville, VA MSA</v>
      </c>
      <c r="B34" s="163" t="str">
        <f>'MTSP-HERA Limits-HIDE'!C34</f>
        <v>Fluvanna County</v>
      </c>
      <c r="C34" s="22">
        <f t="shared" si="0"/>
        <v>125800</v>
      </c>
      <c r="D34" s="22">
        <f t="shared" si="1"/>
        <v>62900</v>
      </c>
      <c r="E34" s="22">
        <f t="shared" si="2"/>
        <v>75480</v>
      </c>
      <c r="F34" s="22">
        <f t="shared" si="3"/>
        <v>100640</v>
      </c>
      <c r="G34" s="22">
        <f t="shared" si="6"/>
        <v>125800</v>
      </c>
      <c r="H34" s="22">
        <f t="shared" si="4"/>
        <v>150960</v>
      </c>
      <c r="I34" s="22">
        <f t="shared" si="5"/>
        <v>188700</v>
      </c>
      <c r="J34" s="29"/>
      <c r="K34" s="29"/>
    </row>
    <row r="35" spans="1:11" ht="26.1" customHeight="1" x14ac:dyDescent="0.2">
      <c r="A35" s="66" t="str">
        <f>'MTSP-HERA Limits-HIDE'!D35</f>
        <v>Franklin County, VA HUD Metro FMR Area</v>
      </c>
      <c r="B35" s="163" t="str">
        <f>'MTSP-HERA Limits-HIDE'!C35</f>
        <v>Franklin County</v>
      </c>
      <c r="C35" s="22">
        <f t="shared" ref="C35:C66" si="7">VLOOKUP(B35,VAMTSP,3,FALSE)</f>
        <v>90800</v>
      </c>
      <c r="D35" s="22">
        <f t="shared" ref="D35:D66" si="8">VLOOKUP(B35,VAMTSP,7,FALSE)</f>
        <v>45400</v>
      </c>
      <c r="E35" s="22">
        <f t="shared" ref="E35:E66" si="9">VLOOKUP(B35,VAMTSP,15,FALSE)</f>
        <v>54480</v>
      </c>
      <c r="F35" s="22">
        <f t="shared" ref="F35:F66" si="10">VLOOKUP(B35,VAMTSP,79,FALSE)</f>
        <v>72640</v>
      </c>
      <c r="G35" s="22">
        <f t="shared" si="6"/>
        <v>90800</v>
      </c>
      <c r="H35" s="22">
        <f t="shared" ref="H35:H66" si="11">VLOOKUP(B35,VAMTSP,194,FALSE)</f>
        <v>108960</v>
      </c>
      <c r="I35" s="22">
        <f t="shared" ref="I35:I66" si="12">VLOOKUP(B35,VAMTSP,195,FALSE)</f>
        <v>136200</v>
      </c>
      <c r="J35" s="29"/>
      <c r="K35" s="29"/>
    </row>
    <row r="36" spans="1:11" ht="26.1" customHeight="1" x14ac:dyDescent="0.2">
      <c r="A36" s="66" t="str">
        <f>'MTSP-HERA Limits-HIDE'!D36</f>
        <v>Winchester, VA-WV MSA</v>
      </c>
      <c r="B36" s="163" t="str">
        <f>'MTSP-HERA Limits-HIDE'!C36</f>
        <v>Frederick County</v>
      </c>
      <c r="C36" s="22">
        <f t="shared" si="7"/>
        <v>113100</v>
      </c>
      <c r="D36" s="22">
        <f t="shared" si="8"/>
        <v>56550</v>
      </c>
      <c r="E36" s="22">
        <f t="shared" si="9"/>
        <v>67860</v>
      </c>
      <c r="F36" s="22">
        <f t="shared" si="10"/>
        <v>90480</v>
      </c>
      <c r="G36" s="22">
        <f t="shared" si="6"/>
        <v>113100</v>
      </c>
      <c r="H36" s="22">
        <f t="shared" si="11"/>
        <v>135720</v>
      </c>
      <c r="I36" s="22">
        <f t="shared" si="12"/>
        <v>169650</v>
      </c>
      <c r="J36" s="29"/>
      <c r="K36" s="29"/>
    </row>
    <row r="37" spans="1:11" ht="26.1" customHeight="1" x14ac:dyDescent="0.2">
      <c r="A37" s="66" t="str">
        <f>'MTSP-HERA Limits-HIDE'!D37</f>
        <v>Giles County, VA HUD Metro FMR Area</v>
      </c>
      <c r="B37" s="163" t="str">
        <f>'MTSP-HERA Limits-HIDE'!C37</f>
        <v>Giles County</v>
      </c>
      <c r="C37" s="22">
        <f t="shared" si="7"/>
        <v>86500</v>
      </c>
      <c r="D37" s="22">
        <f t="shared" si="8"/>
        <v>41150</v>
      </c>
      <c r="E37" s="22">
        <f t="shared" si="9"/>
        <v>49380</v>
      </c>
      <c r="F37" s="22">
        <f t="shared" si="10"/>
        <v>65840</v>
      </c>
      <c r="G37" s="22">
        <f t="shared" si="6"/>
        <v>86500</v>
      </c>
      <c r="H37" s="22">
        <f t="shared" si="11"/>
        <v>98760</v>
      </c>
      <c r="I37" s="22">
        <f t="shared" si="12"/>
        <v>123450</v>
      </c>
      <c r="J37" s="29"/>
      <c r="K37" s="29"/>
    </row>
    <row r="38" spans="1:11" ht="26.1" customHeight="1" x14ac:dyDescent="0.2">
      <c r="A38" s="66" t="str">
        <f>'MTSP-HERA Limits-HIDE'!D38</f>
        <v>Virginia Beach-Norfolk-Newport News, VA-NC HUD Metro FMR Area</v>
      </c>
      <c r="B38" s="163" t="str">
        <f>'MTSP-HERA Limits-HIDE'!C38</f>
        <v>Gloucester County</v>
      </c>
      <c r="C38" s="22">
        <f t="shared" si="7"/>
        <v>106500</v>
      </c>
      <c r="D38" s="22">
        <f t="shared" si="8"/>
        <v>53250</v>
      </c>
      <c r="E38" s="22">
        <f t="shared" si="9"/>
        <v>63900</v>
      </c>
      <c r="F38" s="22">
        <f t="shared" si="10"/>
        <v>85200</v>
      </c>
      <c r="G38" s="22">
        <f t="shared" si="6"/>
        <v>106500</v>
      </c>
      <c r="H38" s="22">
        <f t="shared" si="11"/>
        <v>127800</v>
      </c>
      <c r="I38" s="22">
        <f t="shared" si="12"/>
        <v>159750</v>
      </c>
      <c r="J38" s="29"/>
      <c r="K38" s="29"/>
    </row>
    <row r="39" spans="1:11" ht="26.1" customHeight="1" x14ac:dyDescent="0.2">
      <c r="A39" s="66" t="str">
        <f>'MTSP-HERA Limits-HIDE'!D39</f>
        <v>Richmond, VA HUD Metro FMR Area</v>
      </c>
      <c r="B39" s="163" t="str">
        <f>'MTSP-HERA Limits-HIDE'!C39</f>
        <v>Goochland County</v>
      </c>
      <c r="C39" s="22">
        <f t="shared" si="7"/>
        <v>113500</v>
      </c>
      <c r="D39" s="22">
        <f t="shared" si="8"/>
        <v>56750</v>
      </c>
      <c r="E39" s="22">
        <f t="shared" si="9"/>
        <v>68100</v>
      </c>
      <c r="F39" s="22">
        <f t="shared" si="10"/>
        <v>90800</v>
      </c>
      <c r="G39" s="22">
        <f t="shared" si="6"/>
        <v>113500</v>
      </c>
      <c r="H39" s="22">
        <f t="shared" si="11"/>
        <v>136200</v>
      </c>
      <c r="I39" s="22">
        <f t="shared" si="12"/>
        <v>170250</v>
      </c>
      <c r="J39" s="29"/>
      <c r="K39" s="29"/>
    </row>
    <row r="40" spans="1:11" s="29" customFormat="1" ht="26.1" customHeight="1" x14ac:dyDescent="0.2">
      <c r="A40" s="66" t="str">
        <f>'MTSP-HERA Limits-HIDE'!D40</f>
        <v>Grayson County, VA</v>
      </c>
      <c r="B40" s="163" t="str">
        <f>'MTSP-HERA Limits-HIDE'!C40</f>
        <v>Grayson County</v>
      </c>
      <c r="C40" s="22">
        <f t="shared" si="7"/>
        <v>63400</v>
      </c>
      <c r="D40" s="22">
        <f t="shared" si="8"/>
        <v>39050</v>
      </c>
      <c r="E40" s="22">
        <f t="shared" si="9"/>
        <v>46860</v>
      </c>
      <c r="F40" s="22">
        <f t="shared" si="10"/>
        <v>62480</v>
      </c>
      <c r="G40" s="22">
        <f t="shared" si="6"/>
        <v>63400</v>
      </c>
      <c r="H40" s="22">
        <f t="shared" si="11"/>
        <v>93720</v>
      </c>
      <c r="I40" s="22">
        <f t="shared" si="12"/>
        <v>117150</v>
      </c>
    </row>
    <row r="41" spans="1:11" s="29" customFormat="1" ht="26.1" customHeight="1" x14ac:dyDescent="0.2">
      <c r="A41" s="66" t="str">
        <f>'MTSP-HERA Limits-HIDE'!D41</f>
        <v>Charlottesville, VA MSA</v>
      </c>
      <c r="B41" s="163" t="str">
        <f>'MTSP-HERA Limits-HIDE'!C41</f>
        <v>Greene County</v>
      </c>
      <c r="C41" s="22">
        <f t="shared" si="7"/>
        <v>125800</v>
      </c>
      <c r="D41" s="22">
        <f t="shared" si="8"/>
        <v>62900</v>
      </c>
      <c r="E41" s="22">
        <f t="shared" si="9"/>
        <v>75480</v>
      </c>
      <c r="F41" s="22">
        <f t="shared" si="10"/>
        <v>100640</v>
      </c>
      <c r="G41" s="22">
        <f t="shared" si="6"/>
        <v>125800</v>
      </c>
      <c r="H41" s="22">
        <f t="shared" si="11"/>
        <v>150960</v>
      </c>
      <c r="I41" s="22">
        <f t="shared" si="12"/>
        <v>188700</v>
      </c>
    </row>
    <row r="42" spans="1:11" ht="26.1" customHeight="1" x14ac:dyDescent="0.2">
      <c r="A42" s="66" t="str">
        <f>'MTSP-HERA Limits-HIDE'!D42</f>
        <v>Greensville County-Emporia city, VA HUD Nonmetro FMR Area</v>
      </c>
      <c r="B42" s="163" t="str">
        <f>'MTSP-HERA Limits-HIDE'!C42</f>
        <v>Greensville County</v>
      </c>
      <c r="C42" s="22">
        <f t="shared" si="7"/>
        <v>74400</v>
      </c>
      <c r="D42" s="22">
        <f t="shared" si="8"/>
        <v>39050</v>
      </c>
      <c r="E42" s="22">
        <f t="shared" si="9"/>
        <v>46860</v>
      </c>
      <c r="F42" s="22">
        <f t="shared" si="10"/>
        <v>62480</v>
      </c>
      <c r="G42" s="22">
        <f t="shared" si="6"/>
        <v>74400</v>
      </c>
      <c r="H42" s="22">
        <f t="shared" si="11"/>
        <v>93720</v>
      </c>
      <c r="I42" s="22">
        <f t="shared" si="12"/>
        <v>117150</v>
      </c>
      <c r="J42" s="29"/>
      <c r="K42" s="29"/>
    </row>
    <row r="43" spans="1:11" ht="26.1" customHeight="1" x14ac:dyDescent="0.2">
      <c r="A43" s="66" t="str">
        <f>'MTSP-HERA Limits-HIDE'!D43</f>
        <v>Halifax County, VA</v>
      </c>
      <c r="B43" s="163" t="str">
        <f>'MTSP-HERA Limits-HIDE'!C43</f>
        <v>Halifax County</v>
      </c>
      <c r="C43" s="22">
        <f t="shared" si="7"/>
        <v>70400</v>
      </c>
      <c r="D43" s="22">
        <f t="shared" si="8"/>
        <v>39050</v>
      </c>
      <c r="E43" s="22">
        <f t="shared" si="9"/>
        <v>46860</v>
      </c>
      <c r="F43" s="22">
        <f t="shared" si="10"/>
        <v>62480</v>
      </c>
      <c r="G43" s="22">
        <f t="shared" si="6"/>
        <v>70400</v>
      </c>
      <c r="H43" s="22">
        <f t="shared" si="11"/>
        <v>93720</v>
      </c>
      <c r="I43" s="22">
        <f t="shared" si="12"/>
        <v>117150</v>
      </c>
      <c r="J43" s="29"/>
      <c r="K43" s="29"/>
    </row>
    <row r="44" spans="1:11" ht="26.1" customHeight="1" x14ac:dyDescent="0.2">
      <c r="A44" s="66" t="str">
        <f>'MTSP-HERA Limits-HIDE'!D44</f>
        <v>Richmond, VA HUD Metro FMR Area</v>
      </c>
      <c r="B44" s="163" t="str">
        <f>'MTSP-HERA Limits-HIDE'!C44</f>
        <v>Hanover County</v>
      </c>
      <c r="C44" s="22">
        <f t="shared" si="7"/>
        <v>113500</v>
      </c>
      <c r="D44" s="22">
        <f t="shared" si="8"/>
        <v>56750</v>
      </c>
      <c r="E44" s="22">
        <f t="shared" si="9"/>
        <v>68100</v>
      </c>
      <c r="F44" s="22">
        <f t="shared" si="10"/>
        <v>90800</v>
      </c>
      <c r="G44" s="22">
        <f t="shared" si="6"/>
        <v>113500</v>
      </c>
      <c r="H44" s="22">
        <f t="shared" si="11"/>
        <v>136200</v>
      </c>
      <c r="I44" s="22">
        <f t="shared" si="12"/>
        <v>170250</v>
      </c>
      <c r="J44" s="29"/>
      <c r="K44" s="29"/>
    </row>
    <row r="45" spans="1:11" ht="26.1" customHeight="1" x14ac:dyDescent="0.2">
      <c r="A45" s="66" t="str">
        <f>'MTSP-HERA Limits-HIDE'!D45</f>
        <v>Richmond, VA HUD Metro FMR Area</v>
      </c>
      <c r="B45" s="163" t="str">
        <f>'MTSP-HERA Limits-HIDE'!C45</f>
        <v>Henrico County</v>
      </c>
      <c r="C45" s="22">
        <f t="shared" si="7"/>
        <v>113500</v>
      </c>
      <c r="D45" s="22">
        <f t="shared" si="8"/>
        <v>56750</v>
      </c>
      <c r="E45" s="22">
        <f t="shared" si="9"/>
        <v>68100</v>
      </c>
      <c r="F45" s="22">
        <f t="shared" si="10"/>
        <v>90800</v>
      </c>
      <c r="G45" s="22">
        <f t="shared" si="6"/>
        <v>113500</v>
      </c>
      <c r="H45" s="22">
        <f t="shared" si="11"/>
        <v>136200</v>
      </c>
      <c r="I45" s="22">
        <f t="shared" si="12"/>
        <v>170250</v>
      </c>
      <c r="J45" s="29"/>
      <c r="K45" s="29"/>
    </row>
    <row r="46" spans="1:11" ht="26.1" customHeight="1" x14ac:dyDescent="0.2">
      <c r="A46" s="66" t="str">
        <f>'MTSP-HERA Limits-HIDE'!D46</f>
        <v>Henry County-Martinsville city, VA HUD Nonmetro FMR Area</v>
      </c>
      <c r="B46" s="163" t="str">
        <f>'MTSP-HERA Limits-HIDE'!C46</f>
        <v>Henry County</v>
      </c>
      <c r="C46" s="22">
        <f t="shared" si="7"/>
        <v>68200</v>
      </c>
      <c r="D46" s="22">
        <f t="shared" si="8"/>
        <v>39050</v>
      </c>
      <c r="E46" s="22">
        <f t="shared" si="9"/>
        <v>46860</v>
      </c>
      <c r="F46" s="22">
        <f t="shared" si="10"/>
        <v>62480</v>
      </c>
      <c r="G46" s="22">
        <f t="shared" si="6"/>
        <v>68200</v>
      </c>
      <c r="H46" s="22">
        <f t="shared" si="11"/>
        <v>93720</v>
      </c>
      <c r="I46" s="22">
        <f t="shared" si="12"/>
        <v>117150</v>
      </c>
      <c r="J46" s="29"/>
      <c r="K46" s="29"/>
    </row>
    <row r="47" spans="1:11" ht="26.1" customHeight="1" x14ac:dyDescent="0.2">
      <c r="A47" s="66" t="str">
        <f>'MTSP-HERA Limits-HIDE'!D47</f>
        <v>Highland County, VA</v>
      </c>
      <c r="B47" s="163" t="str">
        <f>'MTSP-HERA Limits-HIDE'!C47</f>
        <v>Highland County</v>
      </c>
      <c r="C47" s="22">
        <f t="shared" si="7"/>
        <v>83200</v>
      </c>
      <c r="D47" s="22">
        <f t="shared" si="8"/>
        <v>40000</v>
      </c>
      <c r="E47" s="22">
        <f t="shared" si="9"/>
        <v>48000</v>
      </c>
      <c r="F47" s="22">
        <f t="shared" si="10"/>
        <v>64000</v>
      </c>
      <c r="G47" s="22">
        <f t="shared" si="6"/>
        <v>83200</v>
      </c>
      <c r="H47" s="22">
        <f t="shared" si="11"/>
        <v>96000</v>
      </c>
      <c r="I47" s="22">
        <f t="shared" si="12"/>
        <v>120000</v>
      </c>
      <c r="J47" s="29"/>
      <c r="K47" s="29"/>
    </row>
    <row r="48" spans="1:11" ht="26.1" customHeight="1" x14ac:dyDescent="0.2">
      <c r="A48" s="66" t="str">
        <f>'MTSP-HERA Limits-HIDE'!D48</f>
        <v>Virginia Beach-Norfolk-Newport News, VA-NC HUD Metro FMR Area</v>
      </c>
      <c r="B48" s="163" t="str">
        <f>'MTSP-HERA Limits-HIDE'!C48</f>
        <v>Isle of Wight County</v>
      </c>
      <c r="C48" s="22">
        <f t="shared" si="7"/>
        <v>106500</v>
      </c>
      <c r="D48" s="22">
        <f t="shared" si="8"/>
        <v>53250</v>
      </c>
      <c r="E48" s="22">
        <f t="shared" si="9"/>
        <v>63900</v>
      </c>
      <c r="F48" s="22">
        <f t="shared" si="10"/>
        <v>85200</v>
      </c>
      <c r="G48" s="22">
        <f t="shared" si="6"/>
        <v>106500</v>
      </c>
      <c r="H48" s="22">
        <f t="shared" si="11"/>
        <v>127800</v>
      </c>
      <c r="I48" s="22">
        <f t="shared" si="12"/>
        <v>159750</v>
      </c>
      <c r="J48" s="29"/>
      <c r="K48" s="29"/>
    </row>
    <row r="49" spans="1:11" ht="26.1" customHeight="1" x14ac:dyDescent="0.2">
      <c r="A49" s="66" t="str">
        <f>'MTSP-HERA Limits-HIDE'!D49</f>
        <v>Virginia Beach-Norfolk-Newport News, VA-NC HUD Metro FMR Area</v>
      </c>
      <c r="B49" s="163" t="str">
        <f>'MTSP-HERA Limits-HIDE'!C49</f>
        <v>James City County</v>
      </c>
      <c r="C49" s="22">
        <f t="shared" si="7"/>
        <v>106500</v>
      </c>
      <c r="D49" s="22">
        <f t="shared" si="8"/>
        <v>53250</v>
      </c>
      <c r="E49" s="22">
        <f t="shared" si="9"/>
        <v>63900</v>
      </c>
      <c r="F49" s="22">
        <f t="shared" si="10"/>
        <v>85200</v>
      </c>
      <c r="G49" s="22">
        <f t="shared" si="6"/>
        <v>106500</v>
      </c>
      <c r="H49" s="22">
        <f t="shared" si="11"/>
        <v>127800</v>
      </c>
      <c r="I49" s="22">
        <f t="shared" si="12"/>
        <v>159750</v>
      </c>
      <c r="J49" s="29"/>
      <c r="K49" s="29"/>
    </row>
    <row r="50" spans="1:11" s="29" customFormat="1" ht="26.1" customHeight="1" x14ac:dyDescent="0.2">
      <c r="A50" s="66" t="str">
        <f>'MTSP-HERA Limits-HIDE'!D50</f>
        <v>King and Queen County, VA HUD Metro FMR Area</v>
      </c>
      <c r="B50" s="163" t="str">
        <f>'MTSP-HERA Limits-HIDE'!C50</f>
        <v>King and Queen County</v>
      </c>
      <c r="C50" s="22">
        <f t="shared" si="7"/>
        <v>94300</v>
      </c>
      <c r="D50" s="22">
        <f t="shared" si="8"/>
        <v>45200</v>
      </c>
      <c r="E50" s="22">
        <f t="shared" si="9"/>
        <v>54240</v>
      </c>
      <c r="F50" s="22">
        <f t="shared" si="10"/>
        <v>72320</v>
      </c>
      <c r="G50" s="22">
        <f t="shared" si="6"/>
        <v>94300</v>
      </c>
      <c r="H50" s="22">
        <f t="shared" si="11"/>
        <v>108480</v>
      </c>
      <c r="I50" s="22">
        <f t="shared" si="12"/>
        <v>135600</v>
      </c>
    </row>
    <row r="51" spans="1:11" s="29" customFormat="1" ht="26.1" customHeight="1" x14ac:dyDescent="0.2">
      <c r="A51" s="66" t="str">
        <f>'MTSP-HERA Limits-HIDE'!D51</f>
        <v>King George County, VA</v>
      </c>
      <c r="B51" s="163" t="str">
        <f>'MTSP-HERA Limits-HIDE'!C51</f>
        <v>King George County</v>
      </c>
      <c r="C51" s="22">
        <f t="shared" si="7"/>
        <v>134200</v>
      </c>
      <c r="D51" s="22">
        <f t="shared" si="8"/>
        <v>67100</v>
      </c>
      <c r="E51" s="22">
        <f t="shared" si="9"/>
        <v>80520</v>
      </c>
      <c r="F51" s="22">
        <f t="shared" si="10"/>
        <v>107360</v>
      </c>
      <c r="G51" s="22">
        <f t="shared" si="6"/>
        <v>134200</v>
      </c>
      <c r="H51" s="22">
        <f t="shared" si="11"/>
        <v>161040</v>
      </c>
      <c r="I51" s="22">
        <f t="shared" si="12"/>
        <v>201300</v>
      </c>
    </row>
    <row r="52" spans="1:11" s="29" customFormat="1" ht="26.1" customHeight="1" x14ac:dyDescent="0.2">
      <c r="A52" s="66" t="str">
        <f>'MTSP-HERA Limits-HIDE'!D52</f>
        <v>Richmond, VA HUD Metro FMR Area</v>
      </c>
      <c r="B52" s="163" t="str">
        <f>'MTSP-HERA Limits-HIDE'!C52</f>
        <v>King William County</v>
      </c>
      <c r="C52" s="22">
        <f t="shared" si="7"/>
        <v>113500</v>
      </c>
      <c r="D52" s="22">
        <f t="shared" si="8"/>
        <v>56750</v>
      </c>
      <c r="E52" s="22">
        <f t="shared" si="9"/>
        <v>68100</v>
      </c>
      <c r="F52" s="22">
        <f t="shared" si="10"/>
        <v>90800</v>
      </c>
      <c r="G52" s="22">
        <f t="shared" si="6"/>
        <v>113500</v>
      </c>
      <c r="H52" s="22">
        <f t="shared" si="11"/>
        <v>136200</v>
      </c>
      <c r="I52" s="22">
        <f t="shared" si="12"/>
        <v>170250</v>
      </c>
    </row>
    <row r="53" spans="1:11" ht="26.1" customHeight="1" x14ac:dyDescent="0.2">
      <c r="A53" s="66" t="str">
        <f>'MTSP-HERA Limits-HIDE'!D53</f>
        <v>Lancaster County, VA</v>
      </c>
      <c r="B53" s="163" t="str">
        <f>'MTSP-HERA Limits-HIDE'!C53</f>
        <v>Lancaster County</v>
      </c>
      <c r="C53" s="22">
        <f t="shared" si="7"/>
        <v>91000</v>
      </c>
      <c r="D53" s="22">
        <f t="shared" si="8"/>
        <v>45500</v>
      </c>
      <c r="E53" s="22">
        <f t="shared" si="9"/>
        <v>54600</v>
      </c>
      <c r="F53" s="22">
        <f t="shared" si="10"/>
        <v>72800</v>
      </c>
      <c r="G53" s="22">
        <f t="shared" si="6"/>
        <v>91000</v>
      </c>
      <c r="H53" s="22">
        <f t="shared" si="11"/>
        <v>109200</v>
      </c>
      <c r="I53" s="22">
        <f t="shared" si="12"/>
        <v>136500</v>
      </c>
      <c r="J53" s="29"/>
      <c r="K53" s="29"/>
    </row>
    <row r="54" spans="1:11" ht="26.1" customHeight="1" x14ac:dyDescent="0.2">
      <c r="A54" s="66" t="str">
        <f>'MTSP-HERA Limits-HIDE'!D54</f>
        <v>Lee County, VA</v>
      </c>
      <c r="B54" s="163" t="str">
        <f>'MTSP-HERA Limits-HIDE'!C54</f>
        <v>Lee County</v>
      </c>
      <c r="C54" s="22">
        <f t="shared" si="7"/>
        <v>65000</v>
      </c>
      <c r="D54" s="22">
        <f t="shared" si="8"/>
        <v>39050</v>
      </c>
      <c r="E54" s="22">
        <f t="shared" si="9"/>
        <v>46860</v>
      </c>
      <c r="F54" s="22">
        <f t="shared" si="10"/>
        <v>62480</v>
      </c>
      <c r="G54" s="22">
        <f t="shared" si="6"/>
        <v>65000</v>
      </c>
      <c r="H54" s="22">
        <f t="shared" si="11"/>
        <v>93720</v>
      </c>
      <c r="I54" s="22">
        <f t="shared" si="12"/>
        <v>117150</v>
      </c>
      <c r="J54" s="29"/>
      <c r="K54" s="29"/>
    </row>
    <row r="55" spans="1:11" ht="26.1" customHeight="1" x14ac:dyDescent="0.2">
      <c r="A55" s="66" t="str">
        <f>'MTSP-HERA Limits-HIDE'!D55</f>
        <v>Washington-Arlington-Alexandria, DC-VA-MD HUD Metro FMR Area</v>
      </c>
      <c r="B55" s="163" t="str">
        <f>'MTSP-HERA Limits-HIDE'!C55</f>
        <v>Loudoun County</v>
      </c>
      <c r="C55" s="22">
        <f t="shared" si="7"/>
        <v>163900</v>
      </c>
      <c r="D55" s="22">
        <f t="shared" si="8"/>
        <v>81950</v>
      </c>
      <c r="E55" s="22">
        <f t="shared" si="9"/>
        <v>98340</v>
      </c>
      <c r="F55" s="22">
        <f t="shared" si="10"/>
        <v>131120</v>
      </c>
      <c r="G55" s="22">
        <f t="shared" si="6"/>
        <v>163900</v>
      </c>
      <c r="H55" s="22">
        <f t="shared" si="11"/>
        <v>196680</v>
      </c>
      <c r="I55" s="22">
        <f t="shared" si="12"/>
        <v>245850</v>
      </c>
      <c r="J55" s="29"/>
      <c r="K55" s="29"/>
    </row>
    <row r="56" spans="1:11" ht="26.1" customHeight="1" x14ac:dyDescent="0.2">
      <c r="A56" s="66" t="str">
        <f>'MTSP-HERA Limits-HIDE'!D56</f>
        <v>Louisa County, VA</v>
      </c>
      <c r="B56" s="163" t="str">
        <f>'MTSP-HERA Limits-HIDE'!C56</f>
        <v>Louisa County</v>
      </c>
      <c r="C56" s="22">
        <f t="shared" si="7"/>
        <v>106600</v>
      </c>
      <c r="D56" s="22">
        <f t="shared" si="8"/>
        <v>51550</v>
      </c>
      <c r="E56" s="22">
        <f t="shared" si="9"/>
        <v>61860</v>
      </c>
      <c r="F56" s="22">
        <f t="shared" si="10"/>
        <v>82480</v>
      </c>
      <c r="G56" s="22">
        <f t="shared" si="6"/>
        <v>106600</v>
      </c>
      <c r="H56" s="22">
        <f t="shared" si="11"/>
        <v>123720</v>
      </c>
      <c r="I56" s="22">
        <f t="shared" si="12"/>
        <v>154650</v>
      </c>
      <c r="J56" s="29"/>
      <c r="K56" s="29"/>
    </row>
    <row r="57" spans="1:11" ht="26.1" customHeight="1" x14ac:dyDescent="0.2">
      <c r="A57" s="66" t="str">
        <f>'MTSP-HERA Limits-HIDE'!D57</f>
        <v>Lunenburg County, VA</v>
      </c>
      <c r="B57" s="163" t="str">
        <f>'MTSP-HERA Limits-HIDE'!C57</f>
        <v>Lunenburg County</v>
      </c>
      <c r="C57" s="22">
        <f t="shared" si="7"/>
        <v>76000</v>
      </c>
      <c r="D57" s="22">
        <f t="shared" si="8"/>
        <v>39050</v>
      </c>
      <c r="E57" s="22">
        <f t="shared" si="9"/>
        <v>46860</v>
      </c>
      <c r="F57" s="22">
        <f t="shared" si="10"/>
        <v>62480</v>
      </c>
      <c r="G57" s="22">
        <f t="shared" si="6"/>
        <v>76000</v>
      </c>
      <c r="H57" s="22">
        <f t="shared" si="11"/>
        <v>93720</v>
      </c>
      <c r="I57" s="22">
        <f t="shared" si="12"/>
        <v>117150</v>
      </c>
      <c r="J57" s="29"/>
      <c r="K57" s="29"/>
    </row>
    <row r="58" spans="1:11" ht="26.1" customHeight="1" x14ac:dyDescent="0.2">
      <c r="A58" s="66" t="str">
        <f>'MTSP-HERA Limits-HIDE'!D58</f>
        <v>Madison County, VA</v>
      </c>
      <c r="B58" s="163" t="str">
        <f>'MTSP-HERA Limits-HIDE'!C58</f>
        <v>Madison County</v>
      </c>
      <c r="C58" s="22">
        <f t="shared" si="7"/>
        <v>112800</v>
      </c>
      <c r="D58" s="22">
        <f t="shared" si="8"/>
        <v>45050</v>
      </c>
      <c r="E58" s="22">
        <f t="shared" si="9"/>
        <v>54060</v>
      </c>
      <c r="F58" s="22">
        <f t="shared" si="10"/>
        <v>72080</v>
      </c>
      <c r="G58" s="22">
        <f t="shared" si="6"/>
        <v>112800</v>
      </c>
      <c r="H58" s="22">
        <f t="shared" si="11"/>
        <v>108120</v>
      </c>
      <c r="I58" s="22">
        <f t="shared" si="12"/>
        <v>135150</v>
      </c>
      <c r="J58" s="29"/>
      <c r="K58" s="29"/>
    </row>
    <row r="59" spans="1:11" ht="26.1" customHeight="1" x14ac:dyDescent="0.2">
      <c r="A59" s="66" t="str">
        <f>'MTSP-HERA Limits-HIDE'!D59</f>
        <v>Virginia Beach-Norfolk-Newport News, VA-NC HUD Metro FMR Area</v>
      </c>
      <c r="B59" s="163" t="str">
        <f>'MTSP-HERA Limits-HIDE'!C59</f>
        <v>Mathews County</v>
      </c>
      <c r="C59" s="22">
        <f t="shared" si="7"/>
        <v>106500</v>
      </c>
      <c r="D59" s="22">
        <f t="shared" si="8"/>
        <v>53250</v>
      </c>
      <c r="E59" s="22">
        <f t="shared" si="9"/>
        <v>63900</v>
      </c>
      <c r="F59" s="22">
        <f t="shared" si="10"/>
        <v>85200</v>
      </c>
      <c r="G59" s="22">
        <f t="shared" si="6"/>
        <v>106500</v>
      </c>
      <c r="H59" s="22">
        <f t="shared" si="11"/>
        <v>127800</v>
      </c>
      <c r="I59" s="22">
        <f t="shared" si="12"/>
        <v>159750</v>
      </c>
      <c r="J59" s="29"/>
      <c r="K59" s="29"/>
    </row>
    <row r="60" spans="1:11" ht="26.1" customHeight="1" x14ac:dyDescent="0.2">
      <c r="A60" s="66" t="str">
        <f>'MTSP-HERA Limits-HIDE'!D60</f>
        <v>Mecklenburg County, VA</v>
      </c>
      <c r="B60" s="163" t="str">
        <f>'MTSP-HERA Limits-HIDE'!C60</f>
        <v>Mecklenburg County</v>
      </c>
      <c r="C60" s="22">
        <f t="shared" si="7"/>
        <v>79500</v>
      </c>
      <c r="D60" s="22">
        <f t="shared" si="8"/>
        <v>39750</v>
      </c>
      <c r="E60" s="22">
        <f t="shared" si="9"/>
        <v>47700</v>
      </c>
      <c r="F60" s="22">
        <f t="shared" si="10"/>
        <v>63600</v>
      </c>
      <c r="G60" s="22">
        <f t="shared" si="6"/>
        <v>79500</v>
      </c>
      <c r="H60" s="22">
        <f t="shared" si="11"/>
        <v>95400</v>
      </c>
      <c r="I60" s="22">
        <f t="shared" si="12"/>
        <v>119250</v>
      </c>
      <c r="J60" s="29"/>
      <c r="K60" s="29"/>
    </row>
    <row r="61" spans="1:11" ht="26.1" customHeight="1" x14ac:dyDescent="0.2">
      <c r="A61" s="66" t="str">
        <f>'MTSP-HERA Limits-HIDE'!D61</f>
        <v>Middlesex County, VA</v>
      </c>
      <c r="B61" s="163" t="str">
        <f>'MTSP-HERA Limits-HIDE'!C61</f>
        <v>Middlesex County</v>
      </c>
      <c r="C61" s="22">
        <f t="shared" si="7"/>
        <v>99900</v>
      </c>
      <c r="D61" s="22">
        <f t="shared" si="8"/>
        <v>47800</v>
      </c>
      <c r="E61" s="22">
        <f t="shared" si="9"/>
        <v>57360</v>
      </c>
      <c r="F61" s="22">
        <f t="shared" si="10"/>
        <v>76480</v>
      </c>
      <c r="G61" s="22">
        <f t="shared" si="6"/>
        <v>99900</v>
      </c>
      <c r="H61" s="22">
        <f t="shared" si="11"/>
        <v>114720</v>
      </c>
      <c r="I61" s="22">
        <f t="shared" si="12"/>
        <v>143400</v>
      </c>
      <c r="J61" s="29"/>
      <c r="K61" s="29"/>
    </row>
    <row r="62" spans="1:11" ht="26.1" customHeight="1" x14ac:dyDescent="0.2">
      <c r="A62" s="66" t="str">
        <f>'MTSP-HERA Limits-HIDE'!D62</f>
        <v>Blacksburg-Christiansburg-Radford, VA HUD Metro FMR Area</v>
      </c>
      <c r="B62" s="163" t="str">
        <f>'MTSP-HERA Limits-HIDE'!C62</f>
        <v>Montgomery County</v>
      </c>
      <c r="C62" s="22">
        <f t="shared" si="7"/>
        <v>109900</v>
      </c>
      <c r="D62" s="22">
        <f t="shared" si="8"/>
        <v>54800</v>
      </c>
      <c r="E62" s="22">
        <f t="shared" si="9"/>
        <v>65760</v>
      </c>
      <c r="F62" s="22">
        <f t="shared" si="10"/>
        <v>87680</v>
      </c>
      <c r="G62" s="22">
        <f t="shared" si="6"/>
        <v>109900</v>
      </c>
      <c r="H62" s="22">
        <f t="shared" si="11"/>
        <v>131520</v>
      </c>
      <c r="I62" s="22">
        <f t="shared" si="12"/>
        <v>164400</v>
      </c>
      <c r="J62" s="29"/>
      <c r="K62" s="29"/>
    </row>
    <row r="63" spans="1:11" ht="26.1" customHeight="1" x14ac:dyDescent="0.2">
      <c r="A63" s="66" t="str">
        <f>'MTSP-HERA Limits-HIDE'!D63</f>
        <v>Charlottesville, VA MSA</v>
      </c>
      <c r="B63" s="163" t="str">
        <f>'MTSP-HERA Limits-HIDE'!C63</f>
        <v>Nelson County</v>
      </c>
      <c r="C63" s="22">
        <f t="shared" si="7"/>
        <v>125800</v>
      </c>
      <c r="D63" s="22">
        <f t="shared" si="8"/>
        <v>62900</v>
      </c>
      <c r="E63" s="22">
        <f t="shared" si="9"/>
        <v>75480</v>
      </c>
      <c r="F63" s="22">
        <f t="shared" si="10"/>
        <v>100640</v>
      </c>
      <c r="G63" s="22">
        <f t="shared" si="6"/>
        <v>125800</v>
      </c>
      <c r="H63" s="22">
        <f t="shared" si="11"/>
        <v>150960</v>
      </c>
      <c r="I63" s="22">
        <f t="shared" si="12"/>
        <v>188700</v>
      </c>
      <c r="J63" s="29"/>
      <c r="K63" s="29"/>
    </row>
    <row r="64" spans="1:11" ht="26.1" customHeight="1" x14ac:dyDescent="0.2">
      <c r="A64" s="66" t="str">
        <f>'MTSP-HERA Limits-HIDE'!D64</f>
        <v>Richmond, VA HUD Metro FMR Area</v>
      </c>
      <c r="B64" s="163" t="str">
        <f>'MTSP-HERA Limits-HIDE'!C64</f>
        <v>New Kent County</v>
      </c>
      <c r="C64" s="22">
        <f t="shared" si="7"/>
        <v>113500</v>
      </c>
      <c r="D64" s="22">
        <f t="shared" si="8"/>
        <v>56750</v>
      </c>
      <c r="E64" s="22">
        <f t="shared" si="9"/>
        <v>68100</v>
      </c>
      <c r="F64" s="22">
        <f t="shared" si="10"/>
        <v>90800</v>
      </c>
      <c r="G64" s="22">
        <f t="shared" si="6"/>
        <v>113500</v>
      </c>
      <c r="H64" s="22">
        <f t="shared" si="11"/>
        <v>136200</v>
      </c>
      <c r="I64" s="22">
        <f t="shared" si="12"/>
        <v>170250</v>
      </c>
      <c r="J64" s="29"/>
      <c r="K64" s="29"/>
    </row>
    <row r="65" spans="1:11" ht="26.1" customHeight="1" x14ac:dyDescent="0.2">
      <c r="A65" s="66" t="str">
        <f>'MTSP-HERA Limits-HIDE'!D65</f>
        <v>Northampton County, VA</v>
      </c>
      <c r="B65" s="163" t="str">
        <f>'MTSP-HERA Limits-HIDE'!C65</f>
        <v>Northampton County</v>
      </c>
      <c r="C65" s="22">
        <f t="shared" si="7"/>
        <v>85400</v>
      </c>
      <c r="D65" s="22">
        <f t="shared" si="8"/>
        <v>42700</v>
      </c>
      <c r="E65" s="22">
        <f t="shared" si="9"/>
        <v>51240</v>
      </c>
      <c r="F65" s="22">
        <f t="shared" si="10"/>
        <v>68320</v>
      </c>
      <c r="G65" s="22">
        <f t="shared" si="6"/>
        <v>85400</v>
      </c>
      <c r="H65" s="22">
        <f t="shared" si="11"/>
        <v>102480</v>
      </c>
      <c r="I65" s="22">
        <f t="shared" si="12"/>
        <v>128100</v>
      </c>
      <c r="J65" s="29"/>
      <c r="K65" s="29"/>
    </row>
    <row r="66" spans="1:11" ht="26.1" customHeight="1" x14ac:dyDescent="0.2">
      <c r="A66" s="66" t="str">
        <f>'MTSP-HERA Limits-HIDE'!D66</f>
        <v>Northumberland County, VA</v>
      </c>
      <c r="B66" s="163" t="str">
        <f>'MTSP-HERA Limits-HIDE'!C66</f>
        <v>Northumberland County</v>
      </c>
      <c r="C66" s="22">
        <f t="shared" si="7"/>
        <v>90500</v>
      </c>
      <c r="D66" s="22">
        <f t="shared" si="8"/>
        <v>45250</v>
      </c>
      <c r="E66" s="22">
        <f t="shared" si="9"/>
        <v>54300</v>
      </c>
      <c r="F66" s="22">
        <f t="shared" si="10"/>
        <v>72400</v>
      </c>
      <c r="G66" s="22">
        <f t="shared" si="6"/>
        <v>90500</v>
      </c>
      <c r="H66" s="22">
        <f t="shared" si="11"/>
        <v>108600</v>
      </c>
      <c r="I66" s="22">
        <f t="shared" si="12"/>
        <v>135750</v>
      </c>
      <c r="J66" s="29"/>
      <c r="K66" s="29"/>
    </row>
    <row r="67" spans="1:11" ht="26.1" customHeight="1" x14ac:dyDescent="0.2">
      <c r="A67" s="66" t="str">
        <f>'MTSP-HERA Limits-HIDE'!D67</f>
        <v>Nottoway County, VA</v>
      </c>
      <c r="B67" s="163" t="str">
        <f>'MTSP-HERA Limits-HIDE'!C67</f>
        <v>Nottoway County</v>
      </c>
      <c r="C67" s="22">
        <f t="shared" ref="C67:C98" si="13">VLOOKUP(B67,VAMTSP,3,FALSE)</f>
        <v>90900</v>
      </c>
      <c r="D67" s="22">
        <f t="shared" ref="D67:D98" si="14">VLOOKUP(B67,VAMTSP,7,FALSE)</f>
        <v>42350</v>
      </c>
      <c r="E67" s="22">
        <f t="shared" ref="E67:E98" si="15">VLOOKUP(B67,VAMTSP,15,FALSE)</f>
        <v>50820</v>
      </c>
      <c r="F67" s="22">
        <f t="shared" ref="F67:F98" si="16">VLOOKUP(B67,VAMTSP,79,FALSE)</f>
        <v>67760</v>
      </c>
      <c r="G67" s="22">
        <f t="shared" si="6"/>
        <v>90900</v>
      </c>
      <c r="H67" s="22">
        <f t="shared" ref="H67:H98" si="17">VLOOKUP(B67,VAMTSP,194,FALSE)</f>
        <v>101640</v>
      </c>
      <c r="I67" s="22">
        <f t="shared" ref="I67:I98" si="18">VLOOKUP(B67,VAMTSP,195,FALSE)</f>
        <v>127050</v>
      </c>
      <c r="J67" s="29"/>
      <c r="K67" s="29"/>
    </row>
    <row r="68" spans="1:11" ht="26.1" customHeight="1" x14ac:dyDescent="0.2">
      <c r="A68" s="66" t="str">
        <f>'MTSP-HERA Limits-HIDE'!D68</f>
        <v>Orange County, VA</v>
      </c>
      <c r="B68" s="163" t="str">
        <f>'MTSP-HERA Limits-HIDE'!C68</f>
        <v>Orange County</v>
      </c>
      <c r="C68" s="22">
        <f t="shared" si="13"/>
        <v>118600</v>
      </c>
      <c r="D68" s="22">
        <f t="shared" si="14"/>
        <v>58250</v>
      </c>
      <c r="E68" s="22">
        <f t="shared" si="15"/>
        <v>69900</v>
      </c>
      <c r="F68" s="22">
        <f t="shared" si="16"/>
        <v>93200</v>
      </c>
      <c r="G68" s="22">
        <f t="shared" ref="G68:G131" si="19">C68</f>
        <v>118600</v>
      </c>
      <c r="H68" s="22">
        <f t="shared" si="17"/>
        <v>139800</v>
      </c>
      <c r="I68" s="22">
        <f t="shared" si="18"/>
        <v>174750</v>
      </c>
      <c r="J68" s="29"/>
      <c r="K68" s="29"/>
    </row>
    <row r="69" spans="1:11" s="29" customFormat="1" ht="26.1" customHeight="1" x14ac:dyDescent="0.2">
      <c r="A69" s="66" t="str">
        <f>'MTSP-HERA Limits-HIDE'!D69</f>
        <v>Page County, VA</v>
      </c>
      <c r="B69" s="163" t="str">
        <f>'MTSP-HERA Limits-HIDE'!C69</f>
        <v>Page County</v>
      </c>
      <c r="C69" s="22">
        <f t="shared" si="13"/>
        <v>78400</v>
      </c>
      <c r="D69" s="22">
        <f t="shared" si="14"/>
        <v>39200</v>
      </c>
      <c r="E69" s="22">
        <f t="shared" si="15"/>
        <v>47040</v>
      </c>
      <c r="F69" s="22">
        <f t="shared" si="16"/>
        <v>62720</v>
      </c>
      <c r="G69" s="22">
        <f t="shared" si="19"/>
        <v>78400</v>
      </c>
      <c r="H69" s="22">
        <f t="shared" si="17"/>
        <v>94080</v>
      </c>
      <c r="I69" s="22">
        <f t="shared" si="18"/>
        <v>117600</v>
      </c>
    </row>
    <row r="70" spans="1:11" s="29" customFormat="1" ht="26.1" customHeight="1" x14ac:dyDescent="0.2">
      <c r="A70" s="66" t="str">
        <f>'MTSP-HERA Limits-HIDE'!D70</f>
        <v>Patrick County, VA</v>
      </c>
      <c r="B70" s="163" t="str">
        <f>'MTSP-HERA Limits-HIDE'!C70</f>
        <v>Patrick County</v>
      </c>
      <c r="C70" s="22">
        <f t="shared" si="13"/>
        <v>78700</v>
      </c>
      <c r="D70" s="22">
        <f t="shared" si="14"/>
        <v>39350</v>
      </c>
      <c r="E70" s="22">
        <f t="shared" si="15"/>
        <v>47220</v>
      </c>
      <c r="F70" s="22">
        <f t="shared" si="16"/>
        <v>62960</v>
      </c>
      <c r="G70" s="22">
        <f t="shared" si="19"/>
        <v>78700</v>
      </c>
      <c r="H70" s="22">
        <f t="shared" si="17"/>
        <v>94440</v>
      </c>
      <c r="I70" s="22">
        <f t="shared" si="18"/>
        <v>118050</v>
      </c>
    </row>
    <row r="71" spans="1:11" s="29" customFormat="1" ht="26.1" customHeight="1" x14ac:dyDescent="0.2">
      <c r="A71" s="66" t="str">
        <f>'MTSP-HERA Limits-HIDE'!D71</f>
        <v>Pittsylvania County-Danville city, VA HUD Nonmetro FMR Area</v>
      </c>
      <c r="B71" s="163" t="str">
        <f>'MTSP-HERA Limits-HIDE'!C71</f>
        <v>Pittsylvania County</v>
      </c>
      <c r="C71" s="22">
        <f t="shared" si="13"/>
        <v>69600</v>
      </c>
      <c r="D71" s="22">
        <f t="shared" si="14"/>
        <v>39050</v>
      </c>
      <c r="E71" s="22">
        <f t="shared" si="15"/>
        <v>46860</v>
      </c>
      <c r="F71" s="22">
        <f t="shared" si="16"/>
        <v>62480</v>
      </c>
      <c r="G71" s="22">
        <f t="shared" si="19"/>
        <v>69600</v>
      </c>
      <c r="H71" s="22">
        <f t="shared" si="17"/>
        <v>93720</v>
      </c>
      <c r="I71" s="22">
        <f t="shared" si="18"/>
        <v>117150</v>
      </c>
    </row>
    <row r="72" spans="1:11" ht="26.1" customHeight="1" x14ac:dyDescent="0.2">
      <c r="A72" s="66" t="str">
        <f>'MTSP-HERA Limits-HIDE'!D72</f>
        <v>Richmond, VA HUD Metro FMR Area</v>
      </c>
      <c r="B72" s="163" t="str">
        <f>'MTSP-HERA Limits-HIDE'!C72</f>
        <v>Powhatan County</v>
      </c>
      <c r="C72" s="22">
        <f t="shared" si="13"/>
        <v>113500</v>
      </c>
      <c r="D72" s="22">
        <f t="shared" si="14"/>
        <v>56750</v>
      </c>
      <c r="E72" s="22">
        <f t="shared" si="15"/>
        <v>68100</v>
      </c>
      <c r="F72" s="22">
        <f t="shared" si="16"/>
        <v>90800</v>
      </c>
      <c r="G72" s="22">
        <f t="shared" si="19"/>
        <v>113500</v>
      </c>
      <c r="H72" s="22">
        <f t="shared" si="17"/>
        <v>136200</v>
      </c>
      <c r="I72" s="22">
        <f t="shared" si="18"/>
        <v>170250</v>
      </c>
      <c r="J72" s="29"/>
      <c r="K72" s="29"/>
    </row>
    <row r="73" spans="1:11" ht="26.1" customHeight="1" x14ac:dyDescent="0.2">
      <c r="A73" s="66" t="str">
        <f>'MTSP-HERA Limits-HIDE'!D73</f>
        <v>Prince Edward County, VA</v>
      </c>
      <c r="B73" s="163" t="str">
        <f>'MTSP-HERA Limits-HIDE'!C73</f>
        <v>Prince Edward County</v>
      </c>
      <c r="C73" s="22">
        <f t="shared" si="13"/>
        <v>82500</v>
      </c>
      <c r="D73" s="22">
        <f t="shared" si="14"/>
        <v>41250</v>
      </c>
      <c r="E73" s="22">
        <f t="shared" si="15"/>
        <v>49500</v>
      </c>
      <c r="F73" s="22">
        <f t="shared" si="16"/>
        <v>66000</v>
      </c>
      <c r="G73" s="22">
        <f t="shared" si="19"/>
        <v>82500</v>
      </c>
      <c r="H73" s="22">
        <f t="shared" si="17"/>
        <v>99000</v>
      </c>
      <c r="I73" s="22">
        <f t="shared" si="18"/>
        <v>123750</v>
      </c>
      <c r="J73" s="29"/>
      <c r="K73" s="29"/>
    </row>
    <row r="74" spans="1:11" ht="26.1" customHeight="1" x14ac:dyDescent="0.2">
      <c r="A74" s="66" t="str">
        <f>'MTSP-HERA Limits-HIDE'!D74</f>
        <v>Richmond, VA HUD Metro FMR Area</v>
      </c>
      <c r="B74" s="163" t="str">
        <f>'MTSP-HERA Limits-HIDE'!C74</f>
        <v>Prince George County</v>
      </c>
      <c r="C74" s="22">
        <f t="shared" si="13"/>
        <v>113500</v>
      </c>
      <c r="D74" s="22">
        <f t="shared" si="14"/>
        <v>56750</v>
      </c>
      <c r="E74" s="22">
        <f t="shared" si="15"/>
        <v>68100</v>
      </c>
      <c r="F74" s="22">
        <f t="shared" si="16"/>
        <v>90800</v>
      </c>
      <c r="G74" s="22">
        <f t="shared" si="19"/>
        <v>113500</v>
      </c>
      <c r="H74" s="22">
        <f t="shared" si="17"/>
        <v>136200</v>
      </c>
      <c r="I74" s="22">
        <f t="shared" si="18"/>
        <v>170250</v>
      </c>
      <c r="J74" s="29"/>
      <c r="K74" s="29"/>
    </row>
    <row r="75" spans="1:11" ht="26.1" customHeight="1" x14ac:dyDescent="0.2">
      <c r="A75" s="66" t="str">
        <f>'MTSP-HERA Limits-HIDE'!D75</f>
        <v>Washington-Arlington-Alexandria, DC-VA-MD HUD Metro FMR Area</v>
      </c>
      <c r="B75" s="163" t="str">
        <f>'MTSP-HERA Limits-HIDE'!C75</f>
        <v>Prince William County</v>
      </c>
      <c r="C75" s="22">
        <f t="shared" si="13"/>
        <v>163900</v>
      </c>
      <c r="D75" s="22">
        <f t="shared" si="14"/>
        <v>81950</v>
      </c>
      <c r="E75" s="22">
        <f t="shared" si="15"/>
        <v>98340</v>
      </c>
      <c r="F75" s="22">
        <f t="shared" si="16"/>
        <v>131120</v>
      </c>
      <c r="G75" s="22">
        <f t="shared" si="19"/>
        <v>163900</v>
      </c>
      <c r="H75" s="22">
        <f t="shared" si="17"/>
        <v>196680</v>
      </c>
      <c r="I75" s="22">
        <f t="shared" si="18"/>
        <v>245850</v>
      </c>
      <c r="J75" s="29"/>
      <c r="K75" s="29"/>
    </row>
    <row r="76" spans="1:11" ht="26.1" customHeight="1" x14ac:dyDescent="0.2">
      <c r="A76" s="66" t="str">
        <f>'MTSP-HERA Limits-HIDE'!D76</f>
        <v>Pulaski County, VA HUD Metro FMR Area</v>
      </c>
      <c r="B76" s="163" t="str">
        <f>'MTSP-HERA Limits-HIDE'!C76</f>
        <v>Pulaski County</v>
      </c>
      <c r="C76" s="22">
        <f t="shared" si="13"/>
        <v>85700</v>
      </c>
      <c r="D76" s="22">
        <f t="shared" si="14"/>
        <v>42850</v>
      </c>
      <c r="E76" s="22">
        <f t="shared" si="15"/>
        <v>51420</v>
      </c>
      <c r="F76" s="22">
        <f t="shared" si="16"/>
        <v>68560</v>
      </c>
      <c r="G76" s="22">
        <f t="shared" si="19"/>
        <v>85700</v>
      </c>
      <c r="H76" s="22">
        <f t="shared" si="17"/>
        <v>102840</v>
      </c>
      <c r="I76" s="22">
        <f t="shared" si="18"/>
        <v>128550</v>
      </c>
      <c r="J76" s="29"/>
      <c r="K76" s="29"/>
    </row>
    <row r="77" spans="1:11" ht="26.1" customHeight="1" x14ac:dyDescent="0.2">
      <c r="A77" s="66" t="str">
        <f>'MTSP-HERA Limits-HIDE'!D77</f>
        <v>Rappahannock County, VA HUD Metro FMR Area</v>
      </c>
      <c r="B77" s="163" t="str">
        <f>'MTSP-HERA Limits-HIDE'!C77</f>
        <v>Rappahannock County</v>
      </c>
      <c r="C77" s="22">
        <f t="shared" si="13"/>
        <v>108300</v>
      </c>
      <c r="D77" s="22">
        <f t="shared" si="14"/>
        <v>54150</v>
      </c>
      <c r="E77" s="22">
        <f t="shared" si="15"/>
        <v>64980</v>
      </c>
      <c r="F77" s="22">
        <f t="shared" si="16"/>
        <v>86640</v>
      </c>
      <c r="G77" s="22">
        <f t="shared" si="19"/>
        <v>108300</v>
      </c>
      <c r="H77" s="22">
        <f t="shared" si="17"/>
        <v>129960</v>
      </c>
      <c r="I77" s="22">
        <f t="shared" si="18"/>
        <v>162450</v>
      </c>
      <c r="J77" s="29"/>
      <c r="K77" s="29"/>
    </row>
    <row r="78" spans="1:11" ht="26.1" customHeight="1" x14ac:dyDescent="0.2">
      <c r="A78" s="66" t="str">
        <f>'MTSP-HERA Limits-HIDE'!D78</f>
        <v>Richmond County, VA</v>
      </c>
      <c r="B78" s="163" t="str">
        <f>'MTSP-HERA Limits-HIDE'!C78</f>
        <v>Richmond County</v>
      </c>
      <c r="C78" s="22">
        <f t="shared" si="13"/>
        <v>91500</v>
      </c>
      <c r="D78" s="22">
        <f t="shared" si="14"/>
        <v>42950</v>
      </c>
      <c r="E78" s="22">
        <f t="shared" si="15"/>
        <v>51540</v>
      </c>
      <c r="F78" s="22">
        <f t="shared" si="16"/>
        <v>68720</v>
      </c>
      <c r="G78" s="22">
        <f t="shared" si="19"/>
        <v>91500</v>
      </c>
      <c r="H78" s="22">
        <f t="shared" si="17"/>
        <v>103080</v>
      </c>
      <c r="I78" s="22">
        <f t="shared" si="18"/>
        <v>128850</v>
      </c>
      <c r="J78" s="29"/>
      <c r="K78" s="29"/>
    </row>
    <row r="79" spans="1:11" ht="26.1" customHeight="1" x14ac:dyDescent="0.2">
      <c r="A79" s="66" t="str">
        <f>'MTSP-HERA Limits-HIDE'!D79</f>
        <v>Roanoke, VA HUD Metro FMR Area</v>
      </c>
      <c r="B79" s="163" t="str">
        <f>'MTSP-HERA Limits-HIDE'!C79</f>
        <v>Roanoke County</v>
      </c>
      <c r="C79" s="22">
        <f t="shared" si="13"/>
        <v>90600</v>
      </c>
      <c r="D79" s="22">
        <f t="shared" si="14"/>
        <v>45300</v>
      </c>
      <c r="E79" s="22">
        <f t="shared" si="15"/>
        <v>54360</v>
      </c>
      <c r="F79" s="22">
        <f t="shared" si="16"/>
        <v>72480</v>
      </c>
      <c r="G79" s="22">
        <f t="shared" si="19"/>
        <v>90600</v>
      </c>
      <c r="H79" s="22">
        <f t="shared" si="17"/>
        <v>108720</v>
      </c>
      <c r="I79" s="22">
        <f t="shared" si="18"/>
        <v>135900</v>
      </c>
      <c r="J79" s="29"/>
      <c r="K79" s="29"/>
    </row>
    <row r="80" spans="1:11" s="29" customFormat="1" ht="26.1" customHeight="1" x14ac:dyDescent="0.2">
      <c r="A80" s="66" t="str">
        <f>'MTSP-HERA Limits-HIDE'!D80</f>
        <v>Rockbridge County-Buena Vista city-Lexington city, VA HUD Nonmetr</v>
      </c>
      <c r="B80" s="163" t="str">
        <f>'MTSP-HERA Limits-HIDE'!C80</f>
        <v>Rockbridge County</v>
      </c>
      <c r="C80" s="22">
        <f t="shared" si="13"/>
        <v>85200</v>
      </c>
      <c r="D80" s="22">
        <f t="shared" si="14"/>
        <v>42600</v>
      </c>
      <c r="E80" s="22">
        <f t="shared" si="15"/>
        <v>51120</v>
      </c>
      <c r="F80" s="22">
        <f t="shared" si="16"/>
        <v>68160</v>
      </c>
      <c r="G80" s="22">
        <f t="shared" si="19"/>
        <v>85200</v>
      </c>
      <c r="H80" s="22">
        <f t="shared" si="17"/>
        <v>102240</v>
      </c>
      <c r="I80" s="22">
        <f t="shared" si="18"/>
        <v>127800</v>
      </c>
    </row>
    <row r="81" spans="1:11" s="29" customFormat="1" ht="26.1" customHeight="1" x14ac:dyDescent="0.2">
      <c r="A81" s="66" t="str">
        <f>'MTSP-HERA Limits-HIDE'!D81</f>
        <v>Harrisonburg, VA MSA</v>
      </c>
      <c r="B81" s="163" t="str">
        <f>'MTSP-HERA Limits-HIDE'!C81</f>
        <v>Rockingham County</v>
      </c>
      <c r="C81" s="22">
        <f t="shared" si="13"/>
        <v>104200</v>
      </c>
      <c r="D81" s="22">
        <f t="shared" si="14"/>
        <v>48650</v>
      </c>
      <c r="E81" s="22">
        <f t="shared" si="15"/>
        <v>58380</v>
      </c>
      <c r="F81" s="22">
        <f t="shared" si="16"/>
        <v>77840</v>
      </c>
      <c r="G81" s="22">
        <f t="shared" si="19"/>
        <v>104200</v>
      </c>
      <c r="H81" s="22">
        <f t="shared" si="17"/>
        <v>116760</v>
      </c>
      <c r="I81" s="22">
        <f t="shared" si="18"/>
        <v>145950</v>
      </c>
    </row>
    <row r="82" spans="1:11" s="29" customFormat="1" ht="26.1" customHeight="1" x14ac:dyDescent="0.2">
      <c r="A82" s="66" t="str">
        <f>'MTSP-HERA Limits-HIDE'!D82</f>
        <v>Russell County, VA</v>
      </c>
      <c r="B82" s="163" t="str">
        <f>'MTSP-HERA Limits-HIDE'!C82</f>
        <v>Russell County</v>
      </c>
      <c r="C82" s="22">
        <f t="shared" si="13"/>
        <v>72000</v>
      </c>
      <c r="D82" s="22">
        <f t="shared" si="14"/>
        <v>39050</v>
      </c>
      <c r="E82" s="22">
        <f t="shared" si="15"/>
        <v>46860</v>
      </c>
      <c r="F82" s="22">
        <f t="shared" si="16"/>
        <v>62480</v>
      </c>
      <c r="G82" s="22">
        <f t="shared" si="19"/>
        <v>72000</v>
      </c>
      <c r="H82" s="22">
        <f t="shared" si="17"/>
        <v>93720</v>
      </c>
      <c r="I82" s="22">
        <f t="shared" si="18"/>
        <v>117150</v>
      </c>
    </row>
    <row r="83" spans="1:11" ht="26.1" customHeight="1" x14ac:dyDescent="0.2">
      <c r="A83" s="66" t="str">
        <f>'MTSP-HERA Limits-HIDE'!D83</f>
        <v>Kingsport-Bristol, TN-VA MSA</v>
      </c>
      <c r="B83" s="163" t="str">
        <f>'MTSP-HERA Limits-HIDE'!C83</f>
        <v>Scott County</v>
      </c>
      <c r="C83" s="22">
        <f t="shared" si="13"/>
        <v>79000</v>
      </c>
      <c r="D83" s="22">
        <f t="shared" si="14"/>
        <v>38350</v>
      </c>
      <c r="E83" s="22">
        <f t="shared" si="15"/>
        <v>46020</v>
      </c>
      <c r="F83" s="22">
        <f t="shared" si="16"/>
        <v>61360</v>
      </c>
      <c r="G83" s="22">
        <f t="shared" si="19"/>
        <v>79000</v>
      </c>
      <c r="H83" s="22">
        <f t="shared" si="17"/>
        <v>92040</v>
      </c>
      <c r="I83" s="22">
        <f t="shared" si="18"/>
        <v>115050</v>
      </c>
      <c r="J83" s="29"/>
      <c r="K83" s="29"/>
    </row>
    <row r="84" spans="1:11" ht="26.1" customHeight="1" x14ac:dyDescent="0.2">
      <c r="A84" s="66" t="str">
        <f>'MTSP-HERA Limits-HIDE'!D84</f>
        <v>Shenandoah County, VA</v>
      </c>
      <c r="B84" s="163" t="str">
        <f>'MTSP-HERA Limits-HIDE'!C84</f>
        <v>Shenandoah County</v>
      </c>
      <c r="C84" s="22">
        <f t="shared" si="13"/>
        <v>87500</v>
      </c>
      <c r="D84" s="22">
        <f t="shared" si="14"/>
        <v>43750</v>
      </c>
      <c r="E84" s="22">
        <f t="shared" si="15"/>
        <v>52500</v>
      </c>
      <c r="F84" s="22">
        <f t="shared" si="16"/>
        <v>70000</v>
      </c>
      <c r="G84" s="22">
        <f t="shared" si="19"/>
        <v>87500</v>
      </c>
      <c r="H84" s="22">
        <f t="shared" si="17"/>
        <v>105000</v>
      </c>
      <c r="I84" s="22">
        <f t="shared" si="18"/>
        <v>131250</v>
      </c>
      <c r="J84" s="29"/>
      <c r="K84" s="29"/>
    </row>
    <row r="85" spans="1:11" ht="26.1" customHeight="1" x14ac:dyDescent="0.2">
      <c r="A85" s="66" t="str">
        <f>'MTSP-HERA Limits-HIDE'!D85</f>
        <v>Smyth County, VA</v>
      </c>
      <c r="B85" s="163" t="str">
        <f>'MTSP-HERA Limits-HIDE'!C85</f>
        <v>Smyth County</v>
      </c>
      <c r="C85" s="22">
        <f t="shared" si="13"/>
        <v>69900</v>
      </c>
      <c r="D85" s="22">
        <f t="shared" si="14"/>
        <v>39050</v>
      </c>
      <c r="E85" s="22">
        <f t="shared" si="15"/>
        <v>46860</v>
      </c>
      <c r="F85" s="22">
        <f t="shared" si="16"/>
        <v>62480</v>
      </c>
      <c r="G85" s="22">
        <f t="shared" si="19"/>
        <v>69900</v>
      </c>
      <c r="H85" s="22">
        <f t="shared" si="17"/>
        <v>93720</v>
      </c>
      <c r="I85" s="22">
        <f t="shared" si="18"/>
        <v>117150</v>
      </c>
      <c r="J85" s="29"/>
      <c r="K85" s="29"/>
    </row>
    <row r="86" spans="1:11" ht="26.1" customHeight="1" x14ac:dyDescent="0.2">
      <c r="A86" s="66" t="str">
        <f>'MTSP-HERA Limits-HIDE'!D86</f>
        <v>Southampton County-Franklin city, VA HUD Nonmetro FMR Area</v>
      </c>
      <c r="B86" s="163" t="str">
        <f>'MTSP-HERA Limits-HIDE'!C86</f>
        <v>Southampton County</v>
      </c>
      <c r="C86" s="22">
        <f t="shared" si="13"/>
        <v>97000</v>
      </c>
      <c r="D86" s="22">
        <f t="shared" si="14"/>
        <v>46900</v>
      </c>
      <c r="E86" s="22">
        <f t="shared" si="15"/>
        <v>56280</v>
      </c>
      <c r="F86" s="22">
        <f t="shared" si="16"/>
        <v>75040</v>
      </c>
      <c r="G86" s="22">
        <f t="shared" si="19"/>
        <v>97000</v>
      </c>
      <c r="H86" s="22">
        <f t="shared" si="17"/>
        <v>112560</v>
      </c>
      <c r="I86" s="22">
        <f t="shared" si="18"/>
        <v>140700</v>
      </c>
      <c r="J86" s="29"/>
      <c r="K86" s="29"/>
    </row>
    <row r="87" spans="1:11" ht="26.1" customHeight="1" x14ac:dyDescent="0.2">
      <c r="A87" s="66" t="str">
        <f>'MTSP-HERA Limits-HIDE'!D87</f>
        <v>Washington-Arlington-Alexandria, DC-VA-MD HUD Metro FMR Area</v>
      </c>
      <c r="B87" s="163" t="str">
        <f>'MTSP-HERA Limits-HIDE'!C87</f>
        <v>Spotsylvania County</v>
      </c>
      <c r="C87" s="22">
        <f t="shared" si="13"/>
        <v>163900</v>
      </c>
      <c r="D87" s="22">
        <f t="shared" si="14"/>
        <v>81950</v>
      </c>
      <c r="E87" s="22">
        <f t="shared" si="15"/>
        <v>98340</v>
      </c>
      <c r="F87" s="22">
        <f t="shared" si="16"/>
        <v>131120</v>
      </c>
      <c r="G87" s="22">
        <f t="shared" si="19"/>
        <v>163900</v>
      </c>
      <c r="H87" s="22">
        <f t="shared" si="17"/>
        <v>196680</v>
      </c>
      <c r="I87" s="22">
        <f t="shared" si="18"/>
        <v>245850</v>
      </c>
      <c r="J87" s="29"/>
      <c r="K87" s="29"/>
    </row>
    <row r="88" spans="1:11" ht="26.1" customHeight="1" x14ac:dyDescent="0.2">
      <c r="A88" s="66" t="str">
        <f>'MTSP-HERA Limits-HIDE'!D88</f>
        <v>Washington-Arlington-Alexandria, DC-VA-MD HUD Metro FMR Area</v>
      </c>
      <c r="B88" s="163" t="str">
        <f>'MTSP-HERA Limits-HIDE'!C88</f>
        <v>Stafford County</v>
      </c>
      <c r="C88" s="22">
        <f t="shared" si="13"/>
        <v>163900</v>
      </c>
      <c r="D88" s="22">
        <f t="shared" si="14"/>
        <v>81950</v>
      </c>
      <c r="E88" s="22">
        <f t="shared" si="15"/>
        <v>98340</v>
      </c>
      <c r="F88" s="22">
        <f t="shared" si="16"/>
        <v>131120</v>
      </c>
      <c r="G88" s="22">
        <f t="shared" si="19"/>
        <v>163900</v>
      </c>
      <c r="H88" s="22">
        <f t="shared" si="17"/>
        <v>196680</v>
      </c>
      <c r="I88" s="22">
        <f t="shared" si="18"/>
        <v>245850</v>
      </c>
      <c r="J88" s="29"/>
      <c r="K88" s="29"/>
    </row>
    <row r="89" spans="1:11" ht="26.1" customHeight="1" x14ac:dyDescent="0.2">
      <c r="A89" s="66" t="str">
        <f>'MTSP-HERA Limits-HIDE'!D89</f>
        <v>Surry County, VA HUD Metro FMR Area</v>
      </c>
      <c r="B89" s="163" t="str">
        <f>'MTSP-HERA Limits-HIDE'!C89</f>
        <v>Surry County</v>
      </c>
      <c r="C89" s="22">
        <f t="shared" si="13"/>
        <v>100300</v>
      </c>
      <c r="D89" s="22">
        <f t="shared" si="14"/>
        <v>48150</v>
      </c>
      <c r="E89" s="22">
        <f t="shared" si="15"/>
        <v>57780</v>
      </c>
      <c r="F89" s="22">
        <f t="shared" si="16"/>
        <v>77040</v>
      </c>
      <c r="G89" s="22">
        <f t="shared" si="19"/>
        <v>100300</v>
      </c>
      <c r="H89" s="22">
        <f t="shared" si="17"/>
        <v>115560</v>
      </c>
      <c r="I89" s="22">
        <f t="shared" si="18"/>
        <v>144450</v>
      </c>
      <c r="J89" s="29"/>
      <c r="K89" s="29"/>
    </row>
    <row r="90" spans="1:11" ht="26.1" customHeight="1" x14ac:dyDescent="0.2">
      <c r="A90" s="66" t="str">
        <f>'MTSP-HERA Limits-HIDE'!D90</f>
        <v>Richmond, VA HUD Metro FMR Area</v>
      </c>
      <c r="B90" s="163" t="str">
        <f>'MTSP-HERA Limits-HIDE'!C90</f>
        <v>Sussex County</v>
      </c>
      <c r="C90" s="22">
        <f t="shared" si="13"/>
        <v>113500</v>
      </c>
      <c r="D90" s="22">
        <f t="shared" si="14"/>
        <v>56750</v>
      </c>
      <c r="E90" s="22">
        <f t="shared" si="15"/>
        <v>68100</v>
      </c>
      <c r="F90" s="22">
        <f t="shared" si="16"/>
        <v>90800</v>
      </c>
      <c r="G90" s="22">
        <f t="shared" si="19"/>
        <v>113500</v>
      </c>
      <c r="H90" s="22">
        <f t="shared" si="17"/>
        <v>136200</v>
      </c>
      <c r="I90" s="22">
        <f t="shared" si="18"/>
        <v>170250</v>
      </c>
      <c r="J90" s="29"/>
      <c r="K90" s="29"/>
    </row>
    <row r="91" spans="1:11" ht="26.1" customHeight="1" x14ac:dyDescent="0.2">
      <c r="A91" s="66" t="str">
        <f>'MTSP-HERA Limits-HIDE'!D91</f>
        <v>Tazewell County, VA</v>
      </c>
      <c r="B91" s="163" t="str">
        <f>'MTSP-HERA Limits-HIDE'!C91</f>
        <v>Tazewell County</v>
      </c>
      <c r="C91" s="22">
        <f t="shared" si="13"/>
        <v>69000</v>
      </c>
      <c r="D91" s="22">
        <f t="shared" si="14"/>
        <v>39050</v>
      </c>
      <c r="E91" s="22">
        <f t="shared" si="15"/>
        <v>46860</v>
      </c>
      <c r="F91" s="22">
        <f t="shared" si="16"/>
        <v>62480</v>
      </c>
      <c r="G91" s="22">
        <f t="shared" si="19"/>
        <v>69000</v>
      </c>
      <c r="H91" s="22">
        <f t="shared" si="17"/>
        <v>93720</v>
      </c>
      <c r="I91" s="22">
        <f t="shared" si="18"/>
        <v>117150</v>
      </c>
      <c r="J91" s="29"/>
      <c r="K91" s="29"/>
    </row>
    <row r="92" spans="1:11" ht="26.1" customHeight="1" x14ac:dyDescent="0.2">
      <c r="A92" s="66" t="str">
        <f>'MTSP-HERA Limits-HIDE'!D92</f>
        <v>Warren County, VA HUD Metro FMR Area</v>
      </c>
      <c r="B92" s="163" t="str">
        <f>'MTSP-HERA Limits-HIDE'!C92</f>
        <v>Warren County</v>
      </c>
      <c r="C92" s="22">
        <f t="shared" si="13"/>
        <v>103900</v>
      </c>
      <c r="D92" s="22">
        <f t="shared" si="14"/>
        <v>51950</v>
      </c>
      <c r="E92" s="22">
        <f t="shared" si="15"/>
        <v>62340</v>
      </c>
      <c r="F92" s="22">
        <f t="shared" si="16"/>
        <v>83120</v>
      </c>
      <c r="G92" s="22">
        <f t="shared" si="19"/>
        <v>103900</v>
      </c>
      <c r="H92" s="22">
        <f t="shared" si="17"/>
        <v>124680</v>
      </c>
      <c r="I92" s="22">
        <f t="shared" si="18"/>
        <v>155850</v>
      </c>
      <c r="J92" s="29"/>
      <c r="K92" s="29"/>
    </row>
    <row r="93" spans="1:11" ht="26.1" customHeight="1" x14ac:dyDescent="0.2">
      <c r="A93" s="66" t="str">
        <f>'MTSP-HERA Limits-HIDE'!D93</f>
        <v>Kingsport-Bristol, TN-VA MSA</v>
      </c>
      <c r="B93" s="163" t="str">
        <f>'MTSP-HERA Limits-HIDE'!C93</f>
        <v>Washington County</v>
      </c>
      <c r="C93" s="22">
        <f t="shared" si="13"/>
        <v>79000</v>
      </c>
      <c r="D93" s="22">
        <f t="shared" si="14"/>
        <v>38350</v>
      </c>
      <c r="E93" s="22">
        <f t="shared" si="15"/>
        <v>46020</v>
      </c>
      <c r="F93" s="22">
        <f t="shared" si="16"/>
        <v>61360</v>
      </c>
      <c r="G93" s="22">
        <f t="shared" si="19"/>
        <v>79000</v>
      </c>
      <c r="H93" s="22">
        <f t="shared" si="17"/>
        <v>92040</v>
      </c>
      <c r="I93" s="22">
        <f t="shared" si="18"/>
        <v>115050</v>
      </c>
      <c r="J93" s="29"/>
      <c r="K93" s="29"/>
    </row>
    <row r="94" spans="1:11" ht="26.1" customHeight="1" x14ac:dyDescent="0.2">
      <c r="A94" s="66" t="str">
        <f>'MTSP-HERA Limits-HIDE'!D94</f>
        <v>Westmoreland County, VA</v>
      </c>
      <c r="B94" s="163" t="str">
        <f>'MTSP-HERA Limits-HIDE'!C94</f>
        <v>Westmoreland County</v>
      </c>
      <c r="C94" s="22">
        <f t="shared" si="13"/>
        <v>90300</v>
      </c>
      <c r="D94" s="22">
        <f t="shared" si="14"/>
        <v>45150</v>
      </c>
      <c r="E94" s="22">
        <f t="shared" si="15"/>
        <v>54180</v>
      </c>
      <c r="F94" s="22">
        <f t="shared" si="16"/>
        <v>72240</v>
      </c>
      <c r="G94" s="22">
        <f t="shared" si="19"/>
        <v>90300</v>
      </c>
      <c r="H94" s="22">
        <f t="shared" si="17"/>
        <v>108360</v>
      </c>
      <c r="I94" s="22">
        <f t="shared" si="18"/>
        <v>135450</v>
      </c>
      <c r="J94" s="29"/>
      <c r="K94" s="29"/>
    </row>
    <row r="95" spans="1:11" ht="26.1" customHeight="1" x14ac:dyDescent="0.2">
      <c r="A95" s="66" t="str">
        <f>'MTSP-HERA Limits-HIDE'!D95</f>
        <v>Wise County-Norton city, VA HUD Nonmetro FMR Area</v>
      </c>
      <c r="B95" s="163" t="str">
        <f>'MTSP-HERA Limits-HIDE'!C95</f>
        <v>Wise County</v>
      </c>
      <c r="C95" s="22">
        <f t="shared" si="13"/>
        <v>66000</v>
      </c>
      <c r="D95" s="22">
        <f t="shared" si="14"/>
        <v>39050</v>
      </c>
      <c r="E95" s="22">
        <f t="shared" si="15"/>
        <v>46860</v>
      </c>
      <c r="F95" s="22">
        <f t="shared" si="16"/>
        <v>62480</v>
      </c>
      <c r="G95" s="22">
        <f t="shared" si="19"/>
        <v>66000</v>
      </c>
      <c r="H95" s="22">
        <f t="shared" si="17"/>
        <v>93720</v>
      </c>
      <c r="I95" s="22">
        <f t="shared" si="18"/>
        <v>117150</v>
      </c>
      <c r="J95" s="29"/>
      <c r="K95" s="29"/>
    </row>
    <row r="96" spans="1:11" ht="26.1" customHeight="1" x14ac:dyDescent="0.2">
      <c r="A96" s="66" t="str">
        <f>'MTSP-HERA Limits-HIDE'!D96</f>
        <v>Wythe County, VA</v>
      </c>
      <c r="B96" s="163" t="str">
        <f>'MTSP-HERA Limits-HIDE'!C96</f>
        <v>Wythe County</v>
      </c>
      <c r="C96" s="22">
        <f t="shared" si="13"/>
        <v>83800</v>
      </c>
      <c r="D96" s="22">
        <f t="shared" si="14"/>
        <v>41900</v>
      </c>
      <c r="E96" s="22">
        <f t="shared" si="15"/>
        <v>50280</v>
      </c>
      <c r="F96" s="22">
        <f t="shared" si="16"/>
        <v>67040</v>
      </c>
      <c r="G96" s="22">
        <f t="shared" si="19"/>
        <v>83800</v>
      </c>
      <c r="H96" s="22">
        <f t="shared" si="17"/>
        <v>100560</v>
      </c>
      <c r="I96" s="22">
        <f t="shared" si="18"/>
        <v>125700</v>
      </c>
      <c r="J96" s="29"/>
      <c r="K96" s="29"/>
    </row>
    <row r="97" spans="1:11" ht="26.1" customHeight="1" x14ac:dyDescent="0.2">
      <c r="A97" s="66" t="str">
        <f>'MTSP-HERA Limits-HIDE'!D97</f>
        <v>Virginia Beach-Norfolk-Newport News, VA-NC HUD Metro FMR Area</v>
      </c>
      <c r="B97" s="163" t="str">
        <f>'MTSP-HERA Limits-HIDE'!C97</f>
        <v>York County</v>
      </c>
      <c r="C97" s="22">
        <f t="shared" si="13"/>
        <v>106500</v>
      </c>
      <c r="D97" s="22">
        <f t="shared" si="14"/>
        <v>53250</v>
      </c>
      <c r="E97" s="22">
        <f t="shared" si="15"/>
        <v>63900</v>
      </c>
      <c r="F97" s="22">
        <f t="shared" si="16"/>
        <v>85200</v>
      </c>
      <c r="G97" s="22">
        <f t="shared" si="19"/>
        <v>106500</v>
      </c>
      <c r="H97" s="22">
        <f t="shared" si="17"/>
        <v>127800</v>
      </c>
      <c r="I97" s="22">
        <f t="shared" si="18"/>
        <v>159750</v>
      </c>
      <c r="J97" s="29"/>
      <c r="K97" s="29"/>
    </row>
    <row r="98" spans="1:11" ht="26.1" customHeight="1" x14ac:dyDescent="0.2">
      <c r="A98" s="66" t="str">
        <f>'MTSP-HERA Limits-HIDE'!D98</f>
        <v>Washington-Arlington-Alexandria, DC-VA-MD HUD Metro FMR Area</v>
      </c>
      <c r="B98" s="163" t="str">
        <f>'MTSP-HERA Limits-HIDE'!C98</f>
        <v>Alexandria city</v>
      </c>
      <c r="C98" s="22">
        <f t="shared" si="13"/>
        <v>163900</v>
      </c>
      <c r="D98" s="22">
        <f t="shared" si="14"/>
        <v>81950</v>
      </c>
      <c r="E98" s="22">
        <f t="shared" si="15"/>
        <v>98340</v>
      </c>
      <c r="F98" s="22">
        <f t="shared" si="16"/>
        <v>131120</v>
      </c>
      <c r="G98" s="22">
        <f t="shared" si="19"/>
        <v>163900</v>
      </c>
      <c r="H98" s="22">
        <f t="shared" si="17"/>
        <v>196680</v>
      </c>
      <c r="I98" s="22">
        <f t="shared" si="18"/>
        <v>245850</v>
      </c>
      <c r="J98" s="29"/>
      <c r="K98" s="29"/>
    </row>
    <row r="99" spans="1:11" ht="26.1" customHeight="1" x14ac:dyDescent="0.2">
      <c r="A99" s="66" t="str">
        <f>'MTSP-HERA Limits-HIDE'!D99</f>
        <v>Kingsport-Bristol, TN-VA MSA</v>
      </c>
      <c r="B99" s="163" t="str">
        <f>'MTSP-HERA Limits-HIDE'!C99</f>
        <v>Bristol city</v>
      </c>
      <c r="C99" s="22">
        <f t="shared" ref="C99:C130" si="20">VLOOKUP(B99,VAMTSP,3,FALSE)</f>
        <v>79000</v>
      </c>
      <c r="D99" s="22">
        <f t="shared" ref="D99:D135" si="21">VLOOKUP(B99,VAMTSP,7,FALSE)</f>
        <v>38350</v>
      </c>
      <c r="E99" s="22">
        <f t="shared" ref="E99:E135" si="22">VLOOKUP(B99,VAMTSP,15,FALSE)</f>
        <v>46020</v>
      </c>
      <c r="F99" s="22">
        <f t="shared" ref="F99:F135" si="23">VLOOKUP(B99,VAMTSP,79,FALSE)</f>
        <v>61360</v>
      </c>
      <c r="G99" s="22">
        <f t="shared" si="19"/>
        <v>79000</v>
      </c>
      <c r="H99" s="22">
        <f t="shared" ref="H99:H135" si="24">VLOOKUP(B99,VAMTSP,194,FALSE)</f>
        <v>92040</v>
      </c>
      <c r="I99" s="22">
        <f t="shared" ref="I99:I135" si="25">VLOOKUP(B99,VAMTSP,195,FALSE)</f>
        <v>115050</v>
      </c>
      <c r="J99" s="29"/>
      <c r="K99" s="29"/>
    </row>
    <row r="100" spans="1:11" ht="25.5" customHeight="1" x14ac:dyDescent="0.2">
      <c r="A100" s="66" t="str">
        <f>'MTSP-HERA Limits-HIDE'!D100</f>
        <v>Rockbridge County-Buena Vista city-Lexington city, VA HUD Nonmetr</v>
      </c>
      <c r="B100" s="163" t="str">
        <f>'MTSP-HERA Limits-HIDE'!C100</f>
        <v>Buena Vista city</v>
      </c>
      <c r="C100" s="22">
        <f t="shared" si="20"/>
        <v>85200</v>
      </c>
      <c r="D100" s="22">
        <f t="shared" si="21"/>
        <v>42600</v>
      </c>
      <c r="E100" s="22">
        <f t="shared" si="22"/>
        <v>51120</v>
      </c>
      <c r="F100" s="22">
        <f t="shared" si="23"/>
        <v>68160</v>
      </c>
      <c r="G100" s="22">
        <f t="shared" si="19"/>
        <v>85200</v>
      </c>
      <c r="H100" s="22">
        <f t="shared" si="24"/>
        <v>102240</v>
      </c>
      <c r="I100" s="22">
        <f t="shared" si="25"/>
        <v>127800</v>
      </c>
      <c r="J100" s="29"/>
      <c r="K100" s="29"/>
    </row>
    <row r="101" spans="1:11" ht="26.1" customHeight="1" x14ac:dyDescent="0.2">
      <c r="A101" s="66" t="str">
        <f>'MTSP-HERA Limits-HIDE'!D101</f>
        <v>Charlottesville, VA MSA</v>
      </c>
      <c r="B101" s="163" t="str">
        <f>'MTSP-HERA Limits-HIDE'!C101</f>
        <v>Charlottesville city</v>
      </c>
      <c r="C101" s="22">
        <f t="shared" si="20"/>
        <v>125800</v>
      </c>
      <c r="D101" s="22">
        <f t="shared" si="21"/>
        <v>62900</v>
      </c>
      <c r="E101" s="22">
        <f t="shared" si="22"/>
        <v>75480</v>
      </c>
      <c r="F101" s="22">
        <f t="shared" si="23"/>
        <v>100640</v>
      </c>
      <c r="G101" s="22">
        <f t="shared" si="19"/>
        <v>125800</v>
      </c>
      <c r="H101" s="22">
        <f t="shared" si="24"/>
        <v>150960</v>
      </c>
      <c r="I101" s="22">
        <f t="shared" si="25"/>
        <v>188700</v>
      </c>
      <c r="J101" s="29"/>
      <c r="K101" s="29"/>
    </row>
    <row r="102" spans="1:11" ht="26.1" customHeight="1" x14ac:dyDescent="0.2">
      <c r="A102" s="66" t="str">
        <f>'MTSP-HERA Limits-HIDE'!D102</f>
        <v>Virginia Beach-Norfolk-Newport News, VA-NC HUD Metro FMR Area</v>
      </c>
      <c r="B102" s="163" t="str">
        <f>'MTSP-HERA Limits-HIDE'!C102</f>
        <v>Chesapeake city</v>
      </c>
      <c r="C102" s="22">
        <f t="shared" si="20"/>
        <v>106500</v>
      </c>
      <c r="D102" s="22">
        <f t="shared" si="21"/>
        <v>53250</v>
      </c>
      <c r="E102" s="22">
        <f t="shared" si="22"/>
        <v>63900</v>
      </c>
      <c r="F102" s="22">
        <f t="shared" si="23"/>
        <v>85200</v>
      </c>
      <c r="G102" s="22">
        <f t="shared" si="19"/>
        <v>106500</v>
      </c>
      <c r="H102" s="22">
        <f t="shared" si="24"/>
        <v>127800</v>
      </c>
      <c r="I102" s="22">
        <f t="shared" si="25"/>
        <v>159750</v>
      </c>
      <c r="J102" s="29"/>
      <c r="K102" s="29"/>
    </row>
    <row r="103" spans="1:11" ht="26.1" customHeight="1" x14ac:dyDescent="0.2">
      <c r="A103" s="66" t="str">
        <f>'MTSP-HERA Limits-HIDE'!D103</f>
        <v>Richmond, VA HUD Metro FMR Area</v>
      </c>
      <c r="B103" s="163" t="str">
        <f>'MTSP-HERA Limits-HIDE'!C103</f>
        <v>Colonial Heights city</v>
      </c>
      <c r="C103" s="22">
        <f t="shared" si="20"/>
        <v>113500</v>
      </c>
      <c r="D103" s="22">
        <f t="shared" si="21"/>
        <v>56750</v>
      </c>
      <c r="E103" s="22">
        <f t="shared" si="22"/>
        <v>68100</v>
      </c>
      <c r="F103" s="22">
        <f t="shared" si="23"/>
        <v>90800</v>
      </c>
      <c r="G103" s="22">
        <f t="shared" si="19"/>
        <v>113500</v>
      </c>
      <c r="H103" s="22">
        <f t="shared" si="24"/>
        <v>136200</v>
      </c>
      <c r="I103" s="22">
        <f t="shared" si="25"/>
        <v>170250</v>
      </c>
      <c r="J103" s="29"/>
      <c r="K103" s="29"/>
    </row>
    <row r="104" spans="1:11" ht="26.1" customHeight="1" x14ac:dyDescent="0.2">
      <c r="A104" s="66" t="str">
        <f>'MTSP-HERA Limits-HIDE'!D104</f>
        <v>Alleghany County-Clifton Forge city-Covington city, VA HUD Nonmet</v>
      </c>
      <c r="B104" s="163" t="str">
        <f>'MTSP-HERA Limits-HIDE'!C104</f>
        <v>Covington city</v>
      </c>
      <c r="C104" s="22">
        <f t="shared" si="20"/>
        <v>75000</v>
      </c>
      <c r="D104" s="22">
        <f t="shared" si="21"/>
        <v>39050</v>
      </c>
      <c r="E104" s="22">
        <f t="shared" si="22"/>
        <v>46860</v>
      </c>
      <c r="F104" s="22">
        <f t="shared" si="23"/>
        <v>62480</v>
      </c>
      <c r="G104" s="22">
        <f t="shared" si="19"/>
        <v>75000</v>
      </c>
      <c r="H104" s="22">
        <f t="shared" si="24"/>
        <v>93720</v>
      </c>
      <c r="I104" s="22">
        <f t="shared" si="25"/>
        <v>117150</v>
      </c>
      <c r="J104" s="29"/>
      <c r="K104" s="29"/>
    </row>
    <row r="105" spans="1:11" ht="26.1" customHeight="1" x14ac:dyDescent="0.2">
      <c r="A105" s="66" t="str">
        <f>'MTSP-HERA Limits-HIDE'!D105</f>
        <v>Pittsylvania County-Danville city, VA HUD Nonmetro FMR Area</v>
      </c>
      <c r="B105" s="163" t="str">
        <f>'MTSP-HERA Limits-HIDE'!C105</f>
        <v>Danville city</v>
      </c>
      <c r="C105" s="22">
        <f t="shared" si="20"/>
        <v>69600</v>
      </c>
      <c r="D105" s="22">
        <f t="shared" si="21"/>
        <v>39050</v>
      </c>
      <c r="E105" s="22">
        <f t="shared" si="22"/>
        <v>46860</v>
      </c>
      <c r="F105" s="22">
        <f t="shared" si="23"/>
        <v>62480</v>
      </c>
      <c r="G105" s="22">
        <f t="shared" si="19"/>
        <v>69600</v>
      </c>
      <c r="H105" s="22">
        <f t="shared" si="24"/>
        <v>93720</v>
      </c>
      <c r="I105" s="22">
        <f t="shared" si="25"/>
        <v>117150</v>
      </c>
      <c r="J105" s="29"/>
      <c r="K105" s="29"/>
    </row>
    <row r="106" spans="1:11" ht="26.1" customHeight="1" x14ac:dyDescent="0.2">
      <c r="A106" s="66" t="str">
        <f>'MTSP-HERA Limits-HIDE'!D106</f>
        <v>Greensville County-Emporia city, VA HUD Nonmetro FMR Area</v>
      </c>
      <c r="B106" s="163" t="str">
        <f>'MTSP-HERA Limits-HIDE'!C106</f>
        <v>Emporia city</v>
      </c>
      <c r="C106" s="22">
        <f t="shared" si="20"/>
        <v>74400</v>
      </c>
      <c r="D106" s="22">
        <f t="shared" si="21"/>
        <v>39050</v>
      </c>
      <c r="E106" s="22">
        <f t="shared" si="22"/>
        <v>46860</v>
      </c>
      <c r="F106" s="22">
        <f t="shared" si="23"/>
        <v>62480</v>
      </c>
      <c r="G106" s="22">
        <f t="shared" si="19"/>
        <v>74400</v>
      </c>
      <c r="H106" s="22">
        <f t="shared" si="24"/>
        <v>93720</v>
      </c>
      <c r="I106" s="22">
        <f t="shared" si="25"/>
        <v>117150</v>
      </c>
      <c r="J106" s="29"/>
      <c r="K106" s="29"/>
    </row>
    <row r="107" spans="1:11" ht="26.1" customHeight="1" x14ac:dyDescent="0.2">
      <c r="A107" s="66" t="str">
        <f>'MTSP-HERA Limits-HIDE'!D107</f>
        <v>Washington-Arlington-Alexandria, DC-VA-MD HUD Metro FMR Area</v>
      </c>
      <c r="B107" s="163" t="str">
        <f>'MTSP-HERA Limits-HIDE'!C107</f>
        <v>Fairfax city</v>
      </c>
      <c r="C107" s="22">
        <f t="shared" si="20"/>
        <v>163900</v>
      </c>
      <c r="D107" s="22">
        <f t="shared" si="21"/>
        <v>81950</v>
      </c>
      <c r="E107" s="22">
        <f t="shared" si="22"/>
        <v>98340</v>
      </c>
      <c r="F107" s="22">
        <f t="shared" si="23"/>
        <v>131120</v>
      </c>
      <c r="G107" s="22">
        <f t="shared" si="19"/>
        <v>163900</v>
      </c>
      <c r="H107" s="22">
        <f t="shared" si="24"/>
        <v>196680</v>
      </c>
      <c r="I107" s="22">
        <f t="shared" si="25"/>
        <v>245850</v>
      </c>
      <c r="J107" s="29"/>
      <c r="K107" s="29"/>
    </row>
    <row r="108" spans="1:11" ht="26.1" customHeight="1" x14ac:dyDescent="0.2">
      <c r="A108" s="66" t="str">
        <f>'MTSP-HERA Limits-HIDE'!D108</f>
        <v>Washington-Arlington-Alexandria, DC-VA-MD HUD Metro FMR Area</v>
      </c>
      <c r="B108" s="163" t="str">
        <f>'MTSP-HERA Limits-HIDE'!C108</f>
        <v>Falls Church city</v>
      </c>
      <c r="C108" s="22">
        <f t="shared" si="20"/>
        <v>163900</v>
      </c>
      <c r="D108" s="22">
        <f t="shared" si="21"/>
        <v>81950</v>
      </c>
      <c r="E108" s="22">
        <f t="shared" si="22"/>
        <v>98340</v>
      </c>
      <c r="F108" s="22">
        <f t="shared" si="23"/>
        <v>131120</v>
      </c>
      <c r="G108" s="22">
        <f t="shared" si="19"/>
        <v>163900</v>
      </c>
      <c r="H108" s="22">
        <f t="shared" si="24"/>
        <v>196680</v>
      </c>
      <c r="I108" s="22">
        <f t="shared" si="25"/>
        <v>245850</v>
      </c>
      <c r="J108" s="29"/>
      <c r="K108" s="29"/>
    </row>
    <row r="109" spans="1:11" ht="26.1" customHeight="1" x14ac:dyDescent="0.2">
      <c r="A109" s="66" t="str">
        <f>'MTSP-HERA Limits-HIDE'!D109</f>
        <v>Southampton County-Franklin city, VA HUD Nonmetro FMR Area</v>
      </c>
      <c r="B109" s="163" t="str">
        <f>'MTSP-HERA Limits-HIDE'!C109</f>
        <v>Franklin city</v>
      </c>
      <c r="C109" s="22">
        <f t="shared" si="20"/>
        <v>97000</v>
      </c>
      <c r="D109" s="22">
        <f t="shared" si="21"/>
        <v>46900</v>
      </c>
      <c r="E109" s="22">
        <f t="shared" si="22"/>
        <v>56280</v>
      </c>
      <c r="F109" s="22">
        <f t="shared" si="23"/>
        <v>75040</v>
      </c>
      <c r="G109" s="22">
        <f t="shared" si="19"/>
        <v>97000</v>
      </c>
      <c r="H109" s="22">
        <f t="shared" si="24"/>
        <v>112560</v>
      </c>
      <c r="I109" s="22">
        <f t="shared" si="25"/>
        <v>140700</v>
      </c>
      <c r="J109" s="29"/>
      <c r="K109" s="29"/>
    </row>
    <row r="110" spans="1:11" ht="26.1" customHeight="1" x14ac:dyDescent="0.2">
      <c r="A110" s="66" t="str">
        <f>'MTSP-HERA Limits-HIDE'!D110</f>
        <v>Washington-Arlington-Alexandria, DC-VA-MD HUD Metro FMR Area</v>
      </c>
      <c r="B110" s="163" t="str">
        <f>'MTSP-HERA Limits-HIDE'!C110</f>
        <v>Fredericksburg city</v>
      </c>
      <c r="C110" s="22">
        <f t="shared" si="20"/>
        <v>163900</v>
      </c>
      <c r="D110" s="22">
        <f t="shared" si="21"/>
        <v>81950</v>
      </c>
      <c r="E110" s="22">
        <f t="shared" si="22"/>
        <v>98340</v>
      </c>
      <c r="F110" s="22">
        <f t="shared" si="23"/>
        <v>131120</v>
      </c>
      <c r="G110" s="22">
        <f t="shared" si="19"/>
        <v>163900</v>
      </c>
      <c r="H110" s="22">
        <f t="shared" si="24"/>
        <v>196680</v>
      </c>
      <c r="I110" s="22">
        <f t="shared" si="25"/>
        <v>245850</v>
      </c>
      <c r="J110" s="29"/>
      <c r="K110" s="29"/>
    </row>
    <row r="111" spans="1:11" ht="26.1" customHeight="1" x14ac:dyDescent="0.2">
      <c r="A111" s="66" t="str">
        <f>'MTSP-HERA Limits-HIDE'!D111</f>
        <v>Carroll County-Galax city, VA HUD Nonmetro FMR Area</v>
      </c>
      <c r="B111" s="163" t="str">
        <f>'MTSP-HERA Limits-HIDE'!C111</f>
        <v>Galax city</v>
      </c>
      <c r="C111" s="22">
        <f t="shared" si="20"/>
        <v>72900</v>
      </c>
      <c r="D111" s="22">
        <f t="shared" si="21"/>
        <v>39050</v>
      </c>
      <c r="E111" s="22">
        <f t="shared" si="22"/>
        <v>46860</v>
      </c>
      <c r="F111" s="22">
        <f t="shared" si="23"/>
        <v>62480</v>
      </c>
      <c r="G111" s="22">
        <f t="shared" si="19"/>
        <v>72900</v>
      </c>
      <c r="H111" s="22">
        <f t="shared" si="24"/>
        <v>93720</v>
      </c>
      <c r="I111" s="22">
        <f t="shared" si="25"/>
        <v>117150</v>
      </c>
      <c r="J111" s="29"/>
      <c r="K111" s="29"/>
    </row>
    <row r="112" spans="1:11" ht="26.1" customHeight="1" x14ac:dyDescent="0.2">
      <c r="A112" s="66" t="str">
        <f>'MTSP-HERA Limits-HIDE'!D112</f>
        <v>Virginia Beach-Norfolk-Newport News, VA-NC HUD Metro FMR Area</v>
      </c>
      <c r="B112" s="163" t="str">
        <f>'MTSP-HERA Limits-HIDE'!C112</f>
        <v>Hampton city</v>
      </c>
      <c r="C112" s="22">
        <f t="shared" si="20"/>
        <v>106500</v>
      </c>
      <c r="D112" s="22">
        <f t="shared" si="21"/>
        <v>53250</v>
      </c>
      <c r="E112" s="22">
        <f t="shared" si="22"/>
        <v>63900</v>
      </c>
      <c r="F112" s="22">
        <f t="shared" si="23"/>
        <v>85200</v>
      </c>
      <c r="G112" s="22">
        <f t="shared" si="19"/>
        <v>106500</v>
      </c>
      <c r="H112" s="22">
        <f t="shared" si="24"/>
        <v>127800</v>
      </c>
      <c r="I112" s="22">
        <f t="shared" si="25"/>
        <v>159750</v>
      </c>
      <c r="J112" s="29"/>
      <c r="K112" s="29"/>
    </row>
    <row r="113" spans="1:11" ht="26.1" customHeight="1" x14ac:dyDescent="0.2">
      <c r="A113" s="66" t="str">
        <f>'MTSP-HERA Limits-HIDE'!D113</f>
        <v>Harrisonburg, VA MSA</v>
      </c>
      <c r="B113" s="163" t="str">
        <f>'MTSP-HERA Limits-HIDE'!C113</f>
        <v>Harrisonburg city</v>
      </c>
      <c r="C113" s="22">
        <f t="shared" si="20"/>
        <v>104200</v>
      </c>
      <c r="D113" s="22">
        <f t="shared" si="21"/>
        <v>48650</v>
      </c>
      <c r="E113" s="22">
        <f t="shared" si="22"/>
        <v>58380</v>
      </c>
      <c r="F113" s="22">
        <f t="shared" si="23"/>
        <v>77840</v>
      </c>
      <c r="G113" s="22">
        <f t="shared" si="19"/>
        <v>104200</v>
      </c>
      <c r="H113" s="22">
        <f t="shared" si="24"/>
        <v>116760</v>
      </c>
      <c r="I113" s="22">
        <f t="shared" si="25"/>
        <v>145950</v>
      </c>
      <c r="J113" s="29"/>
      <c r="K113" s="29"/>
    </row>
    <row r="114" spans="1:11" ht="26.1" customHeight="1" x14ac:dyDescent="0.2">
      <c r="A114" s="66" t="str">
        <f>'MTSP-HERA Limits-HIDE'!D114</f>
        <v>Richmond, VA HUD Metro FMR Area</v>
      </c>
      <c r="B114" s="163" t="str">
        <f>'MTSP-HERA Limits-HIDE'!C114</f>
        <v>Hopewell city</v>
      </c>
      <c r="C114" s="22">
        <f t="shared" si="20"/>
        <v>113500</v>
      </c>
      <c r="D114" s="22">
        <f t="shared" si="21"/>
        <v>56750</v>
      </c>
      <c r="E114" s="22">
        <f t="shared" si="22"/>
        <v>68100</v>
      </c>
      <c r="F114" s="22">
        <f t="shared" si="23"/>
        <v>90800</v>
      </c>
      <c r="G114" s="22">
        <f t="shared" si="19"/>
        <v>113500</v>
      </c>
      <c r="H114" s="22">
        <f t="shared" si="24"/>
        <v>136200</v>
      </c>
      <c r="I114" s="22">
        <f t="shared" si="25"/>
        <v>170250</v>
      </c>
      <c r="J114" s="29"/>
      <c r="K114" s="29"/>
    </row>
    <row r="115" spans="1:11" ht="26.1" customHeight="1" x14ac:dyDescent="0.2">
      <c r="A115" s="66" t="str">
        <f>'MTSP-HERA Limits-HIDE'!D115</f>
        <v>Rockbridge County-Buena Vista city-Lexington city, VA HUD Nonmetr</v>
      </c>
      <c r="B115" s="163" t="str">
        <f>'MTSP-HERA Limits-HIDE'!C115</f>
        <v>Lexington city</v>
      </c>
      <c r="C115" s="22">
        <f t="shared" si="20"/>
        <v>85200</v>
      </c>
      <c r="D115" s="22">
        <f t="shared" si="21"/>
        <v>42600</v>
      </c>
      <c r="E115" s="22">
        <f t="shared" si="22"/>
        <v>51120</v>
      </c>
      <c r="F115" s="22">
        <f t="shared" si="23"/>
        <v>68160</v>
      </c>
      <c r="G115" s="22">
        <f t="shared" si="19"/>
        <v>85200</v>
      </c>
      <c r="H115" s="22">
        <f t="shared" si="24"/>
        <v>102240</v>
      </c>
      <c r="I115" s="22">
        <f t="shared" si="25"/>
        <v>127800</v>
      </c>
      <c r="J115" s="29"/>
      <c r="K115" s="29"/>
    </row>
    <row r="116" spans="1:11" ht="26.1" customHeight="1" x14ac:dyDescent="0.2">
      <c r="A116" s="66" t="str">
        <f>'MTSP-HERA Limits-HIDE'!D116</f>
        <v>Lynchburg, VA MSA</v>
      </c>
      <c r="B116" s="163" t="str">
        <f>'MTSP-HERA Limits-HIDE'!C116</f>
        <v>Lynchburg city</v>
      </c>
      <c r="C116" s="22">
        <f t="shared" si="20"/>
        <v>97800</v>
      </c>
      <c r="D116" s="22">
        <f t="shared" si="21"/>
        <v>44250</v>
      </c>
      <c r="E116" s="22">
        <f t="shared" si="22"/>
        <v>53100</v>
      </c>
      <c r="F116" s="22">
        <f t="shared" si="23"/>
        <v>70800</v>
      </c>
      <c r="G116" s="22">
        <f t="shared" si="19"/>
        <v>97800</v>
      </c>
      <c r="H116" s="22">
        <f t="shared" si="24"/>
        <v>106200</v>
      </c>
      <c r="I116" s="22">
        <f t="shared" si="25"/>
        <v>132750</v>
      </c>
      <c r="J116" s="29"/>
      <c r="K116" s="29"/>
    </row>
    <row r="117" spans="1:11" ht="26.1" customHeight="1" x14ac:dyDescent="0.2">
      <c r="A117" s="66" t="str">
        <f>'MTSP-HERA Limits-HIDE'!D117</f>
        <v>Washington-Arlington-Alexandria, DC-VA-MD HUD Metro FMR Area</v>
      </c>
      <c r="B117" s="163" t="str">
        <f>'MTSP-HERA Limits-HIDE'!C117</f>
        <v>Manassas city</v>
      </c>
      <c r="C117" s="22">
        <f t="shared" si="20"/>
        <v>163900</v>
      </c>
      <c r="D117" s="22">
        <f t="shared" si="21"/>
        <v>81950</v>
      </c>
      <c r="E117" s="22">
        <f t="shared" si="22"/>
        <v>98340</v>
      </c>
      <c r="F117" s="22">
        <f t="shared" si="23"/>
        <v>131120</v>
      </c>
      <c r="G117" s="22">
        <f t="shared" si="19"/>
        <v>163900</v>
      </c>
      <c r="H117" s="22">
        <f t="shared" si="24"/>
        <v>196680</v>
      </c>
      <c r="I117" s="22">
        <f t="shared" si="25"/>
        <v>245850</v>
      </c>
      <c r="J117" s="29"/>
      <c r="K117" s="29"/>
    </row>
    <row r="118" spans="1:11" ht="26.1" customHeight="1" x14ac:dyDescent="0.2">
      <c r="A118" s="66" t="str">
        <f>'MTSP-HERA Limits-HIDE'!D118</f>
        <v>Washington-Arlington-Alexandria, DC-VA-MD HUD Metro FMR Area</v>
      </c>
      <c r="B118" s="163" t="str">
        <f>'MTSP-HERA Limits-HIDE'!C118</f>
        <v>Manassas Park city</v>
      </c>
      <c r="C118" s="22">
        <f t="shared" si="20"/>
        <v>163900</v>
      </c>
      <c r="D118" s="22">
        <f t="shared" si="21"/>
        <v>81950</v>
      </c>
      <c r="E118" s="22">
        <f t="shared" si="22"/>
        <v>98340</v>
      </c>
      <c r="F118" s="22">
        <f t="shared" si="23"/>
        <v>131120</v>
      </c>
      <c r="G118" s="22">
        <f t="shared" si="19"/>
        <v>163900</v>
      </c>
      <c r="H118" s="22">
        <f t="shared" si="24"/>
        <v>196680</v>
      </c>
      <c r="I118" s="22">
        <f t="shared" si="25"/>
        <v>245850</v>
      </c>
      <c r="J118" s="29"/>
      <c r="K118" s="29"/>
    </row>
    <row r="119" spans="1:11" ht="26.1" customHeight="1" x14ac:dyDescent="0.2">
      <c r="A119" s="66" t="str">
        <f>'MTSP-HERA Limits-HIDE'!D119</f>
        <v>Henry County-Martinsville city, VA HUD Nonmetro FMR Area</v>
      </c>
      <c r="B119" s="163" t="str">
        <f>'MTSP-HERA Limits-HIDE'!C119</f>
        <v>Martinsville city</v>
      </c>
      <c r="C119" s="22">
        <f t="shared" si="20"/>
        <v>68200</v>
      </c>
      <c r="D119" s="22">
        <f t="shared" si="21"/>
        <v>39050</v>
      </c>
      <c r="E119" s="22">
        <f t="shared" si="22"/>
        <v>46860</v>
      </c>
      <c r="F119" s="22">
        <f t="shared" si="23"/>
        <v>62480</v>
      </c>
      <c r="G119" s="22">
        <f t="shared" si="19"/>
        <v>68200</v>
      </c>
      <c r="H119" s="22">
        <f t="shared" si="24"/>
        <v>93720</v>
      </c>
      <c r="I119" s="22">
        <f t="shared" si="25"/>
        <v>117150</v>
      </c>
      <c r="J119" s="29"/>
      <c r="K119" s="29"/>
    </row>
    <row r="120" spans="1:11" ht="26.1" customHeight="1" x14ac:dyDescent="0.2">
      <c r="A120" s="66" t="str">
        <f>'MTSP-HERA Limits-HIDE'!D120</f>
        <v>Virginia Beach-Norfolk-Newport News, VA-NC HUD Metro FMR Area</v>
      </c>
      <c r="B120" s="163" t="str">
        <f>'MTSP-HERA Limits-HIDE'!C120</f>
        <v>Newport News city</v>
      </c>
      <c r="C120" s="22">
        <f t="shared" si="20"/>
        <v>106500</v>
      </c>
      <c r="D120" s="22">
        <f t="shared" si="21"/>
        <v>53250</v>
      </c>
      <c r="E120" s="22">
        <f t="shared" si="22"/>
        <v>63900</v>
      </c>
      <c r="F120" s="22">
        <f t="shared" si="23"/>
        <v>85200</v>
      </c>
      <c r="G120" s="22">
        <f t="shared" si="19"/>
        <v>106500</v>
      </c>
      <c r="H120" s="22">
        <f t="shared" si="24"/>
        <v>127800</v>
      </c>
      <c r="I120" s="22">
        <f t="shared" si="25"/>
        <v>159750</v>
      </c>
      <c r="J120" s="29"/>
      <c r="K120" s="29"/>
    </row>
    <row r="121" spans="1:11" ht="26.1" customHeight="1" x14ac:dyDescent="0.2">
      <c r="A121" s="66" t="str">
        <f>'MTSP-HERA Limits-HIDE'!D121</f>
        <v>Virginia Beach-Norfolk-Newport News, VA-NC HUD Metro FMR Area</v>
      </c>
      <c r="B121" s="163" t="str">
        <f>'MTSP-HERA Limits-HIDE'!C121</f>
        <v>Norfolk city</v>
      </c>
      <c r="C121" s="22">
        <f t="shared" si="20"/>
        <v>106500</v>
      </c>
      <c r="D121" s="22">
        <f t="shared" si="21"/>
        <v>53250</v>
      </c>
      <c r="E121" s="22">
        <f t="shared" si="22"/>
        <v>63900</v>
      </c>
      <c r="F121" s="22">
        <f t="shared" si="23"/>
        <v>85200</v>
      </c>
      <c r="G121" s="22">
        <f t="shared" si="19"/>
        <v>106500</v>
      </c>
      <c r="H121" s="22">
        <f t="shared" si="24"/>
        <v>127800</v>
      </c>
      <c r="I121" s="22">
        <f t="shared" si="25"/>
        <v>159750</v>
      </c>
      <c r="J121" s="29"/>
      <c r="K121" s="29"/>
    </row>
    <row r="122" spans="1:11" ht="26.1" customHeight="1" x14ac:dyDescent="0.2">
      <c r="A122" s="66" t="str">
        <f>'MTSP-HERA Limits-HIDE'!D122</f>
        <v>Wise County-Norton city, VA HUD Nonmetro FMR Area</v>
      </c>
      <c r="B122" s="163" t="str">
        <f>'MTSP-HERA Limits-HIDE'!C122</f>
        <v>Norton city</v>
      </c>
      <c r="C122" s="22">
        <f t="shared" si="20"/>
        <v>66000</v>
      </c>
      <c r="D122" s="22">
        <f t="shared" si="21"/>
        <v>39050</v>
      </c>
      <c r="E122" s="22">
        <f t="shared" si="22"/>
        <v>46860</v>
      </c>
      <c r="F122" s="22">
        <f t="shared" si="23"/>
        <v>62480</v>
      </c>
      <c r="G122" s="22">
        <f t="shared" si="19"/>
        <v>66000</v>
      </c>
      <c r="H122" s="22">
        <f t="shared" si="24"/>
        <v>93720</v>
      </c>
      <c r="I122" s="22">
        <f t="shared" si="25"/>
        <v>117150</v>
      </c>
      <c r="J122" s="29"/>
      <c r="K122" s="29"/>
    </row>
    <row r="123" spans="1:11" ht="26.1" customHeight="1" x14ac:dyDescent="0.2">
      <c r="A123" s="66" t="str">
        <f>'MTSP-HERA Limits-HIDE'!D123</f>
        <v>Richmond, VA HUD Metro FMR Area</v>
      </c>
      <c r="B123" s="163" t="str">
        <f>'MTSP-HERA Limits-HIDE'!C123</f>
        <v>Petersburg city</v>
      </c>
      <c r="C123" s="22">
        <f t="shared" si="20"/>
        <v>113500</v>
      </c>
      <c r="D123" s="22">
        <f t="shared" si="21"/>
        <v>56750</v>
      </c>
      <c r="E123" s="22">
        <f t="shared" si="22"/>
        <v>68100</v>
      </c>
      <c r="F123" s="22">
        <f t="shared" si="23"/>
        <v>90800</v>
      </c>
      <c r="G123" s="22">
        <f t="shared" si="19"/>
        <v>113500</v>
      </c>
      <c r="H123" s="22">
        <f t="shared" si="24"/>
        <v>136200</v>
      </c>
      <c r="I123" s="22">
        <f t="shared" si="25"/>
        <v>170250</v>
      </c>
      <c r="J123" s="29"/>
      <c r="K123" s="29"/>
    </row>
    <row r="124" spans="1:11" ht="26.1" customHeight="1" x14ac:dyDescent="0.2">
      <c r="A124" s="66" t="str">
        <f>'MTSP-HERA Limits-HIDE'!D124</f>
        <v>Virginia Beach-Norfolk-Newport News, VA-NC HUD Metro FMR Area</v>
      </c>
      <c r="B124" s="163" t="str">
        <f>'MTSP-HERA Limits-HIDE'!C124</f>
        <v>Poquoson city</v>
      </c>
      <c r="C124" s="22">
        <f t="shared" si="20"/>
        <v>106500</v>
      </c>
      <c r="D124" s="22">
        <f t="shared" si="21"/>
        <v>53250</v>
      </c>
      <c r="E124" s="22">
        <f t="shared" si="22"/>
        <v>63900</v>
      </c>
      <c r="F124" s="22">
        <f t="shared" si="23"/>
        <v>85200</v>
      </c>
      <c r="G124" s="22">
        <f t="shared" si="19"/>
        <v>106500</v>
      </c>
      <c r="H124" s="22">
        <f t="shared" si="24"/>
        <v>127800</v>
      </c>
      <c r="I124" s="22">
        <f t="shared" si="25"/>
        <v>159750</v>
      </c>
      <c r="J124" s="29"/>
      <c r="K124" s="29"/>
    </row>
    <row r="125" spans="1:11" ht="26.1" customHeight="1" x14ac:dyDescent="0.2">
      <c r="A125" s="66" t="str">
        <f>'MTSP-HERA Limits-HIDE'!D125</f>
        <v>Virginia Beach-Norfolk-Newport News, VA-NC HUD Metro FMR Area</v>
      </c>
      <c r="B125" s="163" t="str">
        <f>'MTSP-HERA Limits-HIDE'!C125</f>
        <v>Portsmouth city</v>
      </c>
      <c r="C125" s="22">
        <f t="shared" si="20"/>
        <v>106500</v>
      </c>
      <c r="D125" s="22">
        <f t="shared" si="21"/>
        <v>53250</v>
      </c>
      <c r="E125" s="22">
        <f t="shared" si="22"/>
        <v>63900</v>
      </c>
      <c r="F125" s="22">
        <f t="shared" si="23"/>
        <v>85200</v>
      </c>
      <c r="G125" s="22">
        <f t="shared" si="19"/>
        <v>106500</v>
      </c>
      <c r="H125" s="22">
        <f t="shared" si="24"/>
        <v>127800</v>
      </c>
      <c r="I125" s="22">
        <f t="shared" si="25"/>
        <v>159750</v>
      </c>
      <c r="J125" s="29"/>
      <c r="K125" s="29"/>
    </row>
    <row r="126" spans="1:11" ht="26.1" customHeight="1" x14ac:dyDescent="0.2">
      <c r="A126" s="66" t="str">
        <f>'MTSP-HERA Limits-HIDE'!D126</f>
        <v>Blacksburg-Christiansburg-Radford, VA HUD Metro FMR Area</v>
      </c>
      <c r="B126" s="163" t="str">
        <f>'MTSP-HERA Limits-HIDE'!C126</f>
        <v>Radford city</v>
      </c>
      <c r="C126" s="22">
        <f t="shared" si="20"/>
        <v>109900</v>
      </c>
      <c r="D126" s="22">
        <f t="shared" si="21"/>
        <v>54800</v>
      </c>
      <c r="E126" s="22">
        <f t="shared" si="22"/>
        <v>65760</v>
      </c>
      <c r="F126" s="22">
        <f t="shared" si="23"/>
        <v>87680</v>
      </c>
      <c r="G126" s="22">
        <f t="shared" si="19"/>
        <v>109900</v>
      </c>
      <c r="H126" s="22">
        <f t="shared" si="24"/>
        <v>131520</v>
      </c>
      <c r="I126" s="22">
        <f t="shared" si="25"/>
        <v>164400</v>
      </c>
      <c r="J126" s="29"/>
      <c r="K126" s="29"/>
    </row>
    <row r="127" spans="1:11" ht="26.1" customHeight="1" x14ac:dyDescent="0.2">
      <c r="A127" s="66" t="str">
        <f>'MTSP-HERA Limits-HIDE'!D127</f>
        <v>Richmond, VA HUD Metro FMR Area</v>
      </c>
      <c r="B127" s="163" t="str">
        <f>'MTSP-HERA Limits-HIDE'!C127</f>
        <v>Richmond city</v>
      </c>
      <c r="C127" s="22">
        <f t="shared" si="20"/>
        <v>113500</v>
      </c>
      <c r="D127" s="22">
        <f t="shared" si="21"/>
        <v>56750</v>
      </c>
      <c r="E127" s="22">
        <f t="shared" si="22"/>
        <v>68100</v>
      </c>
      <c r="F127" s="22">
        <f t="shared" si="23"/>
        <v>90800</v>
      </c>
      <c r="G127" s="22">
        <f t="shared" si="19"/>
        <v>113500</v>
      </c>
      <c r="H127" s="22">
        <f t="shared" si="24"/>
        <v>136200</v>
      </c>
      <c r="I127" s="22">
        <f t="shared" si="25"/>
        <v>170250</v>
      </c>
      <c r="J127" s="29"/>
      <c r="K127" s="29"/>
    </row>
    <row r="128" spans="1:11" ht="26.1" customHeight="1" x14ac:dyDescent="0.2">
      <c r="A128" s="66" t="str">
        <f>'MTSP-HERA Limits-HIDE'!D128</f>
        <v>Roanoke, VA HUD Metro FMR Area</v>
      </c>
      <c r="B128" s="163" t="str">
        <f>'MTSP-HERA Limits-HIDE'!C128</f>
        <v>Roanoke city</v>
      </c>
      <c r="C128" s="22">
        <f t="shared" si="20"/>
        <v>90600</v>
      </c>
      <c r="D128" s="22">
        <f t="shared" si="21"/>
        <v>45300</v>
      </c>
      <c r="E128" s="22">
        <f t="shared" si="22"/>
        <v>54360</v>
      </c>
      <c r="F128" s="22">
        <f t="shared" si="23"/>
        <v>72480</v>
      </c>
      <c r="G128" s="22">
        <f t="shared" si="19"/>
        <v>90600</v>
      </c>
      <c r="H128" s="22">
        <f t="shared" si="24"/>
        <v>108720</v>
      </c>
      <c r="I128" s="22">
        <f t="shared" si="25"/>
        <v>135900</v>
      </c>
      <c r="J128" s="29"/>
      <c r="K128" s="29"/>
    </row>
    <row r="129" spans="1:11" ht="26.1" customHeight="1" x14ac:dyDescent="0.2">
      <c r="A129" s="66" t="str">
        <f>'MTSP-HERA Limits-HIDE'!D129</f>
        <v>Roanoke, VA HUD Metro FMR Area</v>
      </c>
      <c r="B129" s="163" t="str">
        <f>'MTSP-HERA Limits-HIDE'!C129</f>
        <v>Salem city</v>
      </c>
      <c r="C129" s="22">
        <f t="shared" si="20"/>
        <v>90600</v>
      </c>
      <c r="D129" s="22">
        <f t="shared" si="21"/>
        <v>45300</v>
      </c>
      <c r="E129" s="22">
        <f t="shared" si="22"/>
        <v>54360</v>
      </c>
      <c r="F129" s="22">
        <f t="shared" si="23"/>
        <v>72480</v>
      </c>
      <c r="G129" s="22">
        <f t="shared" si="19"/>
        <v>90600</v>
      </c>
      <c r="H129" s="22">
        <f t="shared" si="24"/>
        <v>108720</v>
      </c>
      <c r="I129" s="22">
        <f t="shared" si="25"/>
        <v>135900</v>
      </c>
      <c r="J129" s="29"/>
      <c r="K129" s="29"/>
    </row>
    <row r="130" spans="1:11" ht="26.1" customHeight="1" x14ac:dyDescent="0.2">
      <c r="A130" s="66" t="str">
        <f>'MTSP-HERA Limits-HIDE'!D130</f>
        <v>Staunton-Stuarts Draft, VA MSA</v>
      </c>
      <c r="B130" s="163" t="str">
        <f>'MTSP-HERA Limits-HIDE'!C130</f>
        <v>Staunton city</v>
      </c>
      <c r="C130" s="22">
        <f t="shared" si="20"/>
        <v>94400</v>
      </c>
      <c r="D130" s="22">
        <f t="shared" si="21"/>
        <v>47200</v>
      </c>
      <c r="E130" s="22">
        <f t="shared" si="22"/>
        <v>56640</v>
      </c>
      <c r="F130" s="22">
        <f t="shared" si="23"/>
        <v>75520</v>
      </c>
      <c r="G130" s="22">
        <f t="shared" si="19"/>
        <v>94400</v>
      </c>
      <c r="H130" s="22">
        <f t="shared" si="24"/>
        <v>113280</v>
      </c>
      <c r="I130" s="22">
        <f t="shared" si="25"/>
        <v>141600</v>
      </c>
      <c r="J130" s="29"/>
      <c r="K130" s="29"/>
    </row>
    <row r="131" spans="1:11" ht="26.1" customHeight="1" x14ac:dyDescent="0.2">
      <c r="A131" s="66" t="str">
        <f>'MTSP-HERA Limits-HIDE'!D131</f>
        <v>Virginia Beach-Norfolk-Newport News, VA-NC HUD Metro FMR Area</v>
      </c>
      <c r="B131" s="163" t="str">
        <f>'MTSP-HERA Limits-HIDE'!C131</f>
        <v>Suffolk city</v>
      </c>
      <c r="C131" s="22">
        <f t="shared" ref="C131:C135" si="26">VLOOKUP(B131,VAMTSP,3,FALSE)</f>
        <v>106500</v>
      </c>
      <c r="D131" s="22">
        <f t="shared" si="21"/>
        <v>53250</v>
      </c>
      <c r="E131" s="22">
        <f t="shared" si="22"/>
        <v>63900</v>
      </c>
      <c r="F131" s="22">
        <f t="shared" si="23"/>
        <v>85200</v>
      </c>
      <c r="G131" s="22">
        <f t="shared" si="19"/>
        <v>106500</v>
      </c>
      <c r="H131" s="22">
        <f t="shared" si="24"/>
        <v>127800</v>
      </c>
      <c r="I131" s="22">
        <f t="shared" si="25"/>
        <v>159750</v>
      </c>
      <c r="J131" s="29"/>
      <c r="K131" s="29"/>
    </row>
    <row r="132" spans="1:11" ht="26.1" customHeight="1" x14ac:dyDescent="0.2">
      <c r="A132" s="66" t="str">
        <f>'MTSP-HERA Limits-HIDE'!D132</f>
        <v>Virginia Beach-Norfolk-Newport News, VA-NC HUD Metro FMR Area</v>
      </c>
      <c r="B132" s="163" t="str">
        <f>'MTSP-HERA Limits-HIDE'!C132</f>
        <v>Virginia Beach city</v>
      </c>
      <c r="C132" s="22">
        <f t="shared" si="26"/>
        <v>106500</v>
      </c>
      <c r="D132" s="22">
        <f t="shared" si="21"/>
        <v>53250</v>
      </c>
      <c r="E132" s="22">
        <f t="shared" si="22"/>
        <v>63900</v>
      </c>
      <c r="F132" s="22">
        <f t="shared" si="23"/>
        <v>85200</v>
      </c>
      <c r="G132" s="22">
        <f t="shared" ref="G132:G135" si="27">C132</f>
        <v>106500</v>
      </c>
      <c r="H132" s="22">
        <f t="shared" si="24"/>
        <v>127800</v>
      </c>
      <c r="I132" s="22">
        <f t="shared" si="25"/>
        <v>159750</v>
      </c>
      <c r="J132" s="29"/>
      <c r="K132" s="29"/>
    </row>
    <row r="133" spans="1:11" ht="26.1" customHeight="1" x14ac:dyDescent="0.2">
      <c r="A133" s="66" t="str">
        <f>'MTSP-HERA Limits-HIDE'!D133</f>
        <v>Staunton-Stuarts Draft, VA MSA</v>
      </c>
      <c r="B133" s="163" t="str">
        <f>'MTSP-HERA Limits-HIDE'!C133</f>
        <v>Waynesboro city</v>
      </c>
      <c r="C133" s="22">
        <f t="shared" si="26"/>
        <v>94400</v>
      </c>
      <c r="D133" s="22">
        <f t="shared" si="21"/>
        <v>47200</v>
      </c>
      <c r="E133" s="22">
        <f t="shared" si="22"/>
        <v>56640</v>
      </c>
      <c r="F133" s="22">
        <f t="shared" si="23"/>
        <v>75520</v>
      </c>
      <c r="G133" s="22">
        <f t="shared" si="27"/>
        <v>94400</v>
      </c>
      <c r="H133" s="22">
        <f t="shared" si="24"/>
        <v>113280</v>
      </c>
      <c r="I133" s="22">
        <f t="shared" si="25"/>
        <v>141600</v>
      </c>
      <c r="J133" s="29"/>
      <c r="K133" s="29"/>
    </row>
    <row r="134" spans="1:11" ht="26.1" customHeight="1" x14ac:dyDescent="0.2">
      <c r="A134" s="66" t="str">
        <f>'MTSP-HERA Limits-HIDE'!D134</f>
        <v>Virginia Beach-Norfolk-Newport News, VA-NC HUD Metro FMR Area</v>
      </c>
      <c r="B134" s="163" t="str">
        <f>'MTSP-HERA Limits-HIDE'!C134</f>
        <v>Williamsburg city</v>
      </c>
      <c r="C134" s="22">
        <f t="shared" si="26"/>
        <v>106500</v>
      </c>
      <c r="D134" s="22">
        <f t="shared" si="21"/>
        <v>53250</v>
      </c>
      <c r="E134" s="22">
        <f t="shared" si="22"/>
        <v>63900</v>
      </c>
      <c r="F134" s="22">
        <f t="shared" si="23"/>
        <v>85200</v>
      </c>
      <c r="G134" s="22">
        <f t="shared" si="27"/>
        <v>106500</v>
      </c>
      <c r="H134" s="22">
        <f t="shared" si="24"/>
        <v>127800</v>
      </c>
      <c r="I134" s="22">
        <f t="shared" si="25"/>
        <v>159750</v>
      </c>
      <c r="J134" s="29"/>
      <c r="K134" s="29"/>
    </row>
    <row r="135" spans="1:11" ht="26.1" customHeight="1" x14ac:dyDescent="0.2">
      <c r="A135" s="66" t="str">
        <f>'MTSP-HERA Limits-HIDE'!D135</f>
        <v>Winchester, VA-WV MSA</v>
      </c>
      <c r="B135" s="163" t="str">
        <f>'MTSP-HERA Limits-HIDE'!C135</f>
        <v>Winchester city</v>
      </c>
      <c r="C135" s="22">
        <f t="shared" si="26"/>
        <v>113100</v>
      </c>
      <c r="D135" s="22">
        <f t="shared" si="21"/>
        <v>56550</v>
      </c>
      <c r="E135" s="22">
        <f t="shared" si="22"/>
        <v>67860</v>
      </c>
      <c r="F135" s="22">
        <f t="shared" si="23"/>
        <v>90480</v>
      </c>
      <c r="G135" s="22">
        <f t="shared" si="27"/>
        <v>113100</v>
      </c>
      <c r="H135" s="22">
        <f t="shared" si="24"/>
        <v>135720</v>
      </c>
      <c r="I135" s="22">
        <f t="shared" si="25"/>
        <v>169650</v>
      </c>
      <c r="J135" s="29"/>
      <c r="K135" s="29"/>
    </row>
    <row r="136" spans="1:11" x14ac:dyDescent="0.2">
      <c r="D136" s="38"/>
      <c r="E136" s="38"/>
      <c r="F136" s="38"/>
      <c r="J136" s="29"/>
      <c r="K136" s="29"/>
    </row>
    <row r="137" spans="1:11" x14ac:dyDescent="0.2">
      <c r="J137" s="29"/>
      <c r="K137" s="29"/>
    </row>
    <row r="138" spans="1:11" x14ac:dyDescent="0.2">
      <c r="D138" s="38"/>
      <c r="E138" s="38"/>
      <c r="F138" s="38"/>
      <c r="J138" s="29"/>
      <c r="K138" s="29"/>
    </row>
    <row r="139" spans="1:11" x14ac:dyDescent="0.2">
      <c r="J139" s="29"/>
      <c r="K139" s="29"/>
    </row>
    <row r="140" spans="1:11" x14ac:dyDescent="0.2">
      <c r="J140" s="29"/>
      <c r="K140" s="29"/>
    </row>
    <row r="141" spans="1:11" x14ac:dyDescent="0.2">
      <c r="J141" s="29"/>
      <c r="K141" s="29"/>
    </row>
    <row r="142" spans="1:11" x14ac:dyDescent="0.2">
      <c r="J142" s="29"/>
      <c r="K142" s="29"/>
    </row>
    <row r="143" spans="1:11" x14ac:dyDescent="0.2">
      <c r="J143" s="29"/>
      <c r="K143" s="29"/>
    </row>
    <row r="144" spans="1:11" x14ac:dyDescent="0.2">
      <c r="J144" s="29"/>
      <c r="K144" s="29"/>
    </row>
    <row r="145" spans="4:11" x14ac:dyDescent="0.2">
      <c r="J145" s="29"/>
      <c r="K145" s="29"/>
    </row>
    <row r="146" spans="4:11" x14ac:dyDescent="0.2">
      <c r="J146" s="29"/>
      <c r="K146" s="29"/>
    </row>
    <row r="147" spans="4:11" x14ac:dyDescent="0.2">
      <c r="D147" s="38"/>
      <c r="E147" s="38"/>
      <c r="F147" s="38"/>
      <c r="J147" s="29"/>
      <c r="K147" s="29"/>
    </row>
    <row r="148" spans="4:11" x14ac:dyDescent="0.2">
      <c r="J148" s="29"/>
      <c r="K148" s="29"/>
    </row>
    <row r="149" spans="4:11" x14ac:dyDescent="0.2">
      <c r="D149" s="38"/>
      <c r="E149" s="38"/>
      <c r="F149" s="38"/>
      <c r="J149" s="29"/>
      <c r="K149" s="29"/>
    </row>
    <row r="150" spans="4:11" x14ac:dyDescent="0.2">
      <c r="J150" s="29"/>
      <c r="K150" s="29"/>
    </row>
    <row r="151" spans="4:11" x14ac:dyDescent="0.2">
      <c r="J151" s="29"/>
      <c r="K151" s="29"/>
    </row>
    <row r="152" spans="4:11" x14ac:dyDescent="0.2">
      <c r="J152" s="29"/>
      <c r="K152" s="29"/>
    </row>
    <row r="153" spans="4:11" x14ac:dyDescent="0.2">
      <c r="J153" s="29"/>
      <c r="K153" s="29"/>
    </row>
    <row r="154" spans="4:11" x14ac:dyDescent="0.2">
      <c r="J154" s="29"/>
      <c r="K154" s="29"/>
    </row>
    <row r="155" spans="4:11" x14ac:dyDescent="0.2">
      <c r="J155" s="29"/>
      <c r="K155" s="29"/>
    </row>
    <row r="156" spans="4:11" x14ac:dyDescent="0.2">
      <c r="J156" s="29"/>
      <c r="K156" s="29"/>
    </row>
    <row r="159" spans="4:11" x14ac:dyDescent="0.2">
      <c r="D159" s="38"/>
      <c r="E159" s="38"/>
      <c r="F159" s="38"/>
    </row>
    <row r="160" spans="4:11" x14ac:dyDescent="0.2">
      <c r="D160" s="38"/>
      <c r="E160" s="38"/>
      <c r="F160" s="38"/>
    </row>
    <row r="170" spans="4:6" x14ac:dyDescent="0.2">
      <c r="D170" s="38"/>
      <c r="E170" s="38"/>
      <c r="F170" s="38"/>
    </row>
    <row r="171" spans="4:6" x14ac:dyDescent="0.2">
      <c r="D171" s="38"/>
      <c r="E171" s="38"/>
      <c r="F171" s="38"/>
    </row>
    <row r="172" spans="4:6" x14ac:dyDescent="0.2">
      <c r="D172" s="38"/>
      <c r="E172" s="38"/>
      <c r="F172" s="38"/>
    </row>
    <row r="181" spans="4:6" x14ac:dyDescent="0.2">
      <c r="D181" s="38"/>
      <c r="E181" s="38"/>
      <c r="F181" s="38"/>
    </row>
    <row r="182" spans="4:6" x14ac:dyDescent="0.2">
      <c r="D182" s="38"/>
      <c r="E182" s="38"/>
      <c r="F182" s="38"/>
    </row>
    <row r="183" spans="4:6" x14ac:dyDescent="0.2">
      <c r="D183" s="38"/>
      <c r="E183" s="38"/>
      <c r="F183" s="38"/>
    </row>
    <row r="192" spans="4:6" x14ac:dyDescent="0.2">
      <c r="D192" s="38"/>
      <c r="E192" s="38"/>
      <c r="F192" s="38"/>
    </row>
    <row r="193" spans="4:6" x14ac:dyDescent="0.2">
      <c r="D193" s="38"/>
      <c r="E193" s="38"/>
      <c r="F193" s="38"/>
    </row>
    <row r="194" spans="4:6" x14ac:dyDescent="0.2">
      <c r="D194" s="38"/>
      <c r="E194" s="38"/>
      <c r="F194" s="38"/>
    </row>
    <row r="203" spans="4:6" x14ac:dyDescent="0.2">
      <c r="D203" s="38"/>
      <c r="E203" s="38"/>
      <c r="F203" s="38"/>
    </row>
    <row r="204" spans="4:6" x14ac:dyDescent="0.2">
      <c r="D204" s="38"/>
      <c r="E204" s="38"/>
      <c r="F204" s="38"/>
    </row>
    <row r="205" spans="4:6" x14ac:dyDescent="0.2">
      <c r="D205" s="38"/>
      <c r="E205" s="38"/>
      <c r="F205" s="38"/>
    </row>
    <row r="216" spans="1:9" s="29" customFormat="1" x14ac:dyDescent="0.2">
      <c r="A216" s="61"/>
      <c r="B216" s="65"/>
      <c r="C216" s="62"/>
      <c r="D216" s="38"/>
      <c r="E216" s="38"/>
      <c r="F216" s="38"/>
      <c r="G216" s="38"/>
      <c r="H216" s="38"/>
      <c r="I216" s="38"/>
    </row>
    <row r="226" spans="1:9" x14ac:dyDescent="0.2">
      <c r="D226" s="38"/>
      <c r="E226" s="38"/>
      <c r="F226" s="38"/>
    </row>
    <row r="227" spans="1:9" s="29" customFormat="1" x14ac:dyDescent="0.2">
      <c r="A227" s="61"/>
      <c r="B227" s="65"/>
      <c r="C227" s="62"/>
      <c r="D227" s="38"/>
      <c r="E227" s="38"/>
      <c r="F227" s="38"/>
      <c r="G227" s="38"/>
      <c r="H227" s="38"/>
      <c r="I227" s="38"/>
    </row>
    <row r="238" spans="1:9" x14ac:dyDescent="0.2">
      <c r="D238" s="38"/>
      <c r="E238" s="38"/>
      <c r="F238" s="38"/>
    </row>
    <row r="239" spans="1:9" s="29" customFormat="1" x14ac:dyDescent="0.2">
      <c r="A239" s="61"/>
      <c r="B239" s="65"/>
      <c r="C239" s="62"/>
      <c r="D239" s="38"/>
      <c r="E239" s="38"/>
      <c r="F239" s="38"/>
      <c r="G239" s="38"/>
      <c r="H239" s="38"/>
      <c r="I239" s="38"/>
    </row>
    <row r="250" spans="1:9" s="29" customFormat="1" x14ac:dyDescent="0.2">
      <c r="A250" s="61"/>
      <c r="B250" s="65"/>
      <c r="C250" s="62"/>
      <c r="D250" s="38"/>
      <c r="E250" s="38"/>
      <c r="F250" s="38"/>
      <c r="G250" s="38"/>
      <c r="H250" s="38"/>
      <c r="I250" s="38"/>
    </row>
    <row r="259" spans="1:9" x14ac:dyDescent="0.2">
      <c r="D259" s="38"/>
      <c r="E259" s="38"/>
      <c r="F259" s="38"/>
    </row>
    <row r="260" spans="1:9" x14ac:dyDescent="0.2">
      <c r="D260" s="38"/>
      <c r="E260" s="38"/>
      <c r="F260" s="38"/>
    </row>
    <row r="261" spans="1:9" s="29" customFormat="1" x14ac:dyDescent="0.2">
      <c r="A261" s="61"/>
      <c r="B261" s="65"/>
      <c r="C261" s="62"/>
      <c r="D261" s="38"/>
      <c r="E261" s="38"/>
      <c r="F261" s="38"/>
      <c r="G261" s="38"/>
      <c r="H261" s="38"/>
      <c r="I261" s="38"/>
    </row>
    <row r="271" spans="1:9" x14ac:dyDescent="0.2">
      <c r="D271" s="38"/>
      <c r="E271" s="38"/>
      <c r="F271" s="38"/>
    </row>
    <row r="272" spans="1:9" x14ac:dyDescent="0.2">
      <c r="D272" s="38"/>
      <c r="E272" s="38"/>
      <c r="F272" s="38"/>
    </row>
    <row r="273" spans="1:9" x14ac:dyDescent="0.2">
      <c r="D273" s="38"/>
      <c r="E273" s="38"/>
      <c r="F273" s="38"/>
    </row>
    <row r="283" spans="1:9" x14ac:dyDescent="0.2">
      <c r="D283" s="38"/>
      <c r="E283" s="38"/>
      <c r="F283" s="38"/>
    </row>
    <row r="284" spans="1:9" s="29" customFormat="1" x14ac:dyDescent="0.2">
      <c r="A284" s="61"/>
      <c r="B284" s="65"/>
      <c r="C284" s="62"/>
      <c r="D284" s="38"/>
      <c r="E284" s="38"/>
      <c r="F284" s="38"/>
      <c r="G284" s="38"/>
      <c r="H284" s="38"/>
      <c r="I284" s="38"/>
    </row>
    <row r="295" spans="1:9" s="29" customFormat="1" x14ac:dyDescent="0.2">
      <c r="A295" s="61"/>
      <c r="B295" s="65"/>
      <c r="C295" s="62"/>
      <c r="D295" s="38"/>
      <c r="E295" s="38"/>
      <c r="F295" s="38"/>
      <c r="G295" s="38"/>
      <c r="H295" s="38"/>
      <c r="I295" s="38"/>
    </row>
    <row r="306" spans="1:9" s="29" customFormat="1" x14ac:dyDescent="0.2">
      <c r="A306" s="61"/>
      <c r="B306" s="65"/>
      <c r="C306" s="62"/>
      <c r="D306" s="38"/>
      <c r="E306" s="38"/>
      <c r="F306" s="38"/>
      <c r="G306" s="38"/>
      <c r="H306" s="38"/>
      <c r="I306" s="38"/>
    </row>
    <row r="317" spans="1:9" s="29" customFormat="1" x14ac:dyDescent="0.2">
      <c r="A317" s="61"/>
      <c r="B317" s="65"/>
      <c r="C317" s="62"/>
      <c r="D317" s="38"/>
      <c r="E317" s="38"/>
      <c r="F317" s="38"/>
      <c r="G317" s="38"/>
      <c r="H317" s="38"/>
      <c r="I317" s="38"/>
    </row>
    <row r="326" spans="1:9" x14ac:dyDescent="0.2">
      <c r="D326" s="38"/>
      <c r="E326" s="38"/>
      <c r="F326" s="38"/>
    </row>
    <row r="327" spans="1:9" x14ac:dyDescent="0.2">
      <c r="D327" s="38"/>
      <c r="E327" s="38"/>
      <c r="F327" s="38"/>
    </row>
    <row r="328" spans="1:9" s="29" customFormat="1" x14ac:dyDescent="0.2">
      <c r="A328" s="61"/>
      <c r="B328" s="65"/>
      <c r="C328" s="62"/>
      <c r="D328" s="38"/>
      <c r="E328" s="38"/>
      <c r="F328" s="38"/>
      <c r="G328" s="38"/>
      <c r="H328" s="38"/>
      <c r="I328" s="38"/>
    </row>
    <row r="339" spans="1:9" s="29" customFormat="1" x14ac:dyDescent="0.2">
      <c r="A339" s="61"/>
      <c r="B339" s="65"/>
      <c r="C339" s="62"/>
      <c r="D339" s="38"/>
      <c r="E339" s="38"/>
      <c r="F339" s="38"/>
      <c r="G339" s="38"/>
      <c r="H339" s="38"/>
      <c r="I339" s="38"/>
    </row>
    <row r="350" spans="1:9" s="29" customFormat="1" x14ac:dyDescent="0.2">
      <c r="A350" s="61"/>
      <c r="B350" s="65"/>
      <c r="C350" s="62"/>
      <c r="D350" s="38"/>
      <c r="E350" s="38"/>
      <c r="F350" s="38"/>
      <c r="G350" s="38"/>
      <c r="H350" s="38"/>
      <c r="I350" s="38"/>
    </row>
    <row r="359" spans="1:9" x14ac:dyDescent="0.2">
      <c r="D359" s="38"/>
      <c r="E359" s="38"/>
      <c r="F359" s="38"/>
    </row>
    <row r="360" spans="1:9" x14ac:dyDescent="0.2">
      <c r="D360" s="38"/>
      <c r="E360" s="38"/>
      <c r="F360" s="38"/>
    </row>
    <row r="361" spans="1:9" s="29" customFormat="1" x14ac:dyDescent="0.2">
      <c r="A361" s="61"/>
      <c r="B361" s="65"/>
      <c r="C361" s="62"/>
      <c r="D361" s="38"/>
      <c r="E361" s="38"/>
      <c r="F361" s="38"/>
      <c r="G361" s="38"/>
      <c r="H361" s="38"/>
      <c r="I361" s="38"/>
    </row>
    <row r="372" spans="1:9" s="29" customFormat="1" x14ac:dyDescent="0.2">
      <c r="A372" s="61"/>
      <c r="B372" s="65"/>
      <c r="C372" s="62"/>
      <c r="D372" s="38"/>
      <c r="E372" s="38"/>
      <c r="F372" s="38"/>
      <c r="G372" s="38"/>
      <c r="H372" s="38"/>
      <c r="I372" s="38"/>
    </row>
    <row r="381" spans="1:9" x14ac:dyDescent="0.2">
      <c r="D381" s="38"/>
      <c r="E381" s="38"/>
      <c r="F381" s="38"/>
    </row>
    <row r="382" spans="1:9" x14ac:dyDescent="0.2">
      <c r="D382" s="38"/>
      <c r="E382" s="38"/>
      <c r="F382" s="38"/>
    </row>
    <row r="383" spans="1:9" s="29" customFormat="1" x14ac:dyDescent="0.2">
      <c r="A383" s="61"/>
      <c r="B383" s="65"/>
      <c r="C383" s="62"/>
      <c r="D383" s="38"/>
      <c r="E383" s="38"/>
      <c r="F383" s="38"/>
      <c r="G383" s="38"/>
      <c r="H383" s="38"/>
      <c r="I383" s="38"/>
    </row>
    <row r="392" spans="1:9" s="49" customFormat="1" x14ac:dyDescent="0.2">
      <c r="A392" s="61"/>
      <c r="B392" s="65"/>
      <c r="C392" s="62"/>
      <c r="D392" s="38"/>
      <c r="E392" s="38"/>
      <c r="F392" s="38"/>
      <c r="G392" s="62"/>
      <c r="H392" s="62"/>
      <c r="I392" s="62"/>
    </row>
    <row r="393" spans="1:9" s="49" customFormat="1" x14ac:dyDescent="0.2">
      <c r="A393" s="61"/>
      <c r="B393" s="65"/>
      <c r="C393" s="62"/>
      <c r="D393" s="38"/>
      <c r="E393" s="38"/>
      <c r="F393" s="38"/>
      <c r="G393" s="62"/>
      <c r="H393" s="62"/>
      <c r="I393" s="62"/>
    </row>
    <row r="394" spans="1:9" s="29" customFormat="1" x14ac:dyDescent="0.2">
      <c r="A394" s="61"/>
      <c r="B394" s="65"/>
      <c r="C394" s="62"/>
      <c r="D394" s="38"/>
      <c r="E394" s="38"/>
      <c r="F394" s="38"/>
      <c r="G394" s="38"/>
      <c r="H394" s="38"/>
      <c r="I394" s="38"/>
    </row>
    <row r="403" spans="1:9" x14ac:dyDescent="0.2">
      <c r="D403" s="38"/>
      <c r="E403" s="38"/>
      <c r="F403" s="38"/>
    </row>
    <row r="404" spans="1:9" s="29" customFormat="1" x14ac:dyDescent="0.2">
      <c r="A404" s="61"/>
      <c r="B404" s="65"/>
      <c r="C404" s="62"/>
      <c r="D404" s="38"/>
      <c r="E404" s="38"/>
      <c r="F404" s="38"/>
      <c r="G404" s="38"/>
      <c r="H404" s="38"/>
      <c r="I404" s="38"/>
    </row>
    <row r="413" spans="1:9" x14ac:dyDescent="0.2">
      <c r="D413" s="38"/>
      <c r="E413" s="38"/>
      <c r="F413" s="38"/>
    </row>
    <row r="414" spans="1:9" x14ac:dyDescent="0.2">
      <c r="D414" s="38"/>
      <c r="E414" s="38"/>
      <c r="F414" s="38"/>
    </row>
    <row r="415" spans="1:9" s="29" customFormat="1" x14ac:dyDescent="0.2">
      <c r="A415" s="61"/>
      <c r="B415" s="65"/>
      <c r="C415" s="62"/>
      <c r="D415" s="38"/>
      <c r="E415" s="38"/>
      <c r="F415" s="38"/>
      <c r="G415" s="38"/>
      <c r="H415" s="38"/>
      <c r="I415" s="38"/>
    </row>
    <row r="426" spans="1:9" s="29" customFormat="1" x14ac:dyDescent="0.2">
      <c r="A426" s="61"/>
      <c r="B426" s="65"/>
      <c r="C426" s="62"/>
      <c r="D426" s="38"/>
      <c r="E426" s="38"/>
      <c r="F426" s="38"/>
      <c r="G426" s="38"/>
      <c r="H426" s="38"/>
      <c r="I426" s="38"/>
    </row>
    <row r="437" spans="1:9" s="29" customFormat="1" x14ac:dyDescent="0.2">
      <c r="A437" s="61"/>
      <c r="B437" s="65"/>
      <c r="C437" s="62"/>
      <c r="D437" s="38"/>
      <c r="E437" s="38"/>
      <c r="F437" s="38"/>
      <c r="G437" s="38"/>
      <c r="H437" s="38"/>
      <c r="I437" s="38"/>
    </row>
    <row r="446" spans="1:9" x14ac:dyDescent="0.2">
      <c r="D446" s="38"/>
      <c r="E446" s="38"/>
      <c r="F446" s="38"/>
    </row>
    <row r="448" spans="1:9" s="29" customFormat="1" x14ac:dyDescent="0.2">
      <c r="A448" s="61"/>
      <c r="B448" s="65"/>
      <c r="C448" s="62"/>
      <c r="D448" s="38"/>
      <c r="E448" s="38"/>
      <c r="F448" s="38"/>
      <c r="G448" s="38"/>
      <c r="H448" s="38"/>
      <c r="I448" s="38"/>
    </row>
    <row r="459" spans="1:9" s="29" customFormat="1" x14ac:dyDescent="0.2">
      <c r="A459" s="61"/>
      <c r="B459" s="65"/>
      <c r="C459" s="62"/>
      <c r="D459" s="38"/>
      <c r="E459" s="38"/>
      <c r="F459" s="38"/>
      <c r="G459" s="38"/>
      <c r="H459" s="38"/>
      <c r="I459" s="38"/>
    </row>
    <row r="468" spans="1:9" x14ac:dyDescent="0.2">
      <c r="D468" s="67"/>
    </row>
    <row r="470" spans="1:9" s="29" customFormat="1" x14ac:dyDescent="0.2">
      <c r="A470" s="61"/>
      <c r="B470" s="65"/>
      <c r="C470" s="62"/>
      <c r="D470" s="38"/>
      <c r="E470" s="38"/>
      <c r="F470" s="38"/>
      <c r="G470" s="38"/>
      <c r="H470" s="38"/>
      <c r="I470" s="38"/>
    </row>
    <row r="487" spans="1:9" x14ac:dyDescent="0.2">
      <c r="D487" s="38"/>
      <c r="E487" s="38"/>
      <c r="F487" s="38"/>
    </row>
    <row r="489" spans="1:9" s="29" customFormat="1" x14ac:dyDescent="0.2">
      <c r="A489" s="61"/>
      <c r="B489" s="65"/>
      <c r="C489" s="62"/>
      <c r="D489" s="38"/>
      <c r="E489" s="38"/>
      <c r="F489" s="38"/>
      <c r="G489" s="38"/>
      <c r="H489" s="38"/>
      <c r="I489" s="38"/>
    </row>
    <row r="498" spans="1:9" x14ac:dyDescent="0.2">
      <c r="D498" s="38"/>
      <c r="E498" s="38"/>
      <c r="F498" s="38"/>
    </row>
    <row r="500" spans="1:9" s="29" customFormat="1" x14ac:dyDescent="0.2">
      <c r="A500" s="61"/>
      <c r="B500" s="65"/>
      <c r="C500" s="62"/>
      <c r="D500" s="38"/>
      <c r="E500" s="38"/>
      <c r="F500" s="38"/>
      <c r="G500" s="38"/>
      <c r="H500" s="38"/>
      <c r="I500" s="38"/>
    </row>
    <row r="511" spans="1:9" s="29" customFormat="1" x14ac:dyDescent="0.2">
      <c r="A511" s="61"/>
      <c r="B511" s="65"/>
      <c r="C511" s="62"/>
      <c r="D511" s="38"/>
      <c r="E511" s="38"/>
      <c r="F511" s="38"/>
      <c r="G511" s="38"/>
      <c r="H511" s="38"/>
      <c r="I511" s="38"/>
    </row>
    <row r="520" spans="1:9" x14ac:dyDescent="0.2">
      <c r="D520" s="38"/>
      <c r="E520" s="38"/>
      <c r="F520" s="38"/>
    </row>
    <row r="522" spans="1:9" s="29" customFormat="1" x14ac:dyDescent="0.2">
      <c r="A522" s="61"/>
      <c r="B522" s="65"/>
      <c r="C522" s="62"/>
      <c r="D522" s="38"/>
      <c r="E522" s="38"/>
      <c r="F522" s="38"/>
      <c r="G522" s="38"/>
      <c r="H522" s="38"/>
      <c r="I522" s="38"/>
    </row>
    <row r="533" spans="1:9" s="29" customFormat="1" x14ac:dyDescent="0.2">
      <c r="A533" s="61"/>
      <c r="B533" s="65"/>
      <c r="C533" s="62"/>
      <c r="D533" s="38"/>
      <c r="E533" s="38"/>
      <c r="F533" s="38"/>
      <c r="G533" s="38"/>
      <c r="H533" s="38"/>
      <c r="I533" s="38"/>
    </row>
    <row r="544" spans="1:9" s="29" customFormat="1" x14ac:dyDescent="0.2">
      <c r="A544" s="61"/>
      <c r="B544" s="65"/>
      <c r="C544" s="62"/>
      <c r="D544" s="38"/>
      <c r="E544" s="38"/>
      <c r="F544" s="38"/>
      <c r="G544" s="38"/>
      <c r="H544" s="38"/>
      <c r="I544" s="38"/>
    </row>
    <row r="555" spans="1:9" s="29" customFormat="1" x14ac:dyDescent="0.2">
      <c r="A555" s="61"/>
      <c r="B555" s="65"/>
      <c r="C555" s="62"/>
      <c r="D555" s="38"/>
      <c r="E555" s="38"/>
      <c r="F555" s="38"/>
      <c r="G555" s="38"/>
      <c r="H555" s="38"/>
      <c r="I555" s="38"/>
    </row>
    <row r="564" spans="1:9" x14ac:dyDescent="0.2">
      <c r="D564" s="38"/>
      <c r="E564" s="38"/>
      <c r="F564" s="38"/>
    </row>
    <row r="565" spans="1:9" x14ac:dyDescent="0.2">
      <c r="D565" s="38"/>
      <c r="E565" s="38"/>
      <c r="F565" s="38"/>
    </row>
    <row r="566" spans="1:9" s="29" customFormat="1" x14ac:dyDescent="0.2">
      <c r="A566" s="61"/>
      <c r="B566" s="65"/>
      <c r="C566" s="62"/>
      <c r="D566" s="38"/>
      <c r="E566" s="38"/>
      <c r="F566" s="38"/>
      <c r="G566" s="38"/>
      <c r="H566" s="38"/>
      <c r="I566" s="38"/>
    </row>
    <row r="577" spans="1:9" s="29" customFormat="1" x14ac:dyDescent="0.2">
      <c r="A577" s="61"/>
      <c r="B577" s="65"/>
      <c r="C577" s="62"/>
      <c r="D577" s="38"/>
      <c r="E577" s="38"/>
      <c r="F577" s="38"/>
      <c r="G577" s="38"/>
      <c r="H577" s="38"/>
      <c r="I577" s="38"/>
    </row>
    <row r="586" spans="1:9" x14ac:dyDescent="0.2">
      <c r="D586" s="38"/>
      <c r="E586" s="38"/>
      <c r="F586" s="38"/>
    </row>
    <row r="588" spans="1:9" x14ac:dyDescent="0.2">
      <c r="D588" s="38"/>
      <c r="E588" s="38"/>
      <c r="F588" s="38"/>
    </row>
    <row r="599" spans="1:9" s="29" customFormat="1" x14ac:dyDescent="0.2">
      <c r="A599" s="61"/>
      <c r="B599" s="65"/>
      <c r="C599" s="62"/>
      <c r="D599" s="38"/>
      <c r="E599" s="38"/>
      <c r="F599" s="38"/>
      <c r="G599" s="38"/>
      <c r="H599" s="38"/>
      <c r="I599" s="38"/>
    </row>
    <row r="608" spans="1:9" x14ac:dyDescent="0.2">
      <c r="D608" s="68"/>
      <c r="E608" s="38"/>
      <c r="F608" s="38"/>
    </row>
    <row r="610" spans="1:9" s="29" customFormat="1" x14ac:dyDescent="0.2">
      <c r="A610" s="61"/>
      <c r="B610" s="65"/>
      <c r="C610" s="62"/>
      <c r="D610" s="38"/>
      <c r="E610" s="38"/>
      <c r="F610" s="38"/>
      <c r="G610" s="38"/>
      <c r="H610" s="38"/>
      <c r="I610" s="38"/>
    </row>
    <row r="629" spans="1:9" s="29" customFormat="1" x14ac:dyDescent="0.2">
      <c r="A629" s="61"/>
      <c r="B629" s="65"/>
      <c r="C629" s="62"/>
      <c r="D629" s="38"/>
      <c r="E629" s="38"/>
      <c r="F629" s="38"/>
      <c r="G629" s="38"/>
      <c r="H629" s="38"/>
      <c r="I629" s="38"/>
    </row>
    <row r="638" spans="1:9" x14ac:dyDescent="0.2">
      <c r="D638" s="38"/>
      <c r="E638" s="38"/>
      <c r="F638" s="38"/>
    </row>
    <row r="639" spans="1:9" x14ac:dyDescent="0.2">
      <c r="D639" s="38"/>
      <c r="E639" s="38"/>
      <c r="F639" s="38"/>
    </row>
    <row r="640" spans="1:9" s="29" customFormat="1" x14ac:dyDescent="0.2">
      <c r="A640" s="61"/>
      <c r="B640" s="65"/>
      <c r="C640" s="62"/>
      <c r="D640" s="38"/>
      <c r="E640" s="38"/>
      <c r="F640" s="38"/>
      <c r="G640" s="38"/>
      <c r="H640" s="38"/>
      <c r="I640" s="38"/>
    </row>
    <row r="651" spans="1:9" s="29" customFormat="1" x14ac:dyDescent="0.2">
      <c r="A651" s="61"/>
      <c r="B651" s="65"/>
      <c r="C651" s="62"/>
      <c r="D651" s="38"/>
      <c r="E651" s="38"/>
      <c r="F651" s="38"/>
      <c r="G651" s="38"/>
      <c r="H651" s="38"/>
      <c r="I651" s="38"/>
    </row>
    <row r="662" spans="1:9" s="29" customFormat="1" x14ac:dyDescent="0.2">
      <c r="A662" s="61"/>
      <c r="B662" s="65"/>
      <c r="C662" s="62"/>
      <c r="D662" s="38"/>
      <c r="E662" s="38"/>
      <c r="F662" s="38"/>
      <c r="G662" s="38"/>
      <c r="H662" s="38"/>
      <c r="I662" s="38"/>
    </row>
    <row r="671" spans="1:9" x14ac:dyDescent="0.2">
      <c r="D671" s="38"/>
      <c r="E671" s="38"/>
      <c r="F671" s="38"/>
    </row>
    <row r="673" spans="1:9" s="29" customFormat="1" x14ac:dyDescent="0.2">
      <c r="A673" s="61"/>
      <c r="B673" s="65"/>
      <c r="C673" s="62"/>
      <c r="D673" s="38"/>
      <c r="E673" s="38"/>
      <c r="F673" s="38"/>
      <c r="G673" s="38"/>
      <c r="H673" s="38"/>
      <c r="I673" s="38"/>
    </row>
    <row r="682" spans="1:9" x14ac:dyDescent="0.2">
      <c r="D682" s="38"/>
      <c r="E682" s="38"/>
      <c r="F682" s="38"/>
    </row>
    <row r="684" spans="1:9" s="29" customFormat="1" x14ac:dyDescent="0.2">
      <c r="A684" s="61"/>
      <c r="B684" s="65"/>
      <c r="C684" s="62"/>
      <c r="D684" s="38"/>
      <c r="E684" s="38"/>
      <c r="F684" s="38"/>
      <c r="G684" s="38"/>
      <c r="H684" s="38"/>
      <c r="I684" s="38"/>
    </row>
    <row r="695" spans="1:9" s="29" customFormat="1" x14ac:dyDescent="0.2">
      <c r="A695" s="61"/>
      <c r="B695" s="65"/>
      <c r="C695" s="62"/>
      <c r="D695" s="38"/>
      <c r="E695" s="38"/>
      <c r="F695" s="38"/>
      <c r="G695" s="38"/>
      <c r="H695" s="38"/>
      <c r="I695" s="38"/>
    </row>
    <row r="706" spans="1:9" s="29" customFormat="1" x14ac:dyDescent="0.2">
      <c r="A706" s="61"/>
      <c r="B706" s="65"/>
      <c r="C706" s="62"/>
      <c r="D706" s="38"/>
      <c r="E706" s="38"/>
      <c r="F706" s="38"/>
      <c r="G706" s="38"/>
      <c r="H706" s="38"/>
      <c r="I706" s="38"/>
    </row>
    <row r="717" spans="1:9" s="29" customFormat="1" x14ac:dyDescent="0.2">
      <c r="A717" s="61"/>
      <c r="B717" s="65"/>
      <c r="C717" s="62"/>
      <c r="D717" s="38"/>
      <c r="E717" s="38"/>
      <c r="F717" s="38"/>
      <c r="G717" s="38"/>
      <c r="H717" s="38"/>
      <c r="I717" s="38"/>
    </row>
    <row r="728" spans="1:9" s="29" customFormat="1" x14ac:dyDescent="0.2">
      <c r="A728" s="61"/>
      <c r="B728" s="65"/>
      <c r="C728" s="62"/>
      <c r="D728" s="38"/>
      <c r="E728" s="38"/>
      <c r="F728" s="38"/>
      <c r="G728" s="38"/>
      <c r="H728" s="38"/>
      <c r="I728" s="38"/>
    </row>
    <row r="739" spans="1:9" s="29" customFormat="1" x14ac:dyDescent="0.2">
      <c r="A739" s="61"/>
      <c r="B739" s="65"/>
      <c r="C739" s="62"/>
      <c r="D739" s="38"/>
      <c r="E739" s="38"/>
      <c r="F739" s="38"/>
      <c r="G739" s="38"/>
      <c r="H739" s="38"/>
      <c r="I739" s="38"/>
    </row>
    <row r="750" spans="1:9" s="29" customFormat="1" x14ac:dyDescent="0.2">
      <c r="A750" s="61"/>
      <c r="B750" s="65"/>
      <c r="C750" s="62"/>
      <c r="D750" s="38"/>
      <c r="E750" s="38"/>
      <c r="F750" s="38"/>
      <c r="G750" s="38"/>
      <c r="H750" s="38"/>
      <c r="I750" s="38"/>
    </row>
    <row r="759" spans="1:9" x14ac:dyDescent="0.2">
      <c r="D759" s="38"/>
      <c r="E759" s="38"/>
      <c r="F759" s="38"/>
    </row>
    <row r="761" spans="1:9" s="29" customFormat="1" x14ac:dyDescent="0.2">
      <c r="A761" s="61"/>
      <c r="B761" s="65"/>
      <c r="C761" s="62"/>
      <c r="D761" s="38"/>
      <c r="E761" s="38"/>
      <c r="F761" s="38"/>
      <c r="G761" s="38"/>
      <c r="H761" s="38"/>
      <c r="I761" s="38"/>
    </row>
    <row r="772" spans="1:9" s="29" customFormat="1" x14ac:dyDescent="0.2">
      <c r="A772" s="61"/>
      <c r="B772" s="65"/>
      <c r="C772" s="62"/>
      <c r="D772" s="38"/>
      <c r="E772" s="38"/>
      <c r="F772" s="38"/>
      <c r="G772" s="38"/>
      <c r="H772" s="38"/>
      <c r="I772" s="38"/>
    </row>
    <row r="783" spans="1:9" s="29" customFormat="1" x14ac:dyDescent="0.2">
      <c r="A783" s="61"/>
      <c r="B783" s="65"/>
      <c r="C783" s="62"/>
      <c r="D783" s="38"/>
      <c r="E783" s="38"/>
      <c r="F783" s="38"/>
      <c r="G783" s="38"/>
      <c r="H783" s="38"/>
      <c r="I783" s="38"/>
    </row>
    <row r="792" spans="1:9" x14ac:dyDescent="0.2">
      <c r="D792" s="38"/>
      <c r="E792" s="38"/>
      <c r="F792" s="38"/>
    </row>
    <row r="794" spans="1:9" s="29" customFormat="1" x14ac:dyDescent="0.2">
      <c r="A794" s="61"/>
      <c r="B794" s="65"/>
      <c r="C794" s="62"/>
      <c r="D794" s="38"/>
      <c r="E794" s="38"/>
      <c r="F794" s="38"/>
      <c r="G794" s="38"/>
      <c r="H794" s="38"/>
      <c r="I794" s="38"/>
    </row>
    <row r="805" spans="1:9" x14ac:dyDescent="0.2">
      <c r="D805" s="38"/>
      <c r="E805" s="38"/>
      <c r="F805" s="38"/>
    </row>
    <row r="816" spans="1:9" s="29" customFormat="1" x14ac:dyDescent="0.2">
      <c r="A816" s="61"/>
      <c r="B816" s="65"/>
      <c r="C816" s="62"/>
      <c r="D816" s="38"/>
      <c r="E816" s="38"/>
      <c r="F816" s="38"/>
      <c r="G816" s="38"/>
      <c r="H816" s="38"/>
      <c r="I816" s="38"/>
    </row>
    <row r="825" spans="1:9" x14ac:dyDescent="0.2">
      <c r="D825" s="38"/>
      <c r="E825" s="38"/>
      <c r="F825" s="38"/>
    </row>
    <row r="827" spans="1:9" s="29" customFormat="1" x14ac:dyDescent="0.2">
      <c r="A827" s="61"/>
      <c r="B827" s="65"/>
      <c r="C827" s="62"/>
      <c r="D827" s="38"/>
      <c r="E827" s="38"/>
      <c r="F827" s="38"/>
      <c r="G827" s="38"/>
      <c r="H827" s="38"/>
      <c r="I827" s="38"/>
    </row>
    <row r="836" spans="1:9" x14ac:dyDescent="0.2">
      <c r="D836" s="38"/>
      <c r="E836" s="38"/>
      <c r="F836" s="38"/>
    </row>
    <row r="838" spans="1:9" s="29" customFormat="1" x14ac:dyDescent="0.2">
      <c r="A838" s="61"/>
      <c r="B838" s="65"/>
      <c r="C838" s="62"/>
      <c r="D838" s="38"/>
      <c r="E838" s="38"/>
      <c r="F838" s="38"/>
      <c r="G838" s="38"/>
      <c r="H838" s="38"/>
      <c r="I838" s="38"/>
    </row>
    <row r="847" spans="1:9" x14ac:dyDescent="0.2">
      <c r="D847" s="38"/>
      <c r="E847" s="38"/>
      <c r="F847" s="38"/>
    </row>
    <row r="849" spans="1:9" s="29" customFormat="1" x14ac:dyDescent="0.2">
      <c r="A849" s="61"/>
      <c r="B849" s="65"/>
      <c r="C849" s="62"/>
      <c r="D849" s="38"/>
      <c r="E849" s="38"/>
      <c r="F849" s="38"/>
      <c r="G849" s="38"/>
      <c r="H849" s="38"/>
      <c r="I849" s="38"/>
    </row>
    <row r="860" spans="1:9" s="29" customFormat="1" x14ac:dyDescent="0.2">
      <c r="A860" s="61"/>
      <c r="B860" s="65"/>
      <c r="C860" s="62"/>
      <c r="D860" s="38"/>
      <c r="E860" s="38"/>
      <c r="F860" s="38"/>
      <c r="G860" s="38"/>
      <c r="H860" s="38"/>
      <c r="I860" s="38"/>
    </row>
    <row r="871" spans="1:9" s="29" customFormat="1" x14ac:dyDescent="0.2">
      <c r="A871" s="61"/>
      <c r="B871" s="65"/>
      <c r="C871" s="62"/>
      <c r="D871" s="38"/>
      <c r="E871" s="38"/>
      <c r="F871" s="38"/>
      <c r="G871" s="38"/>
      <c r="H871" s="38"/>
      <c r="I871" s="38"/>
    </row>
    <row r="880" spans="1:9" x14ac:dyDescent="0.2">
      <c r="D880" s="68"/>
      <c r="E880" s="68"/>
      <c r="F880" s="38"/>
    </row>
    <row r="882" spans="1:9" s="29" customFormat="1" x14ac:dyDescent="0.2">
      <c r="A882" s="61"/>
      <c r="B882" s="65"/>
      <c r="C882" s="62"/>
      <c r="D882" s="38"/>
      <c r="E882" s="38"/>
      <c r="F882" s="38"/>
      <c r="G882" s="38"/>
      <c r="H882" s="38"/>
      <c r="I882" s="38"/>
    </row>
    <row r="901" spans="1:9" s="29" customFormat="1" x14ac:dyDescent="0.2">
      <c r="A901" s="61"/>
      <c r="B901" s="65"/>
      <c r="C901" s="62"/>
      <c r="D901" s="38"/>
      <c r="E901" s="38"/>
      <c r="F901" s="38"/>
      <c r="G901" s="38"/>
      <c r="H901" s="38"/>
      <c r="I901" s="38"/>
    </row>
    <row r="912" spans="1:9" s="29" customFormat="1" x14ac:dyDescent="0.2">
      <c r="A912" s="61"/>
      <c r="B912" s="65"/>
      <c r="C912" s="62"/>
      <c r="D912" s="38"/>
      <c r="E912" s="38"/>
      <c r="F912" s="38"/>
      <c r="G912" s="38"/>
      <c r="H912" s="38"/>
      <c r="I912" s="38"/>
    </row>
    <row r="921" spans="4:6" x14ac:dyDescent="0.2">
      <c r="D921" s="38"/>
      <c r="E921" s="38"/>
      <c r="F921" s="38"/>
    </row>
    <row r="922" spans="4:6" x14ac:dyDescent="0.2">
      <c r="D922" s="38"/>
      <c r="E922" s="38"/>
      <c r="F922" s="38"/>
    </row>
    <row r="923" spans="4:6" x14ac:dyDescent="0.2">
      <c r="D923" s="38"/>
      <c r="E923" s="38"/>
      <c r="F923" s="38"/>
    </row>
    <row r="932" spans="1:9" x14ac:dyDescent="0.2">
      <c r="D932" s="38"/>
      <c r="E932" s="38"/>
      <c r="F932" s="38"/>
    </row>
    <row r="934" spans="1:9" s="29" customFormat="1" x14ac:dyDescent="0.2">
      <c r="A934" s="61"/>
      <c r="B934" s="65"/>
      <c r="C934" s="62"/>
      <c r="D934" s="38"/>
      <c r="E934" s="38"/>
      <c r="F934" s="38"/>
      <c r="G934" s="38"/>
      <c r="H934" s="38"/>
      <c r="I934" s="38"/>
    </row>
    <row r="945" spans="1:9" s="29" customFormat="1" x14ac:dyDescent="0.2">
      <c r="A945" s="61"/>
      <c r="B945" s="65"/>
      <c r="C945" s="62"/>
      <c r="D945" s="38"/>
      <c r="E945" s="38"/>
      <c r="F945" s="38"/>
      <c r="G945" s="38"/>
      <c r="H945" s="38"/>
      <c r="I945" s="38"/>
    </row>
    <row r="956" spans="1:9" s="29" customFormat="1" x14ac:dyDescent="0.2">
      <c r="A956" s="61"/>
      <c r="B956" s="65"/>
      <c r="C956" s="62"/>
      <c r="D956" s="38"/>
      <c r="E956" s="38"/>
      <c r="F956" s="38"/>
      <c r="G956" s="38"/>
      <c r="H956" s="38"/>
      <c r="I956" s="38"/>
    </row>
    <row r="965" spans="4:6" x14ac:dyDescent="0.2">
      <c r="D965" s="38"/>
      <c r="E965" s="38"/>
      <c r="F965" s="38"/>
    </row>
    <row r="967" spans="4:6" x14ac:dyDescent="0.2">
      <c r="D967" s="38"/>
      <c r="E967" s="38"/>
      <c r="F967" s="38"/>
    </row>
    <row r="977" spans="1:9" s="29" customFormat="1" x14ac:dyDescent="0.2">
      <c r="A977" s="61"/>
      <c r="B977" s="65"/>
      <c r="C977" s="62"/>
      <c r="D977" s="38"/>
      <c r="E977" s="38"/>
      <c r="F977" s="38"/>
      <c r="G977" s="38"/>
      <c r="H977" s="38"/>
      <c r="I977" s="38"/>
    </row>
    <row r="988" spans="1:9" s="29" customFormat="1" x14ac:dyDescent="0.2">
      <c r="A988" s="61"/>
      <c r="B988" s="65"/>
      <c r="C988" s="62"/>
      <c r="D988" s="38"/>
      <c r="E988" s="38"/>
      <c r="F988" s="38"/>
      <c r="G988" s="38"/>
      <c r="H988" s="38"/>
      <c r="I988" s="38"/>
    </row>
    <row r="999" spans="1:9" s="29" customFormat="1" x14ac:dyDescent="0.2">
      <c r="A999" s="61"/>
      <c r="B999" s="65"/>
      <c r="C999" s="62"/>
      <c r="D999" s="38"/>
      <c r="E999" s="38"/>
      <c r="F999" s="38"/>
      <c r="G999" s="38"/>
      <c r="H999" s="38"/>
      <c r="I999" s="38"/>
    </row>
    <row r="1010" spans="1:9" s="29" customFormat="1" x14ac:dyDescent="0.2">
      <c r="A1010" s="61"/>
      <c r="B1010" s="65"/>
      <c r="C1010" s="62"/>
      <c r="D1010" s="38"/>
      <c r="E1010" s="38"/>
      <c r="F1010" s="38"/>
      <c r="G1010" s="38"/>
      <c r="H1010" s="38"/>
      <c r="I1010" s="38"/>
    </row>
    <row r="1019" spans="1:9" x14ac:dyDescent="0.2">
      <c r="D1019" s="38"/>
      <c r="E1019" s="38"/>
      <c r="F1019" s="38"/>
    </row>
    <row r="1020" spans="1:9" x14ac:dyDescent="0.2">
      <c r="D1020" s="38"/>
      <c r="E1020" s="38"/>
      <c r="F1020" s="38"/>
    </row>
    <row r="1021" spans="1:9" s="29" customFormat="1" x14ac:dyDescent="0.2">
      <c r="A1021" s="61"/>
      <c r="B1021" s="65"/>
      <c r="C1021" s="62"/>
      <c r="D1021" s="38"/>
      <c r="E1021" s="38"/>
      <c r="F1021" s="38"/>
      <c r="G1021" s="38"/>
      <c r="H1021" s="38"/>
      <c r="I1021" s="38"/>
    </row>
    <row r="1030" spans="1:9" x14ac:dyDescent="0.2">
      <c r="D1030" s="38"/>
      <c r="E1030" s="38"/>
      <c r="F1030" s="38"/>
    </row>
    <row r="1032" spans="1:9" s="29" customFormat="1" x14ac:dyDescent="0.2">
      <c r="A1032" s="61"/>
      <c r="B1032" s="65"/>
      <c r="C1032" s="62"/>
      <c r="D1032" s="38"/>
      <c r="E1032" s="38"/>
      <c r="F1032" s="38"/>
      <c r="G1032" s="38"/>
      <c r="H1032" s="38"/>
      <c r="I1032" s="38"/>
    </row>
    <row r="1042" spans="1:9" x14ac:dyDescent="0.2">
      <c r="D1042" s="38"/>
      <c r="E1042" s="38"/>
      <c r="F1042" s="38"/>
    </row>
    <row r="1043" spans="1:9" s="29" customFormat="1" x14ac:dyDescent="0.2">
      <c r="A1043" s="61"/>
      <c r="B1043" s="65"/>
      <c r="C1043" s="62"/>
      <c r="D1043" s="38"/>
      <c r="E1043" s="38"/>
      <c r="F1043" s="38"/>
      <c r="G1043" s="38"/>
      <c r="H1043" s="38"/>
      <c r="I1043" s="38"/>
    </row>
    <row r="1052" spans="1:9" x14ac:dyDescent="0.2">
      <c r="D1052" s="38"/>
      <c r="E1052" s="38"/>
      <c r="F1052" s="38"/>
    </row>
    <row r="1053" spans="1:9" x14ac:dyDescent="0.2">
      <c r="D1053" s="38"/>
      <c r="E1053" s="38"/>
      <c r="F1053" s="38"/>
    </row>
    <row r="1054" spans="1:9" s="29" customFormat="1" x14ac:dyDescent="0.2">
      <c r="A1054" s="61"/>
      <c r="B1054" s="65"/>
      <c r="C1054" s="62"/>
      <c r="D1054" s="38"/>
      <c r="E1054" s="38"/>
      <c r="F1054" s="38"/>
      <c r="G1054" s="38"/>
      <c r="H1054" s="38"/>
      <c r="I1054" s="38"/>
    </row>
    <row r="1065" spans="1:9" s="29" customFormat="1" x14ac:dyDescent="0.2">
      <c r="A1065" s="61"/>
      <c r="B1065" s="65"/>
      <c r="C1065" s="62"/>
      <c r="D1065" s="38"/>
      <c r="E1065" s="38"/>
      <c r="F1065" s="38"/>
      <c r="G1065" s="38"/>
      <c r="H1065" s="38"/>
      <c r="I1065" s="38"/>
    </row>
    <row r="1076" spans="1:9" s="29" customFormat="1" x14ac:dyDescent="0.2">
      <c r="A1076" s="61"/>
      <c r="B1076" s="65"/>
      <c r="C1076" s="62"/>
      <c r="D1076" s="38"/>
      <c r="E1076" s="38"/>
      <c r="F1076" s="38"/>
      <c r="G1076" s="38"/>
      <c r="H1076" s="38"/>
      <c r="I1076" s="38"/>
    </row>
    <row r="1087" spans="1:9" s="29" customFormat="1" x14ac:dyDescent="0.2">
      <c r="A1087" s="61"/>
      <c r="B1087" s="65"/>
      <c r="C1087" s="62"/>
      <c r="D1087" s="38"/>
      <c r="E1087" s="38"/>
      <c r="F1087" s="38"/>
      <c r="G1087" s="38"/>
      <c r="H1087" s="38"/>
      <c r="I1087" s="38"/>
    </row>
    <row r="1096" spans="1:9" x14ac:dyDescent="0.2">
      <c r="D1096" s="38"/>
      <c r="E1096" s="38"/>
      <c r="F1096" s="38"/>
    </row>
    <row r="1098" spans="1:9" s="29" customFormat="1" x14ac:dyDescent="0.2">
      <c r="A1098" s="61"/>
      <c r="B1098" s="65"/>
      <c r="C1098" s="62"/>
      <c r="D1098" s="38"/>
      <c r="E1098" s="38"/>
      <c r="F1098" s="38"/>
      <c r="G1098" s="38"/>
      <c r="H1098" s="38"/>
      <c r="I1098" s="38"/>
    </row>
    <row r="1109" spans="1:9" s="29" customFormat="1" x14ac:dyDescent="0.2">
      <c r="A1109" s="61"/>
      <c r="B1109" s="65"/>
      <c r="C1109" s="62"/>
      <c r="D1109" s="38"/>
      <c r="E1109" s="38"/>
      <c r="F1109" s="38"/>
      <c r="G1109" s="38"/>
      <c r="H1109" s="38"/>
      <c r="I1109" s="38"/>
    </row>
    <row r="1118" spans="1:9" x14ac:dyDescent="0.2">
      <c r="D1118" s="68"/>
      <c r="E1118" s="68"/>
      <c r="F1118" s="38"/>
    </row>
    <row r="1119" spans="1:9" x14ac:dyDescent="0.2">
      <c r="D1119" s="38"/>
      <c r="E1119" s="38"/>
      <c r="F1119" s="38"/>
    </row>
    <row r="1120" spans="1:9" s="29" customFormat="1" x14ac:dyDescent="0.2">
      <c r="A1120" s="61"/>
      <c r="B1120" s="65"/>
      <c r="C1120" s="62"/>
      <c r="D1120" s="38"/>
      <c r="E1120" s="38"/>
      <c r="F1120" s="38"/>
      <c r="G1120" s="38"/>
      <c r="H1120" s="38"/>
      <c r="I1120" s="38"/>
    </row>
    <row r="1139" spans="1:9" s="29" customFormat="1" x14ac:dyDescent="0.2">
      <c r="A1139" s="61"/>
      <c r="B1139" s="65"/>
      <c r="C1139" s="62"/>
      <c r="D1139" s="38"/>
      <c r="E1139" s="38"/>
      <c r="F1139" s="38"/>
      <c r="G1139" s="38"/>
      <c r="H1139" s="38"/>
      <c r="I1139" s="38"/>
    </row>
    <row r="1148" spans="1:9" x14ac:dyDescent="0.2">
      <c r="D1148" s="38"/>
      <c r="E1148" s="38"/>
      <c r="F1148" s="38"/>
    </row>
    <row r="1149" spans="1:9" x14ac:dyDescent="0.2">
      <c r="D1149" s="38"/>
      <c r="E1149" s="38"/>
      <c r="F1149" s="38"/>
    </row>
    <row r="1150" spans="1:9" s="29" customFormat="1" x14ac:dyDescent="0.2">
      <c r="A1150" s="61"/>
      <c r="B1150" s="65"/>
      <c r="C1150" s="62"/>
      <c r="D1150" s="38"/>
      <c r="E1150" s="38"/>
      <c r="F1150" s="38"/>
      <c r="G1150" s="38"/>
      <c r="H1150" s="38"/>
      <c r="I1150" s="38"/>
    </row>
    <row r="1161" spans="1:9" s="29" customFormat="1" x14ac:dyDescent="0.2">
      <c r="A1161" s="61"/>
      <c r="B1161" s="65"/>
      <c r="C1161" s="62"/>
      <c r="D1161" s="38"/>
      <c r="E1161" s="38"/>
      <c r="F1161" s="38"/>
      <c r="G1161" s="38"/>
      <c r="H1161" s="38"/>
      <c r="I1161" s="38"/>
    </row>
    <row r="1172" spans="1:9" s="29" customFormat="1" x14ac:dyDescent="0.2">
      <c r="A1172" s="61"/>
      <c r="B1172" s="65"/>
      <c r="C1172" s="62"/>
      <c r="D1172" s="38"/>
      <c r="E1172" s="38"/>
      <c r="F1172" s="38"/>
      <c r="G1172" s="38"/>
      <c r="H1172" s="38"/>
      <c r="I1172" s="38"/>
    </row>
    <row r="1183" spans="1:9" s="29" customFormat="1" x14ac:dyDescent="0.2">
      <c r="A1183" s="61"/>
      <c r="B1183" s="65"/>
      <c r="C1183" s="62"/>
      <c r="D1183" s="38"/>
      <c r="E1183" s="38"/>
      <c r="F1183" s="38"/>
      <c r="G1183" s="38"/>
      <c r="H1183" s="38"/>
      <c r="I1183" s="38"/>
    </row>
    <row r="1192" spans="1:9" x14ac:dyDescent="0.2">
      <c r="D1192" s="38"/>
      <c r="E1192" s="38"/>
      <c r="F1192" s="38"/>
    </row>
    <row r="1194" spans="1:9" s="29" customFormat="1" x14ac:dyDescent="0.2">
      <c r="A1194" s="61"/>
      <c r="B1194" s="65"/>
      <c r="C1194" s="62"/>
      <c r="D1194" s="38"/>
      <c r="E1194" s="38"/>
      <c r="F1194" s="38"/>
      <c r="G1194" s="38"/>
      <c r="H1194" s="38"/>
      <c r="I1194" s="38"/>
    </row>
    <row r="1203" spans="1:9" x14ac:dyDescent="0.2">
      <c r="D1203" s="67"/>
    </row>
    <row r="1205" spans="1:9" s="29" customFormat="1" x14ac:dyDescent="0.2">
      <c r="A1205" s="61"/>
      <c r="B1205" s="65"/>
      <c r="C1205" s="62"/>
      <c r="D1205" s="38"/>
      <c r="E1205" s="38"/>
      <c r="F1205" s="38"/>
      <c r="G1205" s="38"/>
      <c r="H1205" s="38"/>
      <c r="I1205" s="38"/>
    </row>
    <row r="1224" spans="1:9" s="29" customFormat="1" x14ac:dyDescent="0.2">
      <c r="A1224" s="61"/>
      <c r="B1224" s="65"/>
      <c r="C1224" s="62"/>
      <c r="D1224" s="69"/>
      <c r="E1224" s="69"/>
      <c r="F1224" s="69"/>
      <c r="G1224" s="38"/>
      <c r="H1224" s="38"/>
      <c r="I1224" s="38"/>
    </row>
    <row r="1225" spans="1:9" s="29" customFormat="1" x14ac:dyDescent="0.2">
      <c r="A1225" s="61"/>
      <c r="B1225" s="65"/>
      <c r="C1225" s="62"/>
      <c r="D1225" s="70"/>
      <c r="E1225" s="70"/>
      <c r="F1225" s="38"/>
      <c r="G1225" s="38"/>
      <c r="H1225" s="38"/>
      <c r="I1225" s="38"/>
    </row>
    <row r="1229" spans="1:9" s="29" customFormat="1" x14ac:dyDescent="0.2">
      <c r="A1229" s="61"/>
      <c r="B1229" s="65"/>
      <c r="C1229" s="62"/>
      <c r="D1229" s="38"/>
      <c r="E1229" s="38"/>
      <c r="F1229" s="38"/>
      <c r="G1229" s="38"/>
      <c r="H1229" s="38"/>
      <c r="I1229" s="38"/>
    </row>
    <row r="1240" spans="1:9" s="29" customFormat="1" x14ac:dyDescent="0.2">
      <c r="A1240" s="61"/>
      <c r="B1240" s="65"/>
      <c r="C1240" s="62"/>
      <c r="D1240" s="38"/>
      <c r="E1240" s="38"/>
      <c r="F1240" s="38"/>
      <c r="G1240" s="38"/>
      <c r="H1240" s="38"/>
      <c r="I1240" s="38"/>
    </row>
    <row r="1251" spans="1:9" s="29" customFormat="1" x14ac:dyDescent="0.2">
      <c r="A1251" s="61"/>
      <c r="B1251" s="65"/>
      <c r="C1251" s="62"/>
      <c r="D1251" s="38"/>
      <c r="E1251" s="38"/>
      <c r="F1251" s="38"/>
      <c r="G1251" s="38"/>
      <c r="H1251" s="38"/>
      <c r="I1251" s="38"/>
    </row>
    <row r="1260" spans="1:9" x14ac:dyDescent="0.2">
      <c r="D1260" s="38"/>
      <c r="E1260" s="38"/>
      <c r="F1260" s="38"/>
    </row>
    <row r="1262" spans="1:9" s="29" customFormat="1" x14ac:dyDescent="0.2">
      <c r="A1262" s="61"/>
      <c r="B1262" s="65"/>
      <c r="C1262" s="62"/>
      <c r="D1262" s="38"/>
      <c r="E1262" s="38"/>
      <c r="F1262" s="38"/>
      <c r="G1262" s="38"/>
      <c r="H1262" s="38"/>
      <c r="I1262" s="38"/>
    </row>
    <row r="1273" spans="1:9" s="29" customFormat="1" x14ac:dyDescent="0.2">
      <c r="A1273" s="61"/>
      <c r="B1273" s="65"/>
      <c r="C1273" s="62"/>
      <c r="D1273" s="38"/>
      <c r="E1273" s="38"/>
      <c r="F1273" s="38"/>
      <c r="G1273" s="38"/>
      <c r="H1273" s="38"/>
      <c r="I1273" s="38"/>
    </row>
    <row r="1282" spans="1:9" x14ac:dyDescent="0.2">
      <c r="D1282" s="38"/>
      <c r="E1282" s="38"/>
      <c r="F1282" s="38"/>
    </row>
    <row r="1284" spans="1:9" s="29" customFormat="1" x14ac:dyDescent="0.2">
      <c r="A1284" s="61"/>
      <c r="B1284" s="65"/>
      <c r="C1284" s="62"/>
      <c r="D1284" s="38"/>
      <c r="E1284" s="38"/>
      <c r="F1284" s="38"/>
      <c r="G1284" s="38"/>
      <c r="H1284" s="38"/>
      <c r="I1284" s="38"/>
    </row>
    <row r="1293" spans="1:9" x14ac:dyDescent="0.2">
      <c r="D1293" s="38"/>
      <c r="E1293" s="38"/>
      <c r="F1293" s="38"/>
    </row>
    <row r="1295" spans="1:9" s="29" customFormat="1" x14ac:dyDescent="0.2">
      <c r="A1295" s="61"/>
      <c r="B1295" s="65"/>
      <c r="C1295" s="62"/>
      <c r="D1295" s="38"/>
      <c r="E1295" s="38"/>
      <c r="F1295" s="38"/>
      <c r="G1295" s="38"/>
      <c r="H1295" s="38"/>
      <c r="I1295" s="38"/>
    </row>
    <row r="1306" spans="1:9" s="29" customFormat="1" x14ac:dyDescent="0.2">
      <c r="A1306" s="61"/>
      <c r="B1306" s="65"/>
      <c r="C1306" s="62"/>
      <c r="D1306" s="38"/>
      <c r="E1306" s="38"/>
      <c r="F1306" s="38"/>
      <c r="G1306" s="38"/>
      <c r="H1306" s="38"/>
      <c r="I1306" s="38"/>
    </row>
    <row r="1325" spans="1:9" s="29" customFormat="1" x14ac:dyDescent="0.2">
      <c r="A1325" s="61"/>
      <c r="B1325" s="65"/>
      <c r="C1325" s="62"/>
      <c r="D1325" s="38"/>
      <c r="E1325" s="38"/>
      <c r="F1325" s="38"/>
      <c r="G1325" s="38"/>
      <c r="H1325" s="38"/>
      <c r="I1325" s="38"/>
    </row>
    <row r="1336" spans="1:9" s="29" customFormat="1" x14ac:dyDescent="0.2">
      <c r="A1336" s="61"/>
      <c r="B1336" s="65"/>
      <c r="C1336" s="62"/>
      <c r="D1336" s="38"/>
      <c r="E1336" s="38"/>
      <c r="F1336" s="38"/>
      <c r="G1336" s="38"/>
      <c r="H1336" s="38"/>
      <c r="I1336" s="38"/>
    </row>
    <row r="1347" spans="1:9" s="29" customFormat="1" x14ac:dyDescent="0.2">
      <c r="A1347" s="61"/>
      <c r="B1347" s="65"/>
      <c r="C1347" s="62"/>
      <c r="D1347" s="38"/>
      <c r="E1347" s="38"/>
      <c r="F1347" s="38"/>
      <c r="G1347" s="38"/>
      <c r="H1347" s="38"/>
      <c r="I1347" s="38"/>
    </row>
    <row r="1358" spans="1:9" s="29" customFormat="1" x14ac:dyDescent="0.2">
      <c r="A1358" s="61"/>
      <c r="B1358" s="65"/>
      <c r="C1358" s="62"/>
      <c r="D1358" s="38"/>
      <c r="E1358" s="38"/>
      <c r="F1358" s="38"/>
      <c r="G1358" s="38"/>
      <c r="H1358" s="38"/>
      <c r="I1358" s="38"/>
    </row>
    <row r="1368" spans="1:9" x14ac:dyDescent="0.2">
      <c r="D1368" s="38"/>
      <c r="E1368" s="38"/>
      <c r="F1368" s="38"/>
    </row>
    <row r="1370" spans="1:9" s="29" customFormat="1" x14ac:dyDescent="0.2">
      <c r="A1370" s="61"/>
      <c r="B1370" s="65"/>
      <c r="C1370" s="62"/>
      <c r="D1370" s="38"/>
      <c r="E1370" s="38"/>
      <c r="F1370" s="38"/>
      <c r="G1370" s="38"/>
      <c r="H1370" s="38"/>
      <c r="I1370" s="38"/>
    </row>
    <row r="1381" spans="1:9" s="29" customFormat="1" x14ac:dyDescent="0.2">
      <c r="A1381" s="61"/>
      <c r="B1381" s="65"/>
      <c r="C1381" s="62"/>
      <c r="D1381" s="38"/>
      <c r="E1381" s="38"/>
      <c r="F1381" s="38"/>
      <c r="G1381" s="38"/>
      <c r="H1381" s="38"/>
      <c r="I1381" s="38"/>
    </row>
    <row r="1392" spans="1:9" s="29" customFormat="1" x14ac:dyDescent="0.2">
      <c r="A1392" s="61"/>
      <c r="B1392" s="65"/>
      <c r="C1392" s="62"/>
      <c r="D1392" s="38"/>
      <c r="E1392" s="38"/>
      <c r="F1392" s="38"/>
      <c r="G1392" s="38"/>
      <c r="H1392" s="38"/>
      <c r="I1392" s="38"/>
    </row>
    <row r="1401" spans="1:9" x14ac:dyDescent="0.2">
      <c r="D1401" s="38"/>
      <c r="E1401" s="38"/>
      <c r="F1401" s="38"/>
    </row>
    <row r="1403" spans="1:9" s="29" customFormat="1" x14ac:dyDescent="0.2">
      <c r="A1403" s="61"/>
      <c r="B1403" s="65"/>
      <c r="C1403" s="62"/>
      <c r="D1403" s="38"/>
      <c r="E1403" s="38"/>
      <c r="F1403" s="38"/>
      <c r="G1403" s="38"/>
      <c r="H1403" s="38"/>
      <c r="I1403" s="38"/>
    </row>
    <row r="1422" spans="1:9" s="29" customFormat="1" x14ac:dyDescent="0.2">
      <c r="A1422" s="61"/>
      <c r="B1422" s="65"/>
      <c r="C1422" s="62"/>
      <c r="D1422" s="38"/>
      <c r="E1422" s="38"/>
      <c r="F1422" s="38"/>
      <c r="G1422" s="38"/>
      <c r="H1422" s="38"/>
      <c r="I1422" s="38"/>
    </row>
    <row r="1433" spans="1:9" s="29" customFormat="1" x14ac:dyDescent="0.2">
      <c r="A1433" s="61"/>
      <c r="B1433" s="65"/>
      <c r="C1433" s="62"/>
      <c r="D1433" s="38"/>
      <c r="E1433" s="38"/>
      <c r="F1433" s="38"/>
      <c r="G1433" s="38"/>
      <c r="H1433" s="38"/>
      <c r="I1433" s="38"/>
    </row>
    <row r="1442" spans="1:9" x14ac:dyDescent="0.2">
      <c r="D1442" s="68"/>
      <c r="E1442" s="68"/>
      <c r="F1442" s="38"/>
    </row>
    <row r="1444" spans="1:9" s="29" customFormat="1" x14ac:dyDescent="0.2">
      <c r="A1444" s="61"/>
      <c r="B1444" s="65"/>
      <c r="C1444" s="62"/>
      <c r="D1444" s="38"/>
      <c r="E1444" s="38"/>
      <c r="F1444" s="38"/>
      <c r="G1444" s="38"/>
      <c r="H1444" s="38"/>
      <c r="I1444" s="38"/>
    </row>
    <row r="1461" spans="1:9" x14ac:dyDescent="0.2">
      <c r="D1461" s="38"/>
      <c r="E1461" s="38"/>
      <c r="F1461" s="38"/>
    </row>
    <row r="1462" spans="1:9" x14ac:dyDescent="0.2">
      <c r="D1462" s="38"/>
      <c r="E1462" s="38"/>
      <c r="F1462" s="38"/>
    </row>
    <row r="1463" spans="1:9" s="29" customFormat="1" x14ac:dyDescent="0.2">
      <c r="A1463" s="61"/>
      <c r="B1463" s="65"/>
      <c r="C1463" s="62"/>
      <c r="D1463" s="38"/>
      <c r="E1463" s="38"/>
      <c r="F1463" s="38"/>
      <c r="G1463" s="38"/>
      <c r="H1463" s="38"/>
      <c r="I1463" s="38"/>
    </row>
    <row r="1473" spans="1:9" x14ac:dyDescent="0.2">
      <c r="D1473" s="38"/>
      <c r="E1473" s="38"/>
      <c r="F1473" s="38"/>
    </row>
    <row r="1474" spans="1:9" s="29" customFormat="1" x14ac:dyDescent="0.2">
      <c r="A1474" s="61"/>
      <c r="B1474" s="65"/>
      <c r="C1474" s="62"/>
      <c r="D1474" s="38"/>
      <c r="E1474" s="38"/>
      <c r="F1474" s="38"/>
      <c r="G1474" s="38"/>
      <c r="H1474" s="38"/>
      <c r="I1474" s="38"/>
    </row>
    <row r="1484" spans="1:9" x14ac:dyDescent="0.2">
      <c r="D1484" s="38"/>
      <c r="E1484" s="38"/>
      <c r="F1484" s="38"/>
    </row>
    <row r="1485" spans="1:9" x14ac:dyDescent="0.2">
      <c r="D1485" s="38"/>
      <c r="E1485" s="38"/>
      <c r="F1485" s="38"/>
    </row>
    <row r="1486" spans="1:9" s="29" customFormat="1" x14ac:dyDescent="0.2">
      <c r="A1486" s="61"/>
      <c r="B1486" s="65"/>
      <c r="C1486" s="62"/>
      <c r="D1486" s="38"/>
      <c r="E1486" s="38"/>
      <c r="F1486" s="38"/>
      <c r="G1486" s="38"/>
      <c r="H1486" s="38"/>
      <c r="I1486" s="38"/>
    </row>
  </sheetData>
  <sheetProtection algorithmName="SHA-512" hashValue="uFkQ4yNFCRchAXiiweNsLoij0ErVang9bzyepXasP7PE9d3IAOlxG0Co6wHn5nbAzbJOO6XLnDogSTyfx1r6bg==" saltValue="+g6ZBIPy0DSY5JHyCQI1kw==" spinCount="100000" sheet="1" selectLockedCells="1" selectUnlockedCells="1"/>
  <sortState xmlns:xlrd2="http://schemas.microsoft.com/office/spreadsheetml/2017/richdata2" ref="A3:I135">
    <sortCondition ref="B3:B135"/>
  </sortState>
  <pageMargins left="0.4" right="0.35" top="0.9" bottom="0.5" header="0.4" footer="0.3"/>
  <pageSetup scale="98" orientation="landscape" r:id="rId1"/>
  <headerFooter>
    <oddHeader xml:space="preserve">&amp;C&amp;"Arial,Bold"&amp;18Virginia Housing Loan Program Income Limits
Not-Adjusted for Family Size (not-AFS) </oddHeader>
    <oddFooter>&amp;R&amp;"Arial,Bold"&amp;9&amp;KC00000Effective April 1,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7030A0"/>
  </sheetPr>
  <dimension ref="A1:H1578"/>
  <sheetViews>
    <sheetView showGridLines="0" view="pageBreakPreview" zoomScale="130" zoomScaleNormal="100" zoomScaleSheetLayoutView="130" workbookViewId="0">
      <selection sqref="A1:F1"/>
    </sheetView>
  </sheetViews>
  <sheetFormatPr defaultColWidth="9.140625" defaultRowHeight="12.75" x14ac:dyDescent="0.2"/>
  <cols>
    <col min="1" max="1" width="22.85546875" style="30" customWidth="1"/>
    <col min="2" max="2" width="13.85546875" style="32" customWidth="1"/>
    <col min="3" max="3" width="16.140625" style="33" customWidth="1"/>
    <col min="4" max="6" width="16.140625" style="32" customWidth="1"/>
    <col min="7" max="7" width="13.28515625" style="23" bestFit="1" customWidth="1"/>
    <col min="8" max="16384" width="9.140625" style="23"/>
  </cols>
  <sheetData>
    <row r="1" spans="1:8" ht="15" x14ac:dyDescent="0.25">
      <c r="A1" s="282"/>
      <c r="B1" s="282"/>
      <c r="C1" s="282"/>
      <c r="D1" s="282"/>
      <c r="E1" s="282"/>
      <c r="F1" s="282"/>
    </row>
    <row r="2" spans="1:8" ht="12.75" customHeight="1" x14ac:dyDescent="0.25">
      <c r="A2" s="24"/>
      <c r="B2" s="24"/>
      <c r="C2" s="24"/>
      <c r="D2" s="24"/>
      <c r="E2" s="24"/>
      <c r="F2" s="24"/>
    </row>
    <row r="3" spans="1:8" ht="12.75" customHeight="1" x14ac:dyDescent="0.25">
      <c r="A3" s="24"/>
      <c r="B3" s="24"/>
      <c r="C3" s="24"/>
      <c r="D3" s="24"/>
      <c r="E3" s="24"/>
      <c r="F3" s="24"/>
      <c r="H3" s="181"/>
    </row>
    <row r="4" spans="1:8" s="29" customFormat="1" x14ac:dyDescent="0.2">
      <c r="A4" s="25" t="str">
        <f>'MTSP-HERA Limits-HIDE'!C3</f>
        <v>Accomack County</v>
      </c>
      <c r="B4" s="26">
        <f>'MTSP-HERA Limits-HIDE'!E3</f>
        <v>78600</v>
      </c>
      <c r="C4" s="27" t="str">
        <f>'MTSP-HERA Limits-HIDE'!D3</f>
        <v>Accomack County, VA</v>
      </c>
      <c r="D4" s="28"/>
      <c r="E4" s="28"/>
      <c r="F4" s="28"/>
      <c r="H4" s="182"/>
    </row>
    <row r="5" spans="1:8" s="29" customFormat="1" ht="3" customHeight="1" x14ac:dyDescent="0.2">
      <c r="A5" s="25"/>
      <c r="B5" s="28"/>
      <c r="C5" s="27"/>
      <c r="D5" s="28"/>
      <c r="E5" s="28"/>
      <c r="F5" s="28"/>
    </row>
    <row r="6" spans="1:8" s="29" customFormat="1" x14ac:dyDescent="0.2">
      <c r="A6" s="25"/>
      <c r="B6" s="28" t="s">
        <v>397</v>
      </c>
      <c r="C6" s="28" t="s">
        <v>406</v>
      </c>
      <c r="D6" s="28" t="s">
        <v>407</v>
      </c>
      <c r="E6" s="28" t="s">
        <v>408</v>
      </c>
      <c r="F6" s="28" t="s">
        <v>409</v>
      </c>
    </row>
    <row r="7" spans="1:8" x14ac:dyDescent="0.2">
      <c r="A7" s="30" t="s">
        <v>399</v>
      </c>
      <c r="B7" s="31">
        <f>'MTSP-HERA Limits-HIDE'!CH$3</f>
        <v>275</v>
      </c>
      <c r="C7" s="31">
        <f>'MTSP-HERA Limits-HIDE'!CI$3</f>
        <v>295</v>
      </c>
      <c r="D7" s="31">
        <f>'MTSP-HERA Limits-HIDE'!CJ$3</f>
        <v>354</v>
      </c>
      <c r="E7" s="31">
        <f>'MTSP-HERA Limits-HIDE'!CK$3</f>
        <v>408</v>
      </c>
      <c r="F7" s="31">
        <f>'MTSP-HERA Limits-HIDE'!CL$3</f>
        <v>456</v>
      </c>
    </row>
    <row r="8" spans="1:8" x14ac:dyDescent="0.2">
      <c r="A8" s="30" t="s">
        <v>400</v>
      </c>
      <c r="B8" s="31">
        <f>'MTSP-HERA Limits-HIDE'!CM$3</f>
        <v>413</v>
      </c>
      <c r="C8" s="31">
        <f>'MTSP-HERA Limits-HIDE'!CN$3</f>
        <v>442</v>
      </c>
      <c r="D8" s="31">
        <f>'MTSP-HERA Limits-HIDE'!CO$3</f>
        <v>531</v>
      </c>
      <c r="E8" s="31">
        <f>'MTSP-HERA Limits-HIDE'!CP$3</f>
        <v>613</v>
      </c>
      <c r="F8" s="31">
        <f>'MTSP-HERA Limits-HIDE'!CQ$3</f>
        <v>684</v>
      </c>
    </row>
    <row r="9" spans="1:8" x14ac:dyDescent="0.2">
      <c r="A9" s="30" t="s">
        <v>401</v>
      </c>
      <c r="B9" s="31">
        <f>'MTSP-HERA Limits-HIDE'!CR$3</f>
        <v>551</v>
      </c>
      <c r="C9" s="31">
        <f>'MTSP-HERA Limits-HIDE'!CS$3</f>
        <v>590</v>
      </c>
      <c r="D9" s="31">
        <f>'MTSP-HERA Limits-HIDE'!CT$3</f>
        <v>708</v>
      </c>
      <c r="E9" s="31">
        <f>'MTSP-HERA Limits-HIDE'!CU$3</f>
        <v>817</v>
      </c>
      <c r="F9" s="31">
        <f>'MTSP-HERA Limits-HIDE'!CV$3</f>
        <v>912</v>
      </c>
    </row>
    <row r="10" spans="1:8" x14ac:dyDescent="0.2">
      <c r="A10" s="30" t="s">
        <v>402</v>
      </c>
      <c r="B10" s="31">
        <f>'MTSP-HERA Limits-HIDE'!CW$3</f>
        <v>688</v>
      </c>
      <c r="C10" s="31">
        <f>'MTSP-HERA Limits-HIDE'!CX$3</f>
        <v>737</v>
      </c>
      <c r="D10" s="31">
        <f>'MTSP-HERA Limits-HIDE'!CY$3</f>
        <v>885</v>
      </c>
      <c r="E10" s="31">
        <f>'MTSP-HERA Limits-HIDE'!CZ$3</f>
        <v>1021</v>
      </c>
      <c r="F10" s="31">
        <f>'MTSP-HERA Limits-HIDE'!DA$3</f>
        <v>1140</v>
      </c>
    </row>
    <row r="11" spans="1:8" x14ac:dyDescent="0.2">
      <c r="A11" s="30" t="s">
        <v>403</v>
      </c>
      <c r="B11" s="31">
        <f>'MTSP-HERA Limits-HIDE'!DB$3</f>
        <v>826</v>
      </c>
      <c r="C11" s="31">
        <f>'MTSP-HERA Limits-HIDE'!DC$3</f>
        <v>885</v>
      </c>
      <c r="D11" s="31">
        <f>'MTSP-HERA Limits-HIDE'!DD$3</f>
        <v>1062</v>
      </c>
      <c r="E11" s="31">
        <f>'MTSP-HERA Limits-HIDE'!DE$3</f>
        <v>1226</v>
      </c>
      <c r="F11" s="31">
        <f>'MTSP-HERA Limits-HIDE'!DF$3</f>
        <v>1368</v>
      </c>
    </row>
    <row r="12" spans="1:8" x14ac:dyDescent="0.2">
      <c r="A12" s="30" t="s">
        <v>404</v>
      </c>
      <c r="B12" s="31">
        <f>'MTSP-HERA Limits-HIDE'!DG$3</f>
        <v>964</v>
      </c>
      <c r="C12" s="31">
        <f>'MTSP-HERA Limits-HIDE'!DH$3</f>
        <v>1032</v>
      </c>
      <c r="D12" s="31">
        <f>'MTSP-HERA Limits-HIDE'!DI$3</f>
        <v>1239</v>
      </c>
      <c r="E12" s="31">
        <f>'MTSP-HERA Limits-HIDE'!DJ$3</f>
        <v>1430</v>
      </c>
      <c r="F12" s="31">
        <f>'MTSP-HERA Limits-HIDE'!DK$3</f>
        <v>1596</v>
      </c>
    </row>
    <row r="13" spans="1:8" x14ac:dyDescent="0.2">
      <c r="A13" s="30" t="s">
        <v>405</v>
      </c>
      <c r="B13" s="31">
        <f>'MTSP-HERA Limits-HIDE'!DL$3</f>
        <v>1102</v>
      </c>
      <c r="C13" s="31">
        <f>'MTSP-HERA Limits-HIDE'!DM$3</f>
        <v>1180</v>
      </c>
      <c r="D13" s="31">
        <f>'MTSP-HERA Limits-HIDE'!DN$3</f>
        <v>1416</v>
      </c>
      <c r="E13" s="31">
        <f>'MTSP-HERA Limits-HIDE'!DO$3</f>
        <v>1635</v>
      </c>
      <c r="F13" s="31">
        <f>'MTSP-HERA Limits-HIDE'!DP$3</f>
        <v>1824</v>
      </c>
    </row>
    <row r="14" spans="1:8" ht="6" customHeight="1" x14ac:dyDescent="0.2"/>
    <row r="15" spans="1:8" s="29" customFormat="1" x14ac:dyDescent="0.2">
      <c r="A15" s="25" t="str">
        <f>'MTSP-HERA Limits-HIDE'!C4</f>
        <v>Albemarle County</v>
      </c>
      <c r="B15" s="26">
        <f>'MTSP-HERA Limits-HIDE'!E4</f>
        <v>125800</v>
      </c>
      <c r="C15" s="27" t="str">
        <f>'MTSP-HERA Limits-HIDE'!D4</f>
        <v>Charlottesville, VA MSA</v>
      </c>
      <c r="D15" s="28"/>
      <c r="E15" s="28"/>
      <c r="F15" s="28"/>
    </row>
    <row r="16" spans="1:8" s="29" customFormat="1" ht="3" customHeight="1" x14ac:dyDescent="0.2">
      <c r="A16" s="25"/>
      <c r="B16" s="28"/>
      <c r="C16" s="27"/>
      <c r="D16" s="28"/>
      <c r="E16" s="28"/>
      <c r="F16" s="28"/>
    </row>
    <row r="17" spans="1:8" s="29" customFormat="1" x14ac:dyDescent="0.2">
      <c r="A17" s="25"/>
      <c r="B17" s="28" t="s">
        <v>397</v>
      </c>
      <c r="C17" s="28" t="s">
        <v>406</v>
      </c>
      <c r="D17" s="28" t="s">
        <v>407</v>
      </c>
      <c r="E17" s="28" t="s">
        <v>408</v>
      </c>
      <c r="F17" s="28" t="s">
        <v>409</v>
      </c>
      <c r="H17" s="34"/>
    </row>
    <row r="18" spans="1:8" x14ac:dyDescent="0.2">
      <c r="A18" s="30" t="s">
        <v>399</v>
      </c>
      <c r="B18" s="31">
        <f>'MTSP-HERA Limits-HIDE'!CH$4</f>
        <v>440</v>
      </c>
      <c r="C18" s="31">
        <f>'MTSP-HERA Limits-HIDE'!CI$4</f>
        <v>472</v>
      </c>
      <c r="D18" s="31">
        <f>'MTSP-HERA Limits-HIDE'!CJ$4</f>
        <v>566</v>
      </c>
      <c r="E18" s="31">
        <f>'MTSP-HERA Limits-HIDE'!CK$4</f>
        <v>654</v>
      </c>
      <c r="F18" s="31">
        <f>'MTSP-HERA Limits-HIDE'!CL$4</f>
        <v>730</v>
      </c>
      <c r="H18" s="35"/>
    </row>
    <row r="19" spans="1:8" x14ac:dyDescent="0.2">
      <c r="A19" s="30" t="s">
        <v>400</v>
      </c>
      <c r="B19" s="31">
        <f>'MTSP-HERA Limits-HIDE'!CM$4</f>
        <v>660</v>
      </c>
      <c r="C19" s="31">
        <f>'MTSP-HERA Limits-HIDE'!CN$4</f>
        <v>708</v>
      </c>
      <c r="D19" s="31">
        <f>'MTSP-HERA Limits-HIDE'!CO$4</f>
        <v>849</v>
      </c>
      <c r="E19" s="31">
        <f>'MTSP-HERA Limits-HIDE'!CP$4</f>
        <v>981</v>
      </c>
      <c r="F19" s="31">
        <f>'MTSP-HERA Limits-HIDE'!CQ$4</f>
        <v>1095</v>
      </c>
    </row>
    <row r="20" spans="1:8" x14ac:dyDescent="0.2">
      <c r="A20" s="30" t="s">
        <v>401</v>
      </c>
      <c r="B20" s="31">
        <f>'MTSP-HERA Limits-HIDE'!CR$4</f>
        <v>881</v>
      </c>
      <c r="C20" s="31">
        <f>'MTSP-HERA Limits-HIDE'!CS$4</f>
        <v>944</v>
      </c>
      <c r="D20" s="31">
        <f>'MTSP-HERA Limits-HIDE'!CT$4</f>
        <v>1133</v>
      </c>
      <c r="E20" s="31">
        <f>'MTSP-HERA Limits-HIDE'!CU$4</f>
        <v>1308</v>
      </c>
      <c r="F20" s="31">
        <f>'MTSP-HERA Limits-HIDE'!CV$4</f>
        <v>1460</v>
      </c>
    </row>
    <row r="21" spans="1:8" x14ac:dyDescent="0.2">
      <c r="A21" s="30" t="s">
        <v>402</v>
      </c>
      <c r="B21" s="31">
        <f>'MTSP-HERA Limits-HIDE'!CW$4</f>
        <v>1101</v>
      </c>
      <c r="C21" s="31">
        <f>'MTSP-HERA Limits-HIDE'!CX$4</f>
        <v>1180</v>
      </c>
      <c r="D21" s="31">
        <f>'MTSP-HERA Limits-HIDE'!CY$4</f>
        <v>1416</v>
      </c>
      <c r="E21" s="31">
        <f>'MTSP-HERA Limits-HIDE'!CZ$4</f>
        <v>1635</v>
      </c>
      <c r="F21" s="31">
        <f>'MTSP-HERA Limits-HIDE'!DA$4</f>
        <v>1825</v>
      </c>
    </row>
    <row r="22" spans="1:8" x14ac:dyDescent="0.2">
      <c r="A22" s="30" t="s">
        <v>403</v>
      </c>
      <c r="B22" s="31">
        <f>'MTSP-HERA Limits-HIDE'!DB$4</f>
        <v>1321</v>
      </c>
      <c r="C22" s="31">
        <f>'MTSP-HERA Limits-HIDE'!DC$4</f>
        <v>1416</v>
      </c>
      <c r="D22" s="31">
        <f>'MTSP-HERA Limits-HIDE'!DD$4</f>
        <v>1699</v>
      </c>
      <c r="E22" s="31">
        <f>'MTSP-HERA Limits-HIDE'!DE$4</f>
        <v>1962</v>
      </c>
      <c r="F22" s="31">
        <f>'MTSP-HERA Limits-HIDE'!DF$4</f>
        <v>2190</v>
      </c>
    </row>
    <row r="23" spans="1:8" x14ac:dyDescent="0.2">
      <c r="A23" s="30" t="s">
        <v>404</v>
      </c>
      <c r="B23" s="31">
        <f>'MTSP-HERA Limits-HIDE'!DG$4</f>
        <v>1541</v>
      </c>
      <c r="C23" s="31">
        <f>'MTSP-HERA Limits-HIDE'!DH$4</f>
        <v>1652</v>
      </c>
      <c r="D23" s="31">
        <f>'MTSP-HERA Limits-HIDE'!DI$4</f>
        <v>1982</v>
      </c>
      <c r="E23" s="31">
        <f>'MTSP-HERA Limits-HIDE'!DJ$4</f>
        <v>2289</v>
      </c>
      <c r="F23" s="31">
        <f>'MTSP-HERA Limits-HIDE'!DK$4</f>
        <v>2555</v>
      </c>
    </row>
    <row r="24" spans="1:8" x14ac:dyDescent="0.2">
      <c r="A24" s="30" t="s">
        <v>405</v>
      </c>
      <c r="B24" s="31">
        <f>'MTSP-HERA Limits-HIDE'!DL$4</f>
        <v>1762</v>
      </c>
      <c r="C24" s="31">
        <f>'MTSP-HERA Limits-HIDE'!DM$4</f>
        <v>1888</v>
      </c>
      <c r="D24" s="31">
        <f>'MTSP-HERA Limits-HIDE'!DN$4</f>
        <v>2266</v>
      </c>
      <c r="E24" s="31">
        <f>'MTSP-HERA Limits-HIDE'!DO$4</f>
        <v>2617</v>
      </c>
      <c r="F24" s="31">
        <f>'MTSP-HERA Limits-HIDE'!DP$4</f>
        <v>2920</v>
      </c>
    </row>
    <row r="25" spans="1:8" ht="6" customHeight="1" x14ac:dyDescent="0.2">
      <c r="C25" s="32"/>
    </row>
    <row r="26" spans="1:8" x14ac:dyDescent="0.2">
      <c r="A26" s="36" t="str">
        <f>'MTSP-HERA Limits-HIDE'!C98</f>
        <v>Alexandria city</v>
      </c>
      <c r="B26" s="26">
        <f>'MTSP-HERA Limits-HIDE'!E98</f>
        <v>163900</v>
      </c>
      <c r="C26" s="280" t="str">
        <f>'MTSP-HERA Limits-HIDE'!D98</f>
        <v>Washington-Arlington-Alexandria, DC-VA-MD HUD Metro FMR Area</v>
      </c>
      <c r="D26" s="280"/>
      <c r="E26" s="280"/>
      <c r="F26" s="280"/>
    </row>
    <row r="27" spans="1:8" ht="3" customHeight="1" x14ac:dyDescent="0.2">
      <c r="A27" s="37"/>
      <c r="B27" s="38"/>
      <c r="C27" s="29"/>
      <c r="D27" s="39"/>
      <c r="E27" s="39"/>
      <c r="F27" s="39"/>
    </row>
    <row r="28" spans="1:8" s="29" customFormat="1" x14ac:dyDescent="0.2">
      <c r="A28" s="40"/>
      <c r="B28" s="28" t="s">
        <v>397</v>
      </c>
      <c r="C28" s="28" t="s">
        <v>406</v>
      </c>
      <c r="D28" s="28" t="s">
        <v>407</v>
      </c>
      <c r="E28" s="28" t="s">
        <v>408</v>
      </c>
      <c r="F28" s="28" t="s">
        <v>409</v>
      </c>
    </row>
    <row r="29" spans="1:8" x14ac:dyDescent="0.2">
      <c r="A29" s="30" t="s">
        <v>399</v>
      </c>
      <c r="B29" s="31">
        <f>'MTSP-HERA Limits-HIDE'!CH$98</f>
        <v>574</v>
      </c>
      <c r="C29" s="31">
        <f>'MTSP-HERA Limits-HIDE'!CI$98</f>
        <v>615</v>
      </c>
      <c r="D29" s="31">
        <f>'MTSP-HERA Limits-HIDE'!CJ$98</f>
        <v>738</v>
      </c>
      <c r="E29" s="31">
        <f>'MTSP-HERA Limits-HIDE'!CK$98</f>
        <v>852</v>
      </c>
      <c r="F29" s="31">
        <f>'MTSP-HERA Limits-HIDE'!CL$98</f>
        <v>951</v>
      </c>
    </row>
    <row r="30" spans="1:8" x14ac:dyDescent="0.2">
      <c r="A30" s="30" t="s">
        <v>400</v>
      </c>
      <c r="B30" s="31">
        <f>'MTSP-HERA Limits-HIDE'!CM$98</f>
        <v>861</v>
      </c>
      <c r="C30" s="31">
        <f>'MTSP-HERA Limits-HIDE'!CN$98</f>
        <v>922</v>
      </c>
      <c r="D30" s="31">
        <f>'MTSP-HERA Limits-HIDE'!CO$98</f>
        <v>1107</v>
      </c>
      <c r="E30" s="31">
        <f>'MTSP-HERA Limits-HIDE'!CP$98</f>
        <v>1278</v>
      </c>
      <c r="F30" s="31">
        <f>'MTSP-HERA Limits-HIDE'!CQ$98</f>
        <v>1426</v>
      </c>
    </row>
    <row r="31" spans="1:8" x14ac:dyDescent="0.2">
      <c r="A31" s="30" t="s">
        <v>401</v>
      </c>
      <c r="B31" s="31">
        <f>'MTSP-HERA Limits-HIDE'!CR$98</f>
        <v>1148</v>
      </c>
      <c r="C31" s="31">
        <f>'MTSP-HERA Limits-HIDE'!CS$98</f>
        <v>1230</v>
      </c>
      <c r="D31" s="31">
        <f>'MTSP-HERA Limits-HIDE'!CT$98</f>
        <v>1476</v>
      </c>
      <c r="E31" s="31">
        <f>'MTSP-HERA Limits-HIDE'!CU$98</f>
        <v>1705</v>
      </c>
      <c r="F31" s="31">
        <f>'MTSP-HERA Limits-HIDE'!CV$98</f>
        <v>1902</v>
      </c>
    </row>
    <row r="32" spans="1:8" x14ac:dyDescent="0.2">
      <c r="A32" s="30" t="s">
        <v>402</v>
      </c>
      <c r="B32" s="31">
        <f>'MTSP-HERA Limits-HIDE'!CW$98</f>
        <v>1435</v>
      </c>
      <c r="C32" s="31">
        <f>'MTSP-HERA Limits-HIDE'!CX$98</f>
        <v>1537</v>
      </c>
      <c r="D32" s="31">
        <f>'MTSP-HERA Limits-HIDE'!CY$98</f>
        <v>1845</v>
      </c>
      <c r="E32" s="31">
        <f>'MTSP-HERA Limits-HIDE'!CZ$98</f>
        <v>2131</v>
      </c>
      <c r="F32" s="31">
        <f>'MTSP-HERA Limits-HIDE'!DA$98</f>
        <v>2377</v>
      </c>
    </row>
    <row r="33" spans="1:6" x14ac:dyDescent="0.2">
      <c r="A33" s="30" t="s">
        <v>403</v>
      </c>
      <c r="B33" s="31">
        <f>'MTSP-HERA Limits-HIDE'!DB$98</f>
        <v>1722</v>
      </c>
      <c r="C33" s="31">
        <f>'MTSP-HERA Limits-HIDE'!DC$98</f>
        <v>1845</v>
      </c>
      <c r="D33" s="31">
        <f>'MTSP-HERA Limits-HIDE'!DD$98</f>
        <v>2214</v>
      </c>
      <c r="E33" s="31">
        <f>'MTSP-HERA Limits-HIDE'!DE$98</f>
        <v>2557</v>
      </c>
      <c r="F33" s="31">
        <f>'MTSP-HERA Limits-HIDE'!DF$98</f>
        <v>2853</v>
      </c>
    </row>
    <row r="34" spans="1:6" x14ac:dyDescent="0.2">
      <c r="A34" s="30" t="s">
        <v>404</v>
      </c>
      <c r="B34" s="31">
        <f>'MTSP-HERA Limits-HIDE'!DG$98</f>
        <v>2009</v>
      </c>
      <c r="C34" s="31">
        <f>'MTSP-HERA Limits-HIDE'!DH$98</f>
        <v>2152</v>
      </c>
      <c r="D34" s="31">
        <f>'MTSP-HERA Limits-HIDE'!DI$98</f>
        <v>2583</v>
      </c>
      <c r="E34" s="31">
        <f>'MTSP-HERA Limits-HIDE'!DJ$98</f>
        <v>2983</v>
      </c>
      <c r="F34" s="31">
        <f>'MTSP-HERA Limits-HIDE'!DK$98</f>
        <v>3328</v>
      </c>
    </row>
    <row r="35" spans="1:6" x14ac:dyDescent="0.2">
      <c r="A35" s="30" t="s">
        <v>405</v>
      </c>
      <c r="B35" s="31">
        <f>'MTSP-HERA Limits-HIDE'!DL$98</f>
        <v>2296</v>
      </c>
      <c r="C35" s="31">
        <f>'MTSP-HERA Limits-HIDE'!DM$98</f>
        <v>2460</v>
      </c>
      <c r="D35" s="31">
        <f>'MTSP-HERA Limits-HIDE'!DN$98</f>
        <v>2952</v>
      </c>
      <c r="E35" s="31">
        <f>'MTSP-HERA Limits-HIDE'!DO$98</f>
        <v>3410</v>
      </c>
      <c r="F35" s="31">
        <f>'MTSP-HERA Limits-HIDE'!DP$98</f>
        <v>3804</v>
      </c>
    </row>
    <row r="36" spans="1:6" ht="6" customHeight="1" x14ac:dyDescent="0.2"/>
    <row r="37" spans="1:6" ht="12.75" customHeight="1" x14ac:dyDescent="0.2">
      <c r="A37" s="36" t="str">
        <f>'MTSP-HERA Limits-HIDE'!C5</f>
        <v>Alleghany County</v>
      </c>
      <c r="B37" s="26">
        <f>'MTSP-HERA Limits-HIDE'!E5</f>
        <v>75000</v>
      </c>
      <c r="C37" s="29" t="str">
        <f>'MTSP-HERA Limits-HIDE'!D5</f>
        <v>Alleghany County-Clifton Forge city-Covington city, VA HUD Nonmet</v>
      </c>
      <c r="D37" s="29"/>
      <c r="E37" s="29"/>
      <c r="F37" s="29"/>
    </row>
    <row r="38" spans="1:6" s="29" customFormat="1" ht="3" customHeight="1" x14ac:dyDescent="0.2">
      <c r="A38" s="36"/>
      <c r="B38" s="39"/>
      <c r="C38" s="41"/>
      <c r="D38" s="41"/>
      <c r="E38" s="41"/>
      <c r="F38" s="41"/>
    </row>
    <row r="39" spans="1:6" s="29" customFormat="1" x14ac:dyDescent="0.2">
      <c r="A39" s="36"/>
      <c r="B39" s="28" t="s">
        <v>397</v>
      </c>
      <c r="C39" s="28" t="s">
        <v>406</v>
      </c>
      <c r="D39" s="28" t="s">
        <v>407</v>
      </c>
      <c r="E39" s="28" t="s">
        <v>408</v>
      </c>
      <c r="F39" s="28" t="s">
        <v>409</v>
      </c>
    </row>
    <row r="40" spans="1:6" x14ac:dyDescent="0.2">
      <c r="A40" s="30" t="s">
        <v>399</v>
      </c>
      <c r="B40" s="31">
        <f>'MTSP-HERA Limits-HIDE'!CH$5</f>
        <v>273</v>
      </c>
      <c r="C40" s="31">
        <f>'MTSP-HERA Limits-HIDE'!CI$5</f>
        <v>293</v>
      </c>
      <c r="D40" s="31">
        <f>'MTSP-HERA Limits-HIDE'!CJ$5</f>
        <v>351</v>
      </c>
      <c r="E40" s="31">
        <f>'MTSP-HERA Limits-HIDE'!CK$5</f>
        <v>406</v>
      </c>
      <c r="F40" s="31">
        <f>'MTSP-HERA Limits-HIDE'!CL$5</f>
        <v>453</v>
      </c>
    </row>
    <row r="41" spans="1:6" x14ac:dyDescent="0.2">
      <c r="A41" s="30" t="s">
        <v>400</v>
      </c>
      <c r="B41" s="31">
        <f>'MTSP-HERA Limits-HIDE'!CM$5</f>
        <v>410</v>
      </c>
      <c r="C41" s="31">
        <f>'MTSP-HERA Limits-HIDE'!CN$5</f>
        <v>439</v>
      </c>
      <c r="D41" s="31">
        <f>'MTSP-HERA Limits-HIDE'!CO$5</f>
        <v>527</v>
      </c>
      <c r="E41" s="31">
        <f>'MTSP-HERA Limits-HIDE'!CP$5</f>
        <v>609</v>
      </c>
      <c r="F41" s="31">
        <f>'MTSP-HERA Limits-HIDE'!CQ$5</f>
        <v>679</v>
      </c>
    </row>
    <row r="42" spans="1:6" x14ac:dyDescent="0.2">
      <c r="A42" s="30" t="s">
        <v>401</v>
      </c>
      <c r="B42" s="31">
        <f>'MTSP-HERA Limits-HIDE'!CR$5</f>
        <v>547</v>
      </c>
      <c r="C42" s="31">
        <f>'MTSP-HERA Limits-HIDE'!CS$5</f>
        <v>586</v>
      </c>
      <c r="D42" s="31">
        <f>'MTSP-HERA Limits-HIDE'!CT$5</f>
        <v>703</v>
      </c>
      <c r="E42" s="31">
        <f>'MTSP-HERA Limits-HIDE'!CU$5</f>
        <v>812</v>
      </c>
      <c r="F42" s="31">
        <f>'MTSP-HERA Limits-HIDE'!CV$5</f>
        <v>906</v>
      </c>
    </row>
    <row r="43" spans="1:6" x14ac:dyDescent="0.2">
      <c r="A43" s="30" t="s">
        <v>402</v>
      </c>
      <c r="B43" s="31">
        <f>'MTSP-HERA Limits-HIDE'!CW$5</f>
        <v>683</v>
      </c>
      <c r="C43" s="31">
        <f>'MTSP-HERA Limits-HIDE'!CX$5</f>
        <v>732</v>
      </c>
      <c r="D43" s="31">
        <f>'MTSP-HERA Limits-HIDE'!CY$5</f>
        <v>878</v>
      </c>
      <c r="E43" s="31">
        <f>'MTSP-HERA Limits-HIDE'!CZ$5</f>
        <v>1015</v>
      </c>
      <c r="F43" s="31">
        <f>'MTSP-HERA Limits-HIDE'!DA$5</f>
        <v>1132</v>
      </c>
    </row>
    <row r="44" spans="1:6" x14ac:dyDescent="0.2">
      <c r="A44" s="30" t="s">
        <v>403</v>
      </c>
      <c r="B44" s="31">
        <f>'MTSP-HERA Limits-HIDE'!DB$5</f>
        <v>820</v>
      </c>
      <c r="C44" s="31">
        <f>'MTSP-HERA Limits-HIDE'!DC$5</f>
        <v>879</v>
      </c>
      <c r="D44" s="31">
        <f>'MTSP-HERA Limits-HIDE'!DD$5</f>
        <v>1054</v>
      </c>
      <c r="E44" s="31">
        <f>'MTSP-HERA Limits-HIDE'!DE$5</f>
        <v>1218</v>
      </c>
      <c r="F44" s="31">
        <f>'MTSP-HERA Limits-HIDE'!DF$5</f>
        <v>1359</v>
      </c>
    </row>
    <row r="45" spans="1:6" x14ac:dyDescent="0.2">
      <c r="A45" s="30" t="s">
        <v>404</v>
      </c>
      <c r="B45" s="31">
        <f>'MTSP-HERA Limits-HIDE'!DG$5</f>
        <v>957</v>
      </c>
      <c r="C45" s="31">
        <f>'MTSP-HERA Limits-HIDE'!DH$5</f>
        <v>1025</v>
      </c>
      <c r="D45" s="31">
        <f>'MTSP-HERA Limits-HIDE'!DI$5</f>
        <v>1230</v>
      </c>
      <c r="E45" s="31">
        <f>'MTSP-HERA Limits-HIDE'!DJ$5</f>
        <v>1421</v>
      </c>
      <c r="F45" s="31">
        <f>'MTSP-HERA Limits-HIDE'!DK$5</f>
        <v>1585</v>
      </c>
    </row>
    <row r="46" spans="1:6" x14ac:dyDescent="0.2">
      <c r="A46" s="30" t="s">
        <v>405</v>
      </c>
      <c r="B46" s="31">
        <f>'MTSP-HERA Limits-HIDE'!DL$5</f>
        <v>1094</v>
      </c>
      <c r="C46" s="31">
        <f>'MTSP-HERA Limits-HIDE'!DM$5</f>
        <v>1172</v>
      </c>
      <c r="D46" s="31">
        <f>'MTSP-HERA Limits-HIDE'!DN$5</f>
        <v>1406</v>
      </c>
      <c r="E46" s="31">
        <f>'MTSP-HERA Limits-HIDE'!DO$5</f>
        <v>1625</v>
      </c>
      <c r="F46" s="31">
        <f>'MTSP-HERA Limits-HIDE'!DP$5</f>
        <v>1812</v>
      </c>
    </row>
    <row r="47" spans="1:6" ht="6" customHeight="1" x14ac:dyDescent="0.2"/>
    <row r="48" spans="1:6" s="29" customFormat="1" x14ac:dyDescent="0.2">
      <c r="A48" s="27" t="str">
        <f>'MTSP-HERA Limits-HIDE'!C6</f>
        <v>Amelia County</v>
      </c>
      <c r="B48" s="26">
        <f>'MTSP-HERA Limits-HIDE'!E6</f>
        <v>113500</v>
      </c>
      <c r="C48" s="27" t="str">
        <f>'MTSP-HERA Limits-HIDE'!D6</f>
        <v>Richmond, VA HUD Metro FMR Area</v>
      </c>
      <c r="D48" s="28"/>
      <c r="E48" s="28"/>
      <c r="F48" s="28"/>
    </row>
    <row r="49" spans="1:6" s="29" customFormat="1" ht="3" customHeight="1" x14ac:dyDescent="0.2">
      <c r="A49" s="27"/>
      <c r="B49" s="28"/>
      <c r="C49" s="27"/>
      <c r="D49" s="28"/>
      <c r="E49" s="28"/>
      <c r="F49" s="28"/>
    </row>
    <row r="50" spans="1:6" s="29" customFormat="1" x14ac:dyDescent="0.2">
      <c r="A50" s="27"/>
      <c r="B50" s="28" t="s">
        <v>397</v>
      </c>
      <c r="C50" s="28" t="s">
        <v>406</v>
      </c>
      <c r="D50" s="28" t="s">
        <v>407</v>
      </c>
      <c r="E50" s="28" t="s">
        <v>408</v>
      </c>
      <c r="F50" s="28" t="s">
        <v>409</v>
      </c>
    </row>
    <row r="51" spans="1:6" x14ac:dyDescent="0.2">
      <c r="A51" s="30" t="s">
        <v>399</v>
      </c>
      <c r="B51" s="31">
        <f>'MTSP-HERA Limits-HIDE'!CH$6</f>
        <v>397</v>
      </c>
      <c r="C51" s="31">
        <f>'MTSP-HERA Limits-HIDE'!CI$6</f>
        <v>425</v>
      </c>
      <c r="D51" s="31">
        <f>'MTSP-HERA Limits-HIDE'!CJ$6</f>
        <v>511</v>
      </c>
      <c r="E51" s="31">
        <f>'MTSP-HERA Limits-HIDE'!CK$6</f>
        <v>590</v>
      </c>
      <c r="F51" s="31">
        <f>'MTSP-HERA Limits-HIDE'!CL$6</f>
        <v>658</v>
      </c>
    </row>
    <row r="52" spans="1:6" x14ac:dyDescent="0.2">
      <c r="A52" s="30" t="s">
        <v>400</v>
      </c>
      <c r="B52" s="31">
        <f>'MTSP-HERA Limits-HIDE'!CM$6</f>
        <v>596</v>
      </c>
      <c r="C52" s="31">
        <f>'MTSP-HERA Limits-HIDE'!CN$6</f>
        <v>638</v>
      </c>
      <c r="D52" s="31">
        <f>'MTSP-HERA Limits-HIDE'!CO$6</f>
        <v>766</v>
      </c>
      <c r="E52" s="31">
        <f>'MTSP-HERA Limits-HIDE'!CP$6</f>
        <v>885</v>
      </c>
      <c r="F52" s="31">
        <f>'MTSP-HERA Limits-HIDE'!CQ$6</f>
        <v>987</v>
      </c>
    </row>
    <row r="53" spans="1:6" x14ac:dyDescent="0.2">
      <c r="A53" s="30" t="s">
        <v>401</v>
      </c>
      <c r="B53" s="31">
        <f>'MTSP-HERA Limits-HIDE'!CR$6</f>
        <v>795</v>
      </c>
      <c r="C53" s="31">
        <f>'MTSP-HERA Limits-HIDE'!CS$6</f>
        <v>851</v>
      </c>
      <c r="D53" s="31">
        <f>'MTSP-HERA Limits-HIDE'!CT$6</f>
        <v>1022</v>
      </c>
      <c r="E53" s="31">
        <f>'MTSP-HERA Limits-HIDE'!CU$6</f>
        <v>1180</v>
      </c>
      <c r="F53" s="31">
        <f>'MTSP-HERA Limits-HIDE'!CV$6</f>
        <v>1317</v>
      </c>
    </row>
    <row r="54" spans="1:6" x14ac:dyDescent="0.2">
      <c r="A54" s="30" t="s">
        <v>402</v>
      </c>
      <c r="B54" s="31">
        <f>'MTSP-HERA Limits-HIDE'!CW$6</f>
        <v>993</v>
      </c>
      <c r="C54" s="31">
        <f>'MTSP-HERA Limits-HIDE'!CX$6</f>
        <v>1064</v>
      </c>
      <c r="D54" s="31">
        <f>'MTSP-HERA Limits-HIDE'!CY$6</f>
        <v>1277</v>
      </c>
      <c r="E54" s="31">
        <f>'MTSP-HERA Limits-HIDE'!CZ$6</f>
        <v>1475</v>
      </c>
      <c r="F54" s="31">
        <f>'MTSP-HERA Limits-HIDE'!DA$6</f>
        <v>1646</v>
      </c>
    </row>
    <row r="55" spans="1:6" x14ac:dyDescent="0.2">
      <c r="A55" s="30" t="s">
        <v>403</v>
      </c>
      <c r="B55" s="31">
        <f>'MTSP-HERA Limits-HIDE'!DB$6</f>
        <v>1192</v>
      </c>
      <c r="C55" s="31">
        <f>'MTSP-HERA Limits-HIDE'!DC$6</f>
        <v>1277</v>
      </c>
      <c r="D55" s="31">
        <f>'MTSP-HERA Limits-HIDE'!DD$6</f>
        <v>1533</v>
      </c>
      <c r="E55" s="31">
        <f>'MTSP-HERA Limits-HIDE'!DE$6</f>
        <v>1770</v>
      </c>
      <c r="F55" s="31">
        <f>'MTSP-HERA Limits-HIDE'!DF$6</f>
        <v>1975</v>
      </c>
    </row>
    <row r="56" spans="1:6" x14ac:dyDescent="0.2">
      <c r="A56" s="30" t="s">
        <v>404</v>
      </c>
      <c r="B56" s="31">
        <f>'MTSP-HERA Limits-HIDE'!DG$6</f>
        <v>1391</v>
      </c>
      <c r="C56" s="31">
        <f>'MTSP-HERA Limits-HIDE'!DH$6</f>
        <v>1490</v>
      </c>
      <c r="D56" s="31">
        <f>'MTSP-HERA Limits-HIDE'!DI$6</f>
        <v>1788</v>
      </c>
      <c r="E56" s="31">
        <f>'MTSP-HERA Limits-HIDE'!DJ$6</f>
        <v>2065</v>
      </c>
      <c r="F56" s="31">
        <f>'MTSP-HERA Limits-HIDE'!DK$6</f>
        <v>2304</v>
      </c>
    </row>
    <row r="57" spans="1:6" x14ac:dyDescent="0.2">
      <c r="A57" s="30" t="s">
        <v>405</v>
      </c>
      <c r="B57" s="31">
        <f>'MTSP-HERA Limits-HIDE'!DL$6</f>
        <v>1590</v>
      </c>
      <c r="C57" s="31">
        <f>'MTSP-HERA Limits-HIDE'!DM$6</f>
        <v>1703</v>
      </c>
      <c r="D57" s="31">
        <f>'MTSP-HERA Limits-HIDE'!DN$6</f>
        <v>2044</v>
      </c>
      <c r="E57" s="31">
        <f>'MTSP-HERA Limits-HIDE'!DO$6</f>
        <v>2361</v>
      </c>
      <c r="F57" s="31">
        <f>'MTSP-HERA Limits-HIDE'!DP$6</f>
        <v>2634</v>
      </c>
    </row>
    <row r="58" spans="1:6" ht="6" customHeight="1" x14ac:dyDescent="0.2"/>
    <row r="59" spans="1:6" s="29" customFormat="1" x14ac:dyDescent="0.2">
      <c r="A59" s="27" t="str">
        <f>'MTSP-HERA Limits-HIDE'!C7</f>
        <v>Amherst County</v>
      </c>
      <c r="B59" s="42">
        <f>'MTSP-HERA Limits-HIDE'!E7</f>
        <v>97800</v>
      </c>
      <c r="C59" s="27" t="str">
        <f>'MTSP-HERA Limits-HIDE'!D7</f>
        <v>Lynchburg, VA MSA</v>
      </c>
      <c r="D59" s="28"/>
      <c r="E59" s="28"/>
      <c r="F59" s="28"/>
    </row>
    <row r="60" spans="1:6" s="29" customFormat="1" ht="3" customHeight="1" x14ac:dyDescent="0.2">
      <c r="A60" s="27"/>
      <c r="B60" s="28"/>
      <c r="C60" s="27"/>
      <c r="D60" s="28"/>
      <c r="E60" s="28"/>
      <c r="F60" s="28"/>
    </row>
    <row r="61" spans="1:6" s="29" customFormat="1" x14ac:dyDescent="0.2">
      <c r="A61" s="27"/>
      <c r="B61" s="28" t="s">
        <v>397</v>
      </c>
      <c r="C61" s="28" t="s">
        <v>406</v>
      </c>
      <c r="D61" s="28" t="s">
        <v>407</v>
      </c>
      <c r="E61" s="28" t="s">
        <v>408</v>
      </c>
      <c r="F61" s="28" t="s">
        <v>409</v>
      </c>
    </row>
    <row r="62" spans="1:6" x14ac:dyDescent="0.2">
      <c r="A62" s="30" t="s">
        <v>399</v>
      </c>
      <c r="B62" s="31">
        <f>'MTSP-HERA Limits-HIDE'!CH$7</f>
        <v>310</v>
      </c>
      <c r="C62" s="31">
        <f>'MTSP-HERA Limits-HIDE'!CI$7</f>
        <v>332</v>
      </c>
      <c r="D62" s="31">
        <f>'MTSP-HERA Limits-HIDE'!CJ$7</f>
        <v>398</v>
      </c>
      <c r="E62" s="31">
        <f>'MTSP-HERA Limits-HIDE'!CK$7</f>
        <v>460</v>
      </c>
      <c r="F62" s="31">
        <f>'MTSP-HERA Limits-HIDE'!CL$7</f>
        <v>513</v>
      </c>
    </row>
    <row r="63" spans="1:6" x14ac:dyDescent="0.2">
      <c r="A63" s="30" t="s">
        <v>400</v>
      </c>
      <c r="B63" s="31">
        <f>'MTSP-HERA Limits-HIDE'!CM$7</f>
        <v>465</v>
      </c>
      <c r="C63" s="31">
        <f>'MTSP-HERA Limits-HIDE'!CN$7</f>
        <v>498</v>
      </c>
      <c r="D63" s="31">
        <f>'MTSP-HERA Limits-HIDE'!CO$7</f>
        <v>597</v>
      </c>
      <c r="E63" s="31">
        <f>'MTSP-HERA Limits-HIDE'!CP$7</f>
        <v>690</v>
      </c>
      <c r="F63" s="31">
        <f>'MTSP-HERA Limits-HIDE'!CQ$7</f>
        <v>770</v>
      </c>
    </row>
    <row r="64" spans="1:6" x14ac:dyDescent="0.2">
      <c r="A64" s="30" t="s">
        <v>401</v>
      </c>
      <c r="B64" s="31">
        <f>'MTSP-HERA Limits-HIDE'!CR$7</f>
        <v>620</v>
      </c>
      <c r="C64" s="31">
        <f>'MTSP-HERA Limits-HIDE'!CS$7</f>
        <v>664</v>
      </c>
      <c r="D64" s="31">
        <f>'MTSP-HERA Limits-HIDE'!CT$7</f>
        <v>797</v>
      </c>
      <c r="E64" s="31">
        <f>'MTSP-HERA Limits-HIDE'!CU$7</f>
        <v>920</v>
      </c>
      <c r="F64" s="31">
        <f>'MTSP-HERA Limits-HIDE'!CV$7</f>
        <v>1027</v>
      </c>
    </row>
    <row r="65" spans="1:6" x14ac:dyDescent="0.2">
      <c r="A65" s="30" t="s">
        <v>402</v>
      </c>
      <c r="B65" s="31">
        <f>'MTSP-HERA Limits-HIDE'!CW$7</f>
        <v>775</v>
      </c>
      <c r="C65" s="31">
        <f>'MTSP-HERA Limits-HIDE'!CX$7</f>
        <v>830</v>
      </c>
      <c r="D65" s="31">
        <f>'MTSP-HERA Limits-HIDE'!CY$7</f>
        <v>996</v>
      </c>
      <c r="E65" s="31">
        <f>'MTSP-HERA Limits-HIDE'!CZ$7</f>
        <v>1150</v>
      </c>
      <c r="F65" s="31">
        <f>'MTSP-HERA Limits-HIDE'!DA$7</f>
        <v>1283</v>
      </c>
    </row>
    <row r="66" spans="1:6" x14ac:dyDescent="0.2">
      <c r="A66" s="30" t="s">
        <v>403</v>
      </c>
      <c r="B66" s="31">
        <f>'MTSP-HERA Limits-HIDE'!DB$7</f>
        <v>930</v>
      </c>
      <c r="C66" s="31">
        <f>'MTSP-HERA Limits-HIDE'!DC$7</f>
        <v>996</v>
      </c>
      <c r="D66" s="31">
        <f>'MTSP-HERA Limits-HIDE'!DD$7</f>
        <v>1195</v>
      </c>
      <c r="E66" s="31">
        <f>'MTSP-HERA Limits-HIDE'!DE$7</f>
        <v>1380</v>
      </c>
      <c r="F66" s="31">
        <f>'MTSP-HERA Limits-HIDE'!DF$7</f>
        <v>1540</v>
      </c>
    </row>
    <row r="67" spans="1:6" x14ac:dyDescent="0.2">
      <c r="A67" s="30" t="s">
        <v>404</v>
      </c>
      <c r="B67" s="31">
        <f>'MTSP-HERA Limits-HIDE'!DG$7</f>
        <v>1085</v>
      </c>
      <c r="C67" s="31">
        <f>'MTSP-HERA Limits-HIDE'!DH$7</f>
        <v>1162</v>
      </c>
      <c r="D67" s="31">
        <f>'MTSP-HERA Limits-HIDE'!DI$7</f>
        <v>1394</v>
      </c>
      <c r="E67" s="31">
        <f>'MTSP-HERA Limits-HIDE'!DJ$7</f>
        <v>1610</v>
      </c>
      <c r="F67" s="31">
        <f>'MTSP-HERA Limits-HIDE'!DK$7</f>
        <v>1797</v>
      </c>
    </row>
    <row r="68" spans="1:6" x14ac:dyDescent="0.2">
      <c r="A68" s="30" t="s">
        <v>405</v>
      </c>
      <c r="B68" s="31">
        <f>'MTSP-HERA Limits-HIDE'!DL$7</f>
        <v>1240</v>
      </c>
      <c r="C68" s="31">
        <f>'MTSP-HERA Limits-HIDE'!DM$7</f>
        <v>1328</v>
      </c>
      <c r="D68" s="31">
        <f>'MTSP-HERA Limits-HIDE'!DN$7</f>
        <v>1594</v>
      </c>
      <c r="E68" s="31">
        <f>'MTSP-HERA Limits-HIDE'!DO$7</f>
        <v>1841</v>
      </c>
      <c r="F68" s="31">
        <f>'MTSP-HERA Limits-HIDE'!DP$7</f>
        <v>2054</v>
      </c>
    </row>
    <row r="69" spans="1:6" ht="6" customHeight="1" x14ac:dyDescent="0.2"/>
    <row r="70" spans="1:6" s="29" customFormat="1" x14ac:dyDescent="0.2">
      <c r="A70" s="25" t="str">
        <f>'MTSP-HERA Limits-HIDE'!C8</f>
        <v>Appomattox County</v>
      </c>
      <c r="B70" s="42">
        <f>'MTSP-HERA Limits-HIDE'!E8</f>
        <v>97800</v>
      </c>
      <c r="C70" s="27" t="str">
        <f>'MTSP-HERA Limits-HIDE'!D8</f>
        <v>Lynchburg, VA MSA</v>
      </c>
      <c r="D70" s="28"/>
      <c r="E70" s="28"/>
      <c r="F70" s="28"/>
    </row>
    <row r="71" spans="1:6" ht="3" customHeight="1" x14ac:dyDescent="0.2">
      <c r="A71" s="25"/>
    </row>
    <row r="72" spans="1:6" s="29" customFormat="1" x14ac:dyDescent="0.2">
      <c r="A72" s="25"/>
      <c r="B72" s="28" t="s">
        <v>397</v>
      </c>
      <c r="C72" s="28" t="s">
        <v>406</v>
      </c>
      <c r="D72" s="28" t="s">
        <v>407</v>
      </c>
      <c r="E72" s="28" t="s">
        <v>408</v>
      </c>
      <c r="F72" s="28" t="s">
        <v>409</v>
      </c>
    </row>
    <row r="73" spans="1:6" x14ac:dyDescent="0.2">
      <c r="A73" s="30" t="s">
        <v>399</v>
      </c>
      <c r="B73" s="31">
        <f>'MTSP-HERA Limits-HIDE'!CH$8</f>
        <v>310</v>
      </c>
      <c r="C73" s="31">
        <f>'MTSP-HERA Limits-HIDE'!CI$8</f>
        <v>332</v>
      </c>
      <c r="D73" s="31">
        <f>'MTSP-HERA Limits-HIDE'!CJ$8</f>
        <v>398</v>
      </c>
      <c r="E73" s="31">
        <f>'MTSP-HERA Limits-HIDE'!CK$8</f>
        <v>460</v>
      </c>
      <c r="F73" s="31">
        <f>'MTSP-HERA Limits-HIDE'!CL$8</f>
        <v>513</v>
      </c>
    </row>
    <row r="74" spans="1:6" x14ac:dyDescent="0.2">
      <c r="A74" s="30" t="s">
        <v>400</v>
      </c>
      <c r="B74" s="31">
        <f>'MTSP-HERA Limits-HIDE'!CM$8</f>
        <v>465</v>
      </c>
      <c r="C74" s="31">
        <f>'MTSP-HERA Limits-HIDE'!CN$8</f>
        <v>498</v>
      </c>
      <c r="D74" s="31">
        <f>'MTSP-HERA Limits-HIDE'!CO$8</f>
        <v>597</v>
      </c>
      <c r="E74" s="31">
        <f>'MTSP-HERA Limits-HIDE'!CP$8</f>
        <v>690</v>
      </c>
      <c r="F74" s="31">
        <f>'MTSP-HERA Limits-HIDE'!CQ$8</f>
        <v>770</v>
      </c>
    </row>
    <row r="75" spans="1:6" x14ac:dyDescent="0.2">
      <c r="A75" s="30" t="s">
        <v>401</v>
      </c>
      <c r="B75" s="31">
        <f>'MTSP-HERA Limits-HIDE'!CR$8</f>
        <v>620</v>
      </c>
      <c r="C75" s="31">
        <f>'MTSP-HERA Limits-HIDE'!CS$8</f>
        <v>664</v>
      </c>
      <c r="D75" s="31">
        <f>'MTSP-HERA Limits-HIDE'!CT$8</f>
        <v>797</v>
      </c>
      <c r="E75" s="31">
        <f>'MTSP-HERA Limits-HIDE'!CU$8</f>
        <v>920</v>
      </c>
      <c r="F75" s="31">
        <f>'MTSP-HERA Limits-HIDE'!CV$8</f>
        <v>1027</v>
      </c>
    </row>
    <row r="76" spans="1:6" x14ac:dyDescent="0.2">
      <c r="A76" s="30" t="s">
        <v>402</v>
      </c>
      <c r="B76" s="31">
        <f>'MTSP-HERA Limits-HIDE'!CW$8</f>
        <v>775</v>
      </c>
      <c r="C76" s="31">
        <f>'MTSP-HERA Limits-HIDE'!CX$8</f>
        <v>830</v>
      </c>
      <c r="D76" s="31">
        <f>'MTSP-HERA Limits-HIDE'!CY$8</f>
        <v>996</v>
      </c>
      <c r="E76" s="31">
        <f>'MTSP-HERA Limits-HIDE'!CZ$8</f>
        <v>1150</v>
      </c>
      <c r="F76" s="31">
        <f>'MTSP-HERA Limits-HIDE'!DA$8</f>
        <v>1283</v>
      </c>
    </row>
    <row r="77" spans="1:6" x14ac:dyDescent="0.2">
      <c r="A77" s="30" t="s">
        <v>403</v>
      </c>
      <c r="B77" s="31">
        <f>'MTSP-HERA Limits-HIDE'!DB$8</f>
        <v>930</v>
      </c>
      <c r="C77" s="31">
        <f>'MTSP-HERA Limits-HIDE'!DC$8</f>
        <v>996</v>
      </c>
      <c r="D77" s="31">
        <f>'MTSP-HERA Limits-HIDE'!DD$8</f>
        <v>1195</v>
      </c>
      <c r="E77" s="31">
        <f>'MTSP-HERA Limits-HIDE'!DE$8</f>
        <v>1380</v>
      </c>
      <c r="F77" s="31">
        <f>'MTSP-HERA Limits-HIDE'!DF$8</f>
        <v>1540</v>
      </c>
    </row>
    <row r="78" spans="1:6" x14ac:dyDescent="0.2">
      <c r="A78" s="30" t="s">
        <v>404</v>
      </c>
      <c r="B78" s="31">
        <f>'MTSP-HERA Limits-HIDE'!DG$8</f>
        <v>1085</v>
      </c>
      <c r="C78" s="31">
        <f>'MTSP-HERA Limits-HIDE'!DH$8</f>
        <v>1162</v>
      </c>
      <c r="D78" s="31">
        <f>'MTSP-HERA Limits-HIDE'!DI$8</f>
        <v>1394</v>
      </c>
      <c r="E78" s="31">
        <f>'MTSP-HERA Limits-HIDE'!DJ$8</f>
        <v>1610</v>
      </c>
      <c r="F78" s="31">
        <f>'MTSP-HERA Limits-HIDE'!DK$8</f>
        <v>1797</v>
      </c>
    </row>
    <row r="79" spans="1:6" x14ac:dyDescent="0.2">
      <c r="A79" s="30" t="s">
        <v>405</v>
      </c>
      <c r="B79" s="31">
        <f>'MTSP-HERA Limits-HIDE'!DL$8</f>
        <v>1240</v>
      </c>
      <c r="C79" s="31">
        <f>'MTSP-HERA Limits-HIDE'!DM$8</f>
        <v>1328</v>
      </c>
      <c r="D79" s="31">
        <f>'MTSP-HERA Limits-HIDE'!DN$8</f>
        <v>1594</v>
      </c>
      <c r="E79" s="31">
        <f>'MTSP-HERA Limits-HIDE'!DO$8</f>
        <v>1841</v>
      </c>
      <c r="F79" s="31">
        <f>'MTSP-HERA Limits-HIDE'!DP$8</f>
        <v>2054</v>
      </c>
    </row>
    <row r="80" spans="1:6" ht="6" customHeight="1" x14ac:dyDescent="0.2"/>
    <row r="81" spans="1:6" x14ac:dyDescent="0.2">
      <c r="A81" s="36" t="str">
        <f>'MTSP-HERA Limits-HIDE'!C9</f>
        <v>Arlington County</v>
      </c>
      <c r="B81" s="42">
        <f>'MTSP-HERA Limits-HIDE'!E9</f>
        <v>163900</v>
      </c>
      <c r="C81" s="39" t="str">
        <f>'MTSP-HERA Limits-HIDE'!D9</f>
        <v>Washington-Arlington-Alexandria, DC-VA-MD HUD Metro FMR Area</v>
      </c>
      <c r="D81" s="39"/>
      <c r="E81" s="39"/>
      <c r="F81" s="39"/>
    </row>
    <row r="82" spans="1:6" s="29" customFormat="1" ht="3" customHeight="1" x14ac:dyDescent="0.2">
      <c r="A82" s="40"/>
      <c r="B82" s="38"/>
      <c r="C82" s="41"/>
      <c r="D82" s="41"/>
      <c r="E82" s="41"/>
      <c r="F82" s="41"/>
    </row>
    <row r="83" spans="1:6" s="29" customFormat="1" x14ac:dyDescent="0.2">
      <c r="A83" s="36"/>
      <c r="B83" s="28" t="s">
        <v>397</v>
      </c>
      <c r="C83" s="28" t="s">
        <v>406</v>
      </c>
      <c r="D83" s="28" t="s">
        <v>407</v>
      </c>
      <c r="E83" s="28" t="s">
        <v>408</v>
      </c>
      <c r="F83" s="28" t="s">
        <v>409</v>
      </c>
    </row>
    <row r="84" spans="1:6" x14ac:dyDescent="0.2">
      <c r="A84" s="30" t="s">
        <v>399</v>
      </c>
      <c r="B84" s="31">
        <f>'MTSP-HERA Limits-HIDE'!CH$9</f>
        <v>574</v>
      </c>
      <c r="C84" s="31">
        <f>'MTSP-HERA Limits-HIDE'!CI$9</f>
        <v>615</v>
      </c>
      <c r="D84" s="31">
        <f>'MTSP-HERA Limits-HIDE'!CJ$9</f>
        <v>738</v>
      </c>
      <c r="E84" s="31">
        <f>'MTSP-HERA Limits-HIDE'!CK$9</f>
        <v>852</v>
      </c>
      <c r="F84" s="31">
        <f>'MTSP-HERA Limits-HIDE'!CL$9</f>
        <v>951</v>
      </c>
    </row>
    <row r="85" spans="1:6" x14ac:dyDescent="0.2">
      <c r="A85" s="30" t="s">
        <v>400</v>
      </c>
      <c r="B85" s="31">
        <f>'MTSP-HERA Limits-HIDE'!CM$9</f>
        <v>861</v>
      </c>
      <c r="C85" s="31">
        <f>'MTSP-HERA Limits-HIDE'!CN$9</f>
        <v>922</v>
      </c>
      <c r="D85" s="31">
        <f>'MTSP-HERA Limits-HIDE'!CO$9</f>
        <v>1107</v>
      </c>
      <c r="E85" s="31">
        <f>'MTSP-HERA Limits-HIDE'!CP$9</f>
        <v>1278</v>
      </c>
      <c r="F85" s="31">
        <f>'MTSP-HERA Limits-HIDE'!CQ$9</f>
        <v>1426</v>
      </c>
    </row>
    <row r="86" spans="1:6" x14ac:dyDescent="0.2">
      <c r="A86" s="30" t="s">
        <v>401</v>
      </c>
      <c r="B86" s="31">
        <f>'MTSP-HERA Limits-HIDE'!CR$9</f>
        <v>1148</v>
      </c>
      <c r="C86" s="31">
        <f>'MTSP-HERA Limits-HIDE'!CS$9</f>
        <v>1230</v>
      </c>
      <c r="D86" s="31">
        <f>'MTSP-HERA Limits-HIDE'!CT$9</f>
        <v>1476</v>
      </c>
      <c r="E86" s="31">
        <f>'MTSP-HERA Limits-HIDE'!CU$9</f>
        <v>1705</v>
      </c>
      <c r="F86" s="31">
        <f>'MTSP-HERA Limits-HIDE'!CV$9</f>
        <v>1902</v>
      </c>
    </row>
    <row r="87" spans="1:6" x14ac:dyDescent="0.2">
      <c r="A87" s="30" t="s">
        <v>402</v>
      </c>
      <c r="B87" s="31">
        <f>'MTSP-HERA Limits-HIDE'!CW$9</f>
        <v>1435</v>
      </c>
      <c r="C87" s="31">
        <f>'MTSP-HERA Limits-HIDE'!CX$9</f>
        <v>1537</v>
      </c>
      <c r="D87" s="31">
        <f>'MTSP-HERA Limits-HIDE'!CY$9</f>
        <v>1845</v>
      </c>
      <c r="E87" s="31">
        <f>'MTSP-HERA Limits-HIDE'!CZ$9</f>
        <v>2131</v>
      </c>
      <c r="F87" s="31">
        <f>'MTSP-HERA Limits-HIDE'!DA$9</f>
        <v>2377</v>
      </c>
    </row>
    <row r="88" spans="1:6" x14ac:dyDescent="0.2">
      <c r="A88" s="30" t="s">
        <v>403</v>
      </c>
      <c r="B88" s="31">
        <f>'MTSP-HERA Limits-HIDE'!DB$9</f>
        <v>1722</v>
      </c>
      <c r="C88" s="31">
        <f>'MTSP-HERA Limits-HIDE'!DC$9</f>
        <v>1845</v>
      </c>
      <c r="D88" s="31">
        <f>'MTSP-HERA Limits-HIDE'!DD$9</f>
        <v>2214</v>
      </c>
      <c r="E88" s="31">
        <f>'MTSP-HERA Limits-HIDE'!DE$9</f>
        <v>2557</v>
      </c>
      <c r="F88" s="31">
        <f>'MTSP-HERA Limits-HIDE'!DF$9</f>
        <v>2853</v>
      </c>
    </row>
    <row r="89" spans="1:6" x14ac:dyDescent="0.2">
      <c r="A89" s="30" t="s">
        <v>404</v>
      </c>
      <c r="B89" s="31">
        <f>'MTSP-HERA Limits-HIDE'!DG$9</f>
        <v>2009</v>
      </c>
      <c r="C89" s="31">
        <f>'MTSP-HERA Limits-HIDE'!DH$9</f>
        <v>2152</v>
      </c>
      <c r="D89" s="31">
        <f>'MTSP-HERA Limits-HIDE'!DI$9</f>
        <v>2583</v>
      </c>
      <c r="E89" s="31">
        <f>'MTSP-HERA Limits-HIDE'!DJ$9</f>
        <v>2983</v>
      </c>
      <c r="F89" s="31">
        <f>'MTSP-HERA Limits-HIDE'!DK$9</f>
        <v>3328</v>
      </c>
    </row>
    <row r="90" spans="1:6" x14ac:dyDescent="0.2">
      <c r="A90" s="30" t="s">
        <v>405</v>
      </c>
      <c r="B90" s="31">
        <f>'MTSP-HERA Limits-HIDE'!DL$9</f>
        <v>2296</v>
      </c>
      <c r="C90" s="31">
        <f>'MTSP-HERA Limits-HIDE'!DM$9</f>
        <v>2460</v>
      </c>
      <c r="D90" s="31">
        <f>'MTSP-HERA Limits-HIDE'!DN$9</f>
        <v>2952</v>
      </c>
      <c r="E90" s="31">
        <f>'MTSP-HERA Limits-HIDE'!DO$9</f>
        <v>3410</v>
      </c>
      <c r="F90" s="31">
        <f>'MTSP-HERA Limits-HIDE'!DP$9</f>
        <v>3804</v>
      </c>
    </row>
    <row r="91" spans="1:6" ht="6" customHeight="1" x14ac:dyDescent="0.2"/>
    <row r="92" spans="1:6" s="29" customFormat="1" x14ac:dyDescent="0.2">
      <c r="A92" s="36" t="str">
        <f>'MTSP-HERA Limits-HIDE'!C10</f>
        <v>Augusta County</v>
      </c>
      <c r="B92" s="42">
        <f>'MTSP-HERA Limits-HIDE'!E10</f>
        <v>94400</v>
      </c>
      <c r="C92" s="39" t="str">
        <f>'MTSP-HERA Limits-HIDE'!D10</f>
        <v>Staunton-Stuarts Draft, VA MSA</v>
      </c>
      <c r="D92" s="39"/>
      <c r="E92" s="39"/>
      <c r="F92" s="39"/>
    </row>
    <row r="93" spans="1:6" s="29" customFormat="1" ht="3" customHeight="1" x14ac:dyDescent="0.2">
      <c r="A93" s="40"/>
      <c r="B93" s="38"/>
      <c r="C93" s="41"/>
      <c r="D93" s="41"/>
      <c r="E93" s="41"/>
      <c r="F93" s="41"/>
    </row>
    <row r="94" spans="1:6" s="29" customFormat="1" x14ac:dyDescent="0.2">
      <c r="A94" s="27"/>
      <c r="B94" s="28" t="s">
        <v>397</v>
      </c>
      <c r="C94" s="28" t="s">
        <v>406</v>
      </c>
      <c r="D94" s="28" t="s">
        <v>407</v>
      </c>
      <c r="E94" s="28" t="s">
        <v>408</v>
      </c>
      <c r="F94" s="28" t="s">
        <v>409</v>
      </c>
    </row>
    <row r="95" spans="1:6" x14ac:dyDescent="0.2">
      <c r="A95" s="30" t="s">
        <v>399</v>
      </c>
      <c r="B95" s="31">
        <f>'MTSP-HERA Limits-HIDE'!CH$10</f>
        <v>330</v>
      </c>
      <c r="C95" s="31">
        <f>'MTSP-HERA Limits-HIDE'!CI$10</f>
        <v>354</v>
      </c>
      <c r="D95" s="31">
        <f>'MTSP-HERA Limits-HIDE'!CJ$10</f>
        <v>425</v>
      </c>
      <c r="E95" s="31">
        <f>'MTSP-HERA Limits-HIDE'!CK$10</f>
        <v>491</v>
      </c>
      <c r="F95" s="31">
        <f>'MTSP-HERA Limits-HIDE'!CL$10</f>
        <v>548</v>
      </c>
    </row>
    <row r="96" spans="1:6" x14ac:dyDescent="0.2">
      <c r="A96" s="30" t="s">
        <v>400</v>
      </c>
      <c r="B96" s="31">
        <f>'MTSP-HERA Limits-HIDE'!CM$10</f>
        <v>495</v>
      </c>
      <c r="C96" s="31">
        <f>'MTSP-HERA Limits-HIDE'!CN$10</f>
        <v>531</v>
      </c>
      <c r="D96" s="31">
        <f>'MTSP-HERA Limits-HIDE'!CO$10</f>
        <v>637</v>
      </c>
      <c r="E96" s="31">
        <f>'MTSP-HERA Limits-HIDE'!CP$10</f>
        <v>736</v>
      </c>
      <c r="F96" s="31">
        <f>'MTSP-HERA Limits-HIDE'!CQ$10</f>
        <v>822</v>
      </c>
    </row>
    <row r="97" spans="1:7" x14ac:dyDescent="0.2">
      <c r="A97" s="30" t="s">
        <v>401</v>
      </c>
      <c r="B97" s="31">
        <f>'MTSP-HERA Limits-HIDE'!CR$10</f>
        <v>661</v>
      </c>
      <c r="C97" s="31">
        <f>'MTSP-HERA Limits-HIDE'!CS$10</f>
        <v>708</v>
      </c>
      <c r="D97" s="31">
        <f>'MTSP-HERA Limits-HIDE'!CT$10</f>
        <v>850</v>
      </c>
      <c r="E97" s="31">
        <f>'MTSP-HERA Limits-HIDE'!CU$10</f>
        <v>982</v>
      </c>
      <c r="F97" s="31">
        <f>'MTSP-HERA Limits-HIDE'!CV$10</f>
        <v>1096</v>
      </c>
    </row>
    <row r="98" spans="1:7" x14ac:dyDescent="0.2">
      <c r="A98" s="30" t="s">
        <v>402</v>
      </c>
      <c r="B98" s="31">
        <f>'MTSP-HERA Limits-HIDE'!CW$10</f>
        <v>826</v>
      </c>
      <c r="C98" s="31">
        <f>'MTSP-HERA Limits-HIDE'!CX$10</f>
        <v>885</v>
      </c>
      <c r="D98" s="31">
        <f>'MTSP-HERA Limits-HIDE'!CY$10</f>
        <v>1062</v>
      </c>
      <c r="E98" s="31">
        <f>'MTSP-HERA Limits-HIDE'!CZ$10</f>
        <v>1227</v>
      </c>
      <c r="F98" s="31">
        <f>'MTSP-HERA Limits-HIDE'!DA$10</f>
        <v>1370</v>
      </c>
    </row>
    <row r="99" spans="1:7" x14ac:dyDescent="0.2">
      <c r="A99" s="30" t="s">
        <v>403</v>
      </c>
      <c r="B99" s="31">
        <f>'MTSP-HERA Limits-HIDE'!DB$10</f>
        <v>991</v>
      </c>
      <c r="C99" s="31">
        <f>'MTSP-HERA Limits-HIDE'!DC$10</f>
        <v>1062</v>
      </c>
      <c r="D99" s="31">
        <f>'MTSP-HERA Limits-HIDE'!DD$10</f>
        <v>1275</v>
      </c>
      <c r="E99" s="31">
        <f>'MTSP-HERA Limits-HIDE'!DE$10</f>
        <v>1473</v>
      </c>
      <c r="F99" s="31">
        <f>'MTSP-HERA Limits-HIDE'!DF$10</f>
        <v>1644</v>
      </c>
    </row>
    <row r="100" spans="1:7" x14ac:dyDescent="0.2">
      <c r="A100" s="30" t="s">
        <v>404</v>
      </c>
      <c r="B100" s="31">
        <f>'MTSP-HERA Limits-HIDE'!DG$10</f>
        <v>1156</v>
      </c>
      <c r="C100" s="31">
        <f>'MTSP-HERA Limits-HIDE'!DH$10</f>
        <v>1239</v>
      </c>
      <c r="D100" s="31">
        <f>'MTSP-HERA Limits-HIDE'!DI$10</f>
        <v>1487</v>
      </c>
      <c r="E100" s="31">
        <f>'MTSP-HERA Limits-HIDE'!DJ$10</f>
        <v>1718</v>
      </c>
      <c r="F100" s="31">
        <f>'MTSP-HERA Limits-HIDE'!DK$10</f>
        <v>1918</v>
      </c>
    </row>
    <row r="101" spans="1:7" x14ac:dyDescent="0.2">
      <c r="A101" s="30" t="s">
        <v>405</v>
      </c>
      <c r="B101" s="31">
        <f>'MTSP-HERA Limits-HIDE'!DL$10</f>
        <v>1322</v>
      </c>
      <c r="C101" s="31">
        <f>'MTSP-HERA Limits-HIDE'!DM$10</f>
        <v>1417</v>
      </c>
      <c r="D101" s="31">
        <f>'MTSP-HERA Limits-HIDE'!DN$10</f>
        <v>1700</v>
      </c>
      <c r="E101" s="31">
        <f>'MTSP-HERA Limits-HIDE'!DO$10</f>
        <v>1964</v>
      </c>
      <c r="F101" s="31">
        <f>'MTSP-HERA Limits-HIDE'!DP$10</f>
        <v>2192</v>
      </c>
    </row>
    <row r="102" spans="1:7" ht="6" customHeight="1" x14ac:dyDescent="0.2"/>
    <row r="103" spans="1:7" s="29" customFormat="1" x14ac:dyDescent="0.2">
      <c r="A103" s="27" t="str">
        <f>'MTSP-HERA Limits-HIDE'!C11</f>
        <v>Bath County</v>
      </c>
      <c r="B103" s="26">
        <f>'MTSP-HERA Limits-HIDE'!E11</f>
        <v>87100</v>
      </c>
      <c r="C103" s="27" t="str">
        <f>'MTSP-HERA Limits-HIDE'!D11</f>
        <v>Bath County, VA</v>
      </c>
      <c r="D103" s="28"/>
      <c r="E103" s="28"/>
      <c r="F103" s="28"/>
      <c r="G103" s="23"/>
    </row>
    <row r="104" spans="1:7" s="29" customFormat="1" ht="3" customHeight="1" x14ac:dyDescent="0.2">
      <c r="A104" s="40"/>
      <c r="B104" s="32"/>
      <c r="C104" s="32"/>
      <c r="D104" s="32"/>
      <c r="E104" s="32"/>
      <c r="F104" s="32"/>
    </row>
    <row r="105" spans="1:7" s="29" customFormat="1" x14ac:dyDescent="0.2">
      <c r="A105" s="27"/>
      <c r="B105" s="28" t="s">
        <v>397</v>
      </c>
      <c r="C105" s="28" t="s">
        <v>406</v>
      </c>
      <c r="D105" s="28" t="s">
        <v>407</v>
      </c>
      <c r="E105" s="28" t="s">
        <v>408</v>
      </c>
      <c r="F105" s="28" t="s">
        <v>409</v>
      </c>
      <c r="G105" s="23"/>
    </row>
    <row r="106" spans="1:7" x14ac:dyDescent="0.2">
      <c r="A106" s="30" t="s">
        <v>399</v>
      </c>
      <c r="B106" s="31">
        <f>'MTSP-HERA Limits-HIDE'!CH$11</f>
        <v>304</v>
      </c>
      <c r="C106" s="31">
        <f>'MTSP-HERA Limits-HIDE'!CI$11</f>
        <v>326</v>
      </c>
      <c r="D106" s="31">
        <f>'MTSP-HERA Limits-HIDE'!CJ$11</f>
        <v>391</v>
      </c>
      <c r="E106" s="31">
        <f>'MTSP-HERA Limits-HIDE'!CK$11</f>
        <v>452</v>
      </c>
      <c r="F106" s="31">
        <f>'MTSP-HERA Limits-HIDE'!CL$11</f>
        <v>505</v>
      </c>
    </row>
    <row r="107" spans="1:7" x14ac:dyDescent="0.2">
      <c r="A107" s="30" t="s">
        <v>400</v>
      </c>
      <c r="B107" s="31">
        <f>'MTSP-HERA Limits-HIDE'!CM$11</f>
        <v>456</v>
      </c>
      <c r="C107" s="31">
        <f>'MTSP-HERA Limits-HIDE'!CN$11</f>
        <v>489</v>
      </c>
      <c r="D107" s="31">
        <f>'MTSP-HERA Limits-HIDE'!CO$11</f>
        <v>587</v>
      </c>
      <c r="E107" s="31">
        <f>'MTSP-HERA Limits-HIDE'!CP$11</f>
        <v>678</v>
      </c>
      <c r="F107" s="31">
        <f>'MTSP-HERA Limits-HIDE'!CQ$11</f>
        <v>757</v>
      </c>
    </row>
    <row r="108" spans="1:7" x14ac:dyDescent="0.2">
      <c r="A108" s="30" t="s">
        <v>401</v>
      </c>
      <c r="B108" s="31">
        <f>'MTSP-HERA Limits-HIDE'!CR$11</f>
        <v>609</v>
      </c>
      <c r="C108" s="31">
        <f>'MTSP-HERA Limits-HIDE'!CS$11</f>
        <v>652</v>
      </c>
      <c r="D108" s="31">
        <f>'MTSP-HERA Limits-HIDE'!CT$11</f>
        <v>783</v>
      </c>
      <c r="E108" s="31">
        <f>'MTSP-HERA Limits-HIDE'!CU$11</f>
        <v>905</v>
      </c>
      <c r="F108" s="31">
        <f>'MTSP-HERA Limits-HIDE'!CV$11</f>
        <v>1010</v>
      </c>
    </row>
    <row r="109" spans="1:7" x14ac:dyDescent="0.2">
      <c r="A109" s="30" t="s">
        <v>402</v>
      </c>
      <c r="B109" s="31">
        <f>'MTSP-HERA Limits-HIDE'!CW$11</f>
        <v>761</v>
      </c>
      <c r="C109" s="31">
        <f>'MTSP-HERA Limits-HIDE'!CX$11</f>
        <v>815</v>
      </c>
      <c r="D109" s="31">
        <f>'MTSP-HERA Limits-HIDE'!CY$11</f>
        <v>978</v>
      </c>
      <c r="E109" s="31">
        <f>'MTSP-HERA Limits-HIDE'!CZ$11</f>
        <v>1131</v>
      </c>
      <c r="F109" s="31">
        <f>'MTSP-HERA Limits-HIDE'!DA$11</f>
        <v>1262</v>
      </c>
    </row>
    <row r="110" spans="1:7" x14ac:dyDescent="0.2">
      <c r="A110" s="30" t="s">
        <v>403</v>
      </c>
      <c r="B110" s="31">
        <f>'MTSP-HERA Limits-HIDE'!DB$11</f>
        <v>913</v>
      </c>
      <c r="C110" s="31">
        <f>'MTSP-HERA Limits-HIDE'!DC$11</f>
        <v>978</v>
      </c>
      <c r="D110" s="31">
        <f>'MTSP-HERA Limits-HIDE'!DD$11</f>
        <v>1174</v>
      </c>
      <c r="E110" s="31">
        <f>'MTSP-HERA Limits-HIDE'!DE$11</f>
        <v>1357</v>
      </c>
      <c r="F110" s="31">
        <f>'MTSP-HERA Limits-HIDE'!DF$11</f>
        <v>1515</v>
      </c>
    </row>
    <row r="111" spans="1:7" x14ac:dyDescent="0.2">
      <c r="A111" s="30" t="s">
        <v>404</v>
      </c>
      <c r="B111" s="31">
        <f>'MTSP-HERA Limits-HIDE'!DG$11</f>
        <v>1065</v>
      </c>
      <c r="C111" s="31">
        <f>'MTSP-HERA Limits-HIDE'!DH$11</f>
        <v>1141</v>
      </c>
      <c r="D111" s="31">
        <f>'MTSP-HERA Limits-HIDE'!DI$11</f>
        <v>1370</v>
      </c>
      <c r="E111" s="31">
        <f>'MTSP-HERA Limits-HIDE'!DJ$11</f>
        <v>1583</v>
      </c>
      <c r="F111" s="31">
        <f>'MTSP-HERA Limits-HIDE'!DK$11</f>
        <v>1767</v>
      </c>
    </row>
    <row r="112" spans="1:7" x14ac:dyDescent="0.2">
      <c r="A112" s="30" t="s">
        <v>405</v>
      </c>
      <c r="B112" s="31">
        <f>'MTSP-HERA Limits-HIDE'!DL$11</f>
        <v>1218</v>
      </c>
      <c r="C112" s="31">
        <f>'MTSP-HERA Limits-HIDE'!DM$11</f>
        <v>1305</v>
      </c>
      <c r="D112" s="31">
        <f>'MTSP-HERA Limits-HIDE'!DN$11</f>
        <v>1566</v>
      </c>
      <c r="E112" s="31">
        <f>'MTSP-HERA Limits-HIDE'!DO$11</f>
        <v>1810</v>
      </c>
      <c r="F112" s="31">
        <f>'MTSP-HERA Limits-HIDE'!DP$11</f>
        <v>2020</v>
      </c>
    </row>
    <row r="113" spans="1:6" ht="6" customHeight="1" x14ac:dyDescent="0.2"/>
    <row r="114" spans="1:6" s="29" customFormat="1" x14ac:dyDescent="0.2">
      <c r="A114" s="27" t="str">
        <f>'MTSP-HERA Limits-HIDE'!C12</f>
        <v>Bedford County</v>
      </c>
      <c r="B114" s="26">
        <f>'MTSP-HERA Limits-HIDE'!E12</f>
        <v>97800</v>
      </c>
      <c r="C114" s="27" t="str">
        <f>'MTSP-HERA Limits-HIDE'!D12</f>
        <v>Lynchburg, VA MSA</v>
      </c>
      <c r="D114" s="28"/>
      <c r="E114" s="28"/>
      <c r="F114" s="28"/>
    </row>
    <row r="115" spans="1:6" s="29" customFormat="1" ht="2.25" customHeight="1" x14ac:dyDescent="0.2">
      <c r="A115" s="27"/>
      <c r="B115" s="28"/>
      <c r="C115" s="27"/>
      <c r="D115" s="28"/>
      <c r="E115" s="28"/>
      <c r="F115" s="28"/>
    </row>
    <row r="116" spans="1:6" s="29" customFormat="1" x14ac:dyDescent="0.2">
      <c r="A116" s="27"/>
      <c r="B116" s="28" t="s">
        <v>397</v>
      </c>
      <c r="C116" s="28" t="s">
        <v>406</v>
      </c>
      <c r="D116" s="28" t="s">
        <v>407</v>
      </c>
      <c r="E116" s="28" t="s">
        <v>408</v>
      </c>
      <c r="F116" s="28" t="s">
        <v>409</v>
      </c>
    </row>
    <row r="117" spans="1:6" x14ac:dyDescent="0.2">
      <c r="A117" s="30" t="s">
        <v>399</v>
      </c>
      <c r="B117" s="31">
        <f>'MTSP-HERA Limits-HIDE'!CH$12</f>
        <v>310</v>
      </c>
      <c r="C117" s="31">
        <f>'MTSP-HERA Limits-HIDE'!CI$12</f>
        <v>332</v>
      </c>
      <c r="D117" s="31">
        <f>'MTSP-HERA Limits-HIDE'!CJ$12</f>
        <v>398</v>
      </c>
      <c r="E117" s="31">
        <f>'MTSP-HERA Limits-HIDE'!CK$12</f>
        <v>460</v>
      </c>
      <c r="F117" s="31">
        <f>'MTSP-HERA Limits-HIDE'!CL$12</f>
        <v>513</v>
      </c>
    </row>
    <row r="118" spans="1:6" x14ac:dyDescent="0.2">
      <c r="A118" s="30" t="s">
        <v>400</v>
      </c>
      <c r="B118" s="31">
        <f>'MTSP-HERA Limits-HIDE'!CM$12</f>
        <v>465</v>
      </c>
      <c r="C118" s="31">
        <f>'MTSP-HERA Limits-HIDE'!CN$12</f>
        <v>498</v>
      </c>
      <c r="D118" s="31">
        <f>'MTSP-HERA Limits-HIDE'!CO$12</f>
        <v>597</v>
      </c>
      <c r="E118" s="31">
        <f>'MTSP-HERA Limits-HIDE'!CP$12</f>
        <v>690</v>
      </c>
      <c r="F118" s="31">
        <f>'MTSP-HERA Limits-HIDE'!CQ$12</f>
        <v>770</v>
      </c>
    </row>
    <row r="119" spans="1:6" x14ac:dyDescent="0.2">
      <c r="A119" s="30" t="s">
        <v>401</v>
      </c>
      <c r="B119" s="31">
        <f>'MTSP-HERA Limits-HIDE'!CR$12</f>
        <v>620</v>
      </c>
      <c r="C119" s="31">
        <f>'MTSP-HERA Limits-HIDE'!CS$12</f>
        <v>664</v>
      </c>
      <c r="D119" s="31">
        <f>'MTSP-HERA Limits-HIDE'!CT$12</f>
        <v>797</v>
      </c>
      <c r="E119" s="31">
        <f>'MTSP-HERA Limits-HIDE'!CU$12</f>
        <v>920</v>
      </c>
      <c r="F119" s="31">
        <f>'MTSP-HERA Limits-HIDE'!CV$12</f>
        <v>1027</v>
      </c>
    </row>
    <row r="120" spans="1:6" x14ac:dyDescent="0.2">
      <c r="A120" s="30" t="s">
        <v>402</v>
      </c>
      <c r="B120" s="31">
        <f>'MTSP-HERA Limits-HIDE'!CW$12</f>
        <v>775</v>
      </c>
      <c r="C120" s="31">
        <f>'MTSP-HERA Limits-HIDE'!CX$12</f>
        <v>830</v>
      </c>
      <c r="D120" s="31">
        <f>'MTSP-HERA Limits-HIDE'!CY$12</f>
        <v>996</v>
      </c>
      <c r="E120" s="31">
        <f>'MTSP-HERA Limits-HIDE'!CZ$12</f>
        <v>1150</v>
      </c>
      <c r="F120" s="31">
        <f>'MTSP-HERA Limits-HIDE'!DA$12</f>
        <v>1283</v>
      </c>
    </row>
    <row r="121" spans="1:6" x14ac:dyDescent="0.2">
      <c r="A121" s="30" t="s">
        <v>403</v>
      </c>
      <c r="B121" s="31">
        <f>'MTSP-HERA Limits-HIDE'!DB$12</f>
        <v>930</v>
      </c>
      <c r="C121" s="31">
        <f>'MTSP-HERA Limits-HIDE'!DC$12</f>
        <v>996</v>
      </c>
      <c r="D121" s="31">
        <f>'MTSP-HERA Limits-HIDE'!DD$12</f>
        <v>1195</v>
      </c>
      <c r="E121" s="31">
        <f>'MTSP-HERA Limits-HIDE'!DE$12</f>
        <v>1380</v>
      </c>
      <c r="F121" s="31">
        <f>'MTSP-HERA Limits-HIDE'!DF$12</f>
        <v>1540</v>
      </c>
    </row>
    <row r="122" spans="1:6" x14ac:dyDescent="0.2">
      <c r="A122" s="30" t="s">
        <v>404</v>
      </c>
      <c r="B122" s="31">
        <f>'MTSP-HERA Limits-HIDE'!DG$12</f>
        <v>1085</v>
      </c>
      <c r="C122" s="31">
        <f>'MTSP-HERA Limits-HIDE'!DH$12</f>
        <v>1162</v>
      </c>
      <c r="D122" s="31">
        <f>'MTSP-HERA Limits-HIDE'!DI$12</f>
        <v>1394</v>
      </c>
      <c r="E122" s="31">
        <f>'MTSP-HERA Limits-HIDE'!DJ$12</f>
        <v>1610</v>
      </c>
      <c r="F122" s="31">
        <f>'MTSP-HERA Limits-HIDE'!DK$12</f>
        <v>1797</v>
      </c>
    </row>
    <row r="123" spans="1:6" x14ac:dyDescent="0.2">
      <c r="A123" s="30" t="s">
        <v>405</v>
      </c>
      <c r="B123" s="31">
        <f>'MTSP-HERA Limits-HIDE'!DL$12</f>
        <v>1240</v>
      </c>
      <c r="C123" s="31">
        <f>'MTSP-HERA Limits-HIDE'!DM$12</f>
        <v>1328</v>
      </c>
      <c r="D123" s="31">
        <f>'MTSP-HERA Limits-HIDE'!DN$12</f>
        <v>1594</v>
      </c>
      <c r="E123" s="31">
        <f>'MTSP-HERA Limits-HIDE'!DO$12</f>
        <v>1841</v>
      </c>
      <c r="F123" s="31">
        <f>'MTSP-HERA Limits-HIDE'!DP$12</f>
        <v>2054</v>
      </c>
    </row>
    <row r="124" spans="1:6" ht="6" customHeight="1" x14ac:dyDescent="0.2"/>
    <row r="125" spans="1:6" x14ac:dyDescent="0.2">
      <c r="A125" s="27" t="str">
        <f>'MTSP-HERA Limits-HIDE'!C13</f>
        <v>Bland County</v>
      </c>
      <c r="B125" s="26">
        <f>'MTSP-HERA Limits-HIDE'!E13</f>
        <v>72800</v>
      </c>
      <c r="C125" s="27" t="str">
        <f>'MTSP-HERA Limits-HIDE'!D13</f>
        <v>Bland County, VA</v>
      </c>
      <c r="D125" s="28"/>
      <c r="E125" s="28"/>
      <c r="F125" s="28"/>
    </row>
    <row r="126" spans="1:6" ht="3" customHeight="1" x14ac:dyDescent="0.2">
      <c r="A126" s="27"/>
      <c r="C126" s="32"/>
    </row>
    <row r="127" spans="1:6" x14ac:dyDescent="0.2">
      <c r="A127" s="27"/>
      <c r="B127" s="28" t="s">
        <v>397</v>
      </c>
      <c r="C127" s="28" t="s">
        <v>406</v>
      </c>
      <c r="D127" s="28" t="s">
        <v>407</v>
      </c>
      <c r="E127" s="28" t="s">
        <v>408</v>
      </c>
      <c r="F127" s="28" t="s">
        <v>409</v>
      </c>
    </row>
    <row r="128" spans="1:6" x14ac:dyDescent="0.2">
      <c r="A128" s="30" t="s">
        <v>399</v>
      </c>
      <c r="B128" s="31">
        <f>'MTSP-HERA Limits-HIDE'!CH$13</f>
        <v>273</v>
      </c>
      <c r="C128" s="31">
        <f>'MTSP-HERA Limits-HIDE'!CI$13</f>
        <v>293</v>
      </c>
      <c r="D128" s="31">
        <f>'MTSP-HERA Limits-HIDE'!CJ$13</f>
        <v>351</v>
      </c>
      <c r="E128" s="31">
        <f>'MTSP-HERA Limits-HIDE'!CK$13</f>
        <v>406</v>
      </c>
      <c r="F128" s="31">
        <f>'MTSP-HERA Limits-HIDE'!CL$13</f>
        <v>453</v>
      </c>
    </row>
    <row r="129" spans="1:6" x14ac:dyDescent="0.2">
      <c r="A129" s="30" t="s">
        <v>400</v>
      </c>
      <c r="B129" s="31">
        <f>'MTSP-HERA Limits-HIDE'!CM$13</f>
        <v>410</v>
      </c>
      <c r="C129" s="31">
        <f>'MTSP-HERA Limits-HIDE'!CN$13</f>
        <v>439</v>
      </c>
      <c r="D129" s="31">
        <f>'MTSP-HERA Limits-HIDE'!CO$13</f>
        <v>527</v>
      </c>
      <c r="E129" s="31">
        <f>'MTSP-HERA Limits-HIDE'!CP$13</f>
        <v>609</v>
      </c>
      <c r="F129" s="31">
        <f>'MTSP-HERA Limits-HIDE'!CQ$13</f>
        <v>679</v>
      </c>
    </row>
    <row r="130" spans="1:6" x14ac:dyDescent="0.2">
      <c r="A130" s="30" t="s">
        <v>401</v>
      </c>
      <c r="B130" s="31">
        <f>'MTSP-HERA Limits-HIDE'!CR$13</f>
        <v>547</v>
      </c>
      <c r="C130" s="31">
        <f>'MTSP-HERA Limits-HIDE'!CS$13</f>
        <v>586</v>
      </c>
      <c r="D130" s="31">
        <f>'MTSP-HERA Limits-HIDE'!CT$13</f>
        <v>703</v>
      </c>
      <c r="E130" s="31">
        <f>'MTSP-HERA Limits-HIDE'!CU$13</f>
        <v>812</v>
      </c>
      <c r="F130" s="31">
        <f>'MTSP-HERA Limits-HIDE'!CV$13</f>
        <v>906</v>
      </c>
    </row>
    <row r="131" spans="1:6" x14ac:dyDescent="0.2">
      <c r="A131" s="30" t="s">
        <v>402</v>
      </c>
      <c r="B131" s="31">
        <f>'MTSP-HERA Limits-HIDE'!CW$13</f>
        <v>683</v>
      </c>
      <c r="C131" s="31">
        <f>'MTSP-HERA Limits-HIDE'!CX$13</f>
        <v>732</v>
      </c>
      <c r="D131" s="31">
        <f>'MTSP-HERA Limits-HIDE'!CY$13</f>
        <v>878</v>
      </c>
      <c r="E131" s="31">
        <f>'MTSP-HERA Limits-HIDE'!CZ$13</f>
        <v>1015</v>
      </c>
      <c r="F131" s="31">
        <f>'MTSP-HERA Limits-HIDE'!DA$13</f>
        <v>1132</v>
      </c>
    </row>
    <row r="132" spans="1:6" x14ac:dyDescent="0.2">
      <c r="A132" s="30" t="s">
        <v>403</v>
      </c>
      <c r="B132" s="31">
        <f>'MTSP-HERA Limits-HIDE'!DB$13</f>
        <v>820</v>
      </c>
      <c r="C132" s="31">
        <f>'MTSP-HERA Limits-HIDE'!DC$13</f>
        <v>879</v>
      </c>
      <c r="D132" s="31">
        <f>'MTSP-HERA Limits-HIDE'!DD$13</f>
        <v>1054</v>
      </c>
      <c r="E132" s="31">
        <f>'MTSP-HERA Limits-HIDE'!DE$13</f>
        <v>1218</v>
      </c>
      <c r="F132" s="31">
        <f>'MTSP-HERA Limits-HIDE'!DF$13</f>
        <v>1359</v>
      </c>
    </row>
    <row r="133" spans="1:6" x14ac:dyDescent="0.2">
      <c r="A133" s="30" t="s">
        <v>404</v>
      </c>
      <c r="B133" s="31">
        <f>'MTSP-HERA Limits-HIDE'!DG$13</f>
        <v>957</v>
      </c>
      <c r="C133" s="31">
        <f>'MTSP-HERA Limits-HIDE'!DH$13</f>
        <v>1025</v>
      </c>
      <c r="D133" s="31">
        <f>'MTSP-HERA Limits-HIDE'!DI$13</f>
        <v>1230</v>
      </c>
      <c r="E133" s="31">
        <f>'MTSP-HERA Limits-HIDE'!DJ$13</f>
        <v>1421</v>
      </c>
      <c r="F133" s="31">
        <f>'MTSP-HERA Limits-HIDE'!DK$13</f>
        <v>1585</v>
      </c>
    </row>
    <row r="134" spans="1:6" x14ac:dyDescent="0.2">
      <c r="A134" s="30" t="s">
        <v>405</v>
      </c>
      <c r="B134" s="31">
        <f>'MTSP-HERA Limits-HIDE'!DL$13</f>
        <v>1094</v>
      </c>
      <c r="C134" s="31">
        <f>'MTSP-HERA Limits-HIDE'!DM$13</f>
        <v>1172</v>
      </c>
      <c r="D134" s="31">
        <f>'MTSP-HERA Limits-HIDE'!DN$13</f>
        <v>1406</v>
      </c>
      <c r="E134" s="31">
        <f>'MTSP-HERA Limits-HIDE'!DO$13</f>
        <v>1625</v>
      </c>
      <c r="F134" s="31">
        <f>'MTSP-HERA Limits-HIDE'!DP$13</f>
        <v>1812</v>
      </c>
    </row>
    <row r="135" spans="1:6" ht="6" customHeight="1" x14ac:dyDescent="0.2">
      <c r="C135" s="32"/>
    </row>
    <row r="136" spans="1:6" x14ac:dyDescent="0.2">
      <c r="A136" s="43" t="str">
        <f>'MTSP-HERA Limits-HIDE'!C14</f>
        <v>Botetourt County</v>
      </c>
      <c r="B136" s="44">
        <f>'MTSP-HERA Limits-HIDE'!E14</f>
        <v>90600</v>
      </c>
      <c r="C136" s="43" t="str">
        <f>'MTSP-HERA Limits-HIDE'!D14</f>
        <v>Roanoke, VA HUD Metro FMR Area</v>
      </c>
      <c r="D136" s="53"/>
      <c r="E136" s="53"/>
      <c r="F136" s="53"/>
    </row>
    <row r="137" spans="1:6" ht="3" customHeight="1" x14ac:dyDescent="0.2">
      <c r="A137" s="25"/>
      <c r="C137" s="32"/>
    </row>
    <row r="138" spans="1:6" x14ac:dyDescent="0.2">
      <c r="A138" s="25"/>
      <c r="B138" s="28" t="s">
        <v>397</v>
      </c>
      <c r="C138" s="28" t="s">
        <v>406</v>
      </c>
      <c r="D138" s="28" t="s">
        <v>407</v>
      </c>
      <c r="E138" s="28" t="s">
        <v>408</v>
      </c>
      <c r="F138" s="28" t="s">
        <v>409</v>
      </c>
    </row>
    <row r="139" spans="1:6" x14ac:dyDescent="0.2">
      <c r="A139" s="30" t="s">
        <v>399</v>
      </c>
      <c r="B139" s="31">
        <f>'MTSP-HERA Limits-HIDE'!CH$14</f>
        <v>317</v>
      </c>
      <c r="C139" s="31">
        <f>'MTSP-HERA Limits-HIDE'!CI$14</f>
        <v>340</v>
      </c>
      <c r="D139" s="31">
        <f>'MTSP-HERA Limits-HIDE'!CJ$14</f>
        <v>408</v>
      </c>
      <c r="E139" s="31">
        <f>'MTSP-HERA Limits-HIDE'!CK$14</f>
        <v>471</v>
      </c>
      <c r="F139" s="31">
        <f>'MTSP-HERA Limits-HIDE'!CL$14</f>
        <v>525</v>
      </c>
    </row>
    <row r="140" spans="1:6" x14ac:dyDescent="0.2">
      <c r="A140" s="30" t="s">
        <v>400</v>
      </c>
      <c r="B140" s="31">
        <f>'MTSP-HERA Limits-HIDE'!CM$14</f>
        <v>476</v>
      </c>
      <c r="C140" s="31">
        <f>'MTSP-HERA Limits-HIDE'!CN$14</f>
        <v>510</v>
      </c>
      <c r="D140" s="31">
        <f>'MTSP-HERA Limits-HIDE'!CO$14</f>
        <v>612</v>
      </c>
      <c r="E140" s="31">
        <f>'MTSP-HERA Limits-HIDE'!CP$14</f>
        <v>706</v>
      </c>
      <c r="F140" s="31">
        <f>'MTSP-HERA Limits-HIDE'!CQ$14</f>
        <v>788</v>
      </c>
    </row>
    <row r="141" spans="1:6" x14ac:dyDescent="0.2">
      <c r="A141" s="30" t="s">
        <v>401</v>
      </c>
      <c r="B141" s="31">
        <f>'MTSP-HERA Limits-HIDE'!CR$14</f>
        <v>635</v>
      </c>
      <c r="C141" s="31">
        <f>'MTSP-HERA Limits-HIDE'!CS$14</f>
        <v>680</v>
      </c>
      <c r="D141" s="31">
        <f>'MTSP-HERA Limits-HIDE'!CT$14</f>
        <v>816</v>
      </c>
      <c r="E141" s="31">
        <f>'MTSP-HERA Limits-HIDE'!CU$14</f>
        <v>942</v>
      </c>
      <c r="F141" s="31">
        <f>'MTSP-HERA Limits-HIDE'!CV$14</f>
        <v>1051</v>
      </c>
    </row>
    <row r="142" spans="1:6" x14ac:dyDescent="0.2">
      <c r="A142" s="30" t="s">
        <v>402</v>
      </c>
      <c r="B142" s="31">
        <f>'MTSP-HERA Limits-HIDE'!CW$14</f>
        <v>793</v>
      </c>
      <c r="C142" s="31">
        <f>'MTSP-HERA Limits-HIDE'!CX$14</f>
        <v>850</v>
      </c>
      <c r="D142" s="31">
        <f>'MTSP-HERA Limits-HIDE'!CY$14</f>
        <v>1020</v>
      </c>
      <c r="E142" s="31">
        <f>'MTSP-HERA Limits-HIDE'!CZ$14</f>
        <v>1178</v>
      </c>
      <c r="F142" s="31">
        <f>'MTSP-HERA Limits-HIDE'!DA$14</f>
        <v>1313</v>
      </c>
    </row>
    <row r="143" spans="1:6" x14ac:dyDescent="0.2">
      <c r="A143" s="30" t="s">
        <v>403</v>
      </c>
      <c r="B143" s="31">
        <f>'MTSP-HERA Limits-HIDE'!DB$14</f>
        <v>952</v>
      </c>
      <c r="C143" s="31">
        <f>'MTSP-HERA Limits-HIDE'!DC$14</f>
        <v>1020</v>
      </c>
      <c r="D143" s="31">
        <f>'MTSP-HERA Limits-HIDE'!DD$14</f>
        <v>1224</v>
      </c>
      <c r="E143" s="31">
        <f>'MTSP-HERA Limits-HIDE'!DE$14</f>
        <v>1413</v>
      </c>
      <c r="F143" s="31">
        <f>'MTSP-HERA Limits-HIDE'!DF$14</f>
        <v>1576</v>
      </c>
    </row>
    <row r="144" spans="1:6" x14ac:dyDescent="0.2">
      <c r="A144" s="30" t="s">
        <v>404</v>
      </c>
      <c r="B144" s="31">
        <f>'MTSP-HERA Limits-HIDE'!DG$14</f>
        <v>1111</v>
      </c>
      <c r="C144" s="31">
        <f>'MTSP-HERA Limits-HIDE'!DH$14</f>
        <v>1190</v>
      </c>
      <c r="D144" s="31">
        <f>'MTSP-HERA Limits-HIDE'!DI$14</f>
        <v>1428</v>
      </c>
      <c r="E144" s="31">
        <f>'MTSP-HERA Limits-HIDE'!DJ$14</f>
        <v>1649</v>
      </c>
      <c r="F144" s="31">
        <f>'MTSP-HERA Limits-HIDE'!DK$14</f>
        <v>1839</v>
      </c>
    </row>
    <row r="145" spans="1:6" x14ac:dyDescent="0.2">
      <c r="A145" s="30" t="s">
        <v>405</v>
      </c>
      <c r="B145" s="31">
        <f>'MTSP-HERA Limits-HIDE'!DL$14</f>
        <v>1270</v>
      </c>
      <c r="C145" s="31">
        <f>'MTSP-HERA Limits-HIDE'!DM$14</f>
        <v>1360</v>
      </c>
      <c r="D145" s="31">
        <f>'MTSP-HERA Limits-HIDE'!DN$14</f>
        <v>1632</v>
      </c>
      <c r="E145" s="31">
        <f>'MTSP-HERA Limits-HIDE'!DO$14</f>
        <v>1885</v>
      </c>
      <c r="F145" s="31">
        <f>'MTSP-HERA Limits-HIDE'!DP$14</f>
        <v>2102</v>
      </c>
    </row>
    <row r="146" spans="1:6" ht="6" customHeight="1" x14ac:dyDescent="0.2"/>
    <row r="147" spans="1:6" x14ac:dyDescent="0.2">
      <c r="A147" s="43" t="s">
        <v>411</v>
      </c>
      <c r="B147" s="164">
        <f>'MTSP-HERA Limits-HIDE'!FE$14</f>
        <v>325</v>
      </c>
      <c r="C147" s="164">
        <f>'MTSP-HERA Limits-HIDE'!FF$14</f>
        <v>348</v>
      </c>
      <c r="D147" s="164">
        <f>'MTSP-HERA Limits-HIDE'!FG$14</f>
        <v>418</v>
      </c>
      <c r="E147" s="164">
        <f>'MTSP-HERA Limits-HIDE'!FH$14</f>
        <v>482</v>
      </c>
      <c r="F147" s="164">
        <f>'MTSP-HERA Limits-HIDE'!FI$14</f>
        <v>538</v>
      </c>
    </row>
    <row r="148" spans="1:6" x14ac:dyDescent="0.2">
      <c r="A148" s="43" t="s">
        <v>412</v>
      </c>
      <c r="B148" s="164">
        <f>'MTSP-HERA Limits-HIDE'!FJ$14</f>
        <v>487</v>
      </c>
      <c r="C148" s="164">
        <f>'MTSP-HERA Limits-HIDE'!FK$14</f>
        <v>522</v>
      </c>
      <c r="D148" s="164">
        <f>'MTSP-HERA Limits-HIDE'!FL$14</f>
        <v>627</v>
      </c>
      <c r="E148" s="164">
        <f>'MTSP-HERA Limits-HIDE'!FM$14</f>
        <v>724</v>
      </c>
      <c r="F148" s="164">
        <f>'MTSP-HERA Limits-HIDE'!FN$14</f>
        <v>807</v>
      </c>
    </row>
    <row r="149" spans="1:6" x14ac:dyDescent="0.2">
      <c r="A149" s="43" t="s">
        <v>413</v>
      </c>
      <c r="B149" s="164">
        <f>'MTSP-HERA Limits-HIDE'!FO$14</f>
        <v>650</v>
      </c>
      <c r="C149" s="164">
        <f>'MTSP-HERA Limits-HIDE'!FP$14</f>
        <v>696</v>
      </c>
      <c r="D149" s="164">
        <f>'MTSP-HERA Limits-HIDE'!FQ$14</f>
        <v>836</v>
      </c>
      <c r="E149" s="164">
        <f>'MTSP-HERA Limits-HIDE'!FR$14</f>
        <v>965</v>
      </c>
      <c r="F149" s="164">
        <f>'MTSP-HERA Limits-HIDE'!FS$14</f>
        <v>1077</v>
      </c>
    </row>
    <row r="150" spans="1:6" x14ac:dyDescent="0.2">
      <c r="A150" s="43" t="s">
        <v>414</v>
      </c>
      <c r="B150" s="164">
        <f>'MTSP-HERA Limits-HIDE'!FT$14</f>
        <v>812</v>
      </c>
      <c r="C150" s="164">
        <f>'MTSP-HERA Limits-HIDE'!FU$14</f>
        <v>870</v>
      </c>
      <c r="D150" s="164">
        <f>'MTSP-HERA Limits-HIDE'!FV$14</f>
        <v>1045</v>
      </c>
      <c r="E150" s="164">
        <f>'MTSP-HERA Limits-HIDE'!FW$14</f>
        <v>1206</v>
      </c>
      <c r="F150" s="164">
        <f>'MTSP-HERA Limits-HIDE'!FX$14</f>
        <v>1346</v>
      </c>
    </row>
    <row r="151" spans="1:6" x14ac:dyDescent="0.2">
      <c r="A151" s="43" t="s">
        <v>415</v>
      </c>
      <c r="B151" s="164">
        <f>'MTSP-HERA Limits-HIDE'!FY$14</f>
        <v>975</v>
      </c>
      <c r="C151" s="164">
        <f>'MTSP-HERA Limits-HIDE'!FZ$14</f>
        <v>1044</v>
      </c>
      <c r="D151" s="164">
        <f>'MTSP-HERA Limits-HIDE'!GA$14</f>
        <v>1254</v>
      </c>
      <c r="E151" s="164">
        <f>'MTSP-HERA Limits-HIDE'!GB$14</f>
        <v>1448</v>
      </c>
      <c r="F151" s="164">
        <f>'MTSP-HERA Limits-HIDE'!GC$14</f>
        <v>1615</v>
      </c>
    </row>
    <row r="152" spans="1:6" x14ac:dyDescent="0.2">
      <c r="A152" s="43" t="s">
        <v>416</v>
      </c>
      <c r="B152" s="164">
        <f>'MTSP-HERA Limits-HIDE'!GD$14</f>
        <v>1137</v>
      </c>
      <c r="C152" s="164">
        <f>'MTSP-HERA Limits-HIDE'!GE$14</f>
        <v>1218</v>
      </c>
      <c r="D152" s="164">
        <f>'MTSP-HERA Limits-HIDE'!GF$14</f>
        <v>1463</v>
      </c>
      <c r="E152" s="164">
        <f>'MTSP-HERA Limits-HIDE'!GG$14</f>
        <v>1689</v>
      </c>
      <c r="F152" s="164">
        <f>'MTSP-HERA Limits-HIDE'!GH$14</f>
        <v>1884</v>
      </c>
    </row>
    <row r="153" spans="1:6" x14ac:dyDescent="0.2">
      <c r="A153" s="43" t="s">
        <v>417</v>
      </c>
      <c r="B153" s="164">
        <f>'MTSP-HERA Limits-HIDE'!GI$14</f>
        <v>1300</v>
      </c>
      <c r="C153" s="164">
        <f>'MTSP-HERA Limits-HIDE'!GJ$14</f>
        <v>1393</v>
      </c>
      <c r="D153" s="164">
        <f>'MTSP-HERA Limits-HIDE'!GK$14</f>
        <v>1672</v>
      </c>
      <c r="E153" s="164">
        <f>'MTSP-HERA Limits-HIDE'!GL$14</f>
        <v>1931</v>
      </c>
      <c r="F153" s="164">
        <f>'MTSP-HERA Limits-HIDE'!GM$14</f>
        <v>2154</v>
      </c>
    </row>
    <row r="154" spans="1:6" ht="6" customHeight="1" x14ac:dyDescent="0.2">
      <c r="C154" s="32"/>
    </row>
    <row r="155" spans="1:6" x14ac:dyDescent="0.2">
      <c r="A155" s="43" t="str">
        <f>'MTSP-HERA Limits-HIDE'!C99</f>
        <v>Bristol city</v>
      </c>
      <c r="B155" s="44">
        <f>'MTSP-HERA Limits-HIDE'!E99</f>
        <v>79000</v>
      </c>
      <c r="C155" s="43" t="str">
        <f>'MTSP-HERA Limits-HIDE'!D99</f>
        <v>Kingsport-Bristol, TN-VA MSA</v>
      </c>
      <c r="D155" s="53"/>
      <c r="E155" s="53"/>
      <c r="F155" s="53"/>
    </row>
    <row r="156" spans="1:6" ht="3" customHeight="1" x14ac:dyDescent="0.2">
      <c r="A156" s="37"/>
      <c r="B156" s="38"/>
      <c r="C156" s="29"/>
      <c r="D156" s="39"/>
      <c r="E156" s="39"/>
      <c r="F156" s="39"/>
    </row>
    <row r="157" spans="1:6" x14ac:dyDescent="0.2">
      <c r="B157" s="28" t="s">
        <v>397</v>
      </c>
      <c r="C157" s="27" t="s">
        <v>406</v>
      </c>
      <c r="D157" s="28" t="s">
        <v>407</v>
      </c>
      <c r="E157" s="28" t="s">
        <v>408</v>
      </c>
      <c r="F157" s="28" t="s">
        <v>409</v>
      </c>
    </row>
    <row r="158" spans="1:6" x14ac:dyDescent="0.2">
      <c r="A158" s="30" t="s">
        <v>399</v>
      </c>
      <c r="B158" s="31">
        <f>'MTSP-HERA Limits-HIDE'!CH$99</f>
        <v>268</v>
      </c>
      <c r="C158" s="31">
        <f>'MTSP-HERA Limits-HIDE'!CI$99</f>
        <v>287</v>
      </c>
      <c r="D158" s="31">
        <f>'MTSP-HERA Limits-HIDE'!CJ$99</f>
        <v>345</v>
      </c>
      <c r="E158" s="31">
        <f>'MTSP-HERA Limits-HIDE'!CK$99</f>
        <v>399</v>
      </c>
      <c r="F158" s="31">
        <f>'MTSP-HERA Limits-HIDE'!CL$99</f>
        <v>445</v>
      </c>
    </row>
    <row r="159" spans="1:6" x14ac:dyDescent="0.2">
      <c r="A159" s="30" t="s">
        <v>400</v>
      </c>
      <c r="B159" s="31">
        <f>'MTSP-HERA Limits-HIDE'!CM$99</f>
        <v>402</v>
      </c>
      <c r="C159" s="31">
        <f>'MTSP-HERA Limits-HIDE'!CN$99</f>
        <v>431</v>
      </c>
      <c r="D159" s="31">
        <f>'MTSP-HERA Limits-HIDE'!CO$99</f>
        <v>518</v>
      </c>
      <c r="E159" s="31">
        <f>'MTSP-HERA Limits-HIDE'!CP$99</f>
        <v>598</v>
      </c>
      <c r="F159" s="31">
        <f>'MTSP-HERA Limits-HIDE'!CQ$99</f>
        <v>667</v>
      </c>
    </row>
    <row r="160" spans="1:6" x14ac:dyDescent="0.2">
      <c r="A160" s="30" t="s">
        <v>401</v>
      </c>
      <c r="B160" s="31">
        <f>'MTSP-HERA Limits-HIDE'!CR$99</f>
        <v>537</v>
      </c>
      <c r="C160" s="31">
        <f>'MTSP-HERA Limits-HIDE'!CS$99</f>
        <v>575</v>
      </c>
      <c r="D160" s="31">
        <f>'MTSP-HERA Limits-HIDE'!CT$99</f>
        <v>691</v>
      </c>
      <c r="E160" s="31">
        <f>'MTSP-HERA Limits-HIDE'!CU$99</f>
        <v>798</v>
      </c>
      <c r="F160" s="31">
        <f>'MTSP-HERA Limits-HIDE'!CV$99</f>
        <v>890</v>
      </c>
    </row>
    <row r="161" spans="1:7" x14ac:dyDescent="0.2">
      <c r="A161" s="30" t="s">
        <v>402</v>
      </c>
      <c r="B161" s="31">
        <f>'MTSP-HERA Limits-HIDE'!CW$99</f>
        <v>671</v>
      </c>
      <c r="C161" s="31">
        <f>'MTSP-HERA Limits-HIDE'!CX$99</f>
        <v>719</v>
      </c>
      <c r="D161" s="31">
        <f>'MTSP-HERA Limits-HIDE'!CY$99</f>
        <v>863</v>
      </c>
      <c r="E161" s="31">
        <f>'MTSP-HERA Limits-HIDE'!CZ$99</f>
        <v>997</v>
      </c>
      <c r="F161" s="31">
        <f>'MTSP-HERA Limits-HIDE'!DA$99</f>
        <v>1112</v>
      </c>
    </row>
    <row r="162" spans="1:7" x14ac:dyDescent="0.2">
      <c r="A162" s="30" t="s">
        <v>403</v>
      </c>
      <c r="B162" s="31">
        <f>'MTSP-HERA Limits-HIDE'!DB$99</f>
        <v>805</v>
      </c>
      <c r="C162" s="31">
        <f>'MTSP-HERA Limits-HIDE'!DC$99</f>
        <v>863</v>
      </c>
      <c r="D162" s="31">
        <f>'MTSP-HERA Limits-HIDE'!DD$99</f>
        <v>1036</v>
      </c>
      <c r="E162" s="31">
        <f>'MTSP-HERA Limits-HIDE'!DE$99</f>
        <v>1197</v>
      </c>
      <c r="F162" s="31">
        <f>'MTSP-HERA Limits-HIDE'!DF$99</f>
        <v>1335</v>
      </c>
    </row>
    <row r="163" spans="1:7" x14ac:dyDescent="0.2">
      <c r="A163" s="30" t="s">
        <v>404</v>
      </c>
      <c r="B163" s="31">
        <f>'MTSP-HERA Limits-HIDE'!DG$99</f>
        <v>939</v>
      </c>
      <c r="C163" s="31">
        <f>'MTSP-HERA Limits-HIDE'!DH$99</f>
        <v>1007</v>
      </c>
      <c r="D163" s="31">
        <f>'MTSP-HERA Limits-HIDE'!DI$99</f>
        <v>1209</v>
      </c>
      <c r="E163" s="31">
        <f>'MTSP-HERA Limits-HIDE'!DJ$99</f>
        <v>1396</v>
      </c>
      <c r="F163" s="31">
        <f>'MTSP-HERA Limits-HIDE'!DK$99</f>
        <v>1557</v>
      </c>
    </row>
    <row r="164" spans="1:7" x14ac:dyDescent="0.2">
      <c r="A164" s="30" t="s">
        <v>405</v>
      </c>
      <c r="B164" s="31">
        <f>'MTSP-HERA Limits-HIDE'!DL$99</f>
        <v>1074</v>
      </c>
      <c r="C164" s="31">
        <f>'MTSP-HERA Limits-HIDE'!DM$99</f>
        <v>1151</v>
      </c>
      <c r="D164" s="31">
        <f>'MTSP-HERA Limits-HIDE'!DN$99</f>
        <v>1382</v>
      </c>
      <c r="E164" s="31">
        <f>'MTSP-HERA Limits-HIDE'!DO$99</f>
        <v>1596</v>
      </c>
      <c r="F164" s="31">
        <f>'MTSP-HERA Limits-HIDE'!DP$99</f>
        <v>1780</v>
      </c>
    </row>
    <row r="165" spans="1:7" ht="6" customHeight="1" x14ac:dyDescent="0.2"/>
    <row r="166" spans="1:7" x14ac:dyDescent="0.2">
      <c r="A166" s="43" t="s">
        <v>411</v>
      </c>
      <c r="B166" s="164">
        <f>'MTSP-HERA Limits-HIDE'!FE$99</f>
        <v>276</v>
      </c>
      <c r="C166" s="164">
        <f>'MTSP-HERA Limits-HIDE'!FF$99</f>
        <v>296</v>
      </c>
      <c r="D166" s="164">
        <f>'MTSP-HERA Limits-HIDE'!FG$99</f>
        <v>355</v>
      </c>
      <c r="E166" s="164">
        <f>'MTSP-HERA Limits-HIDE'!FH$99</f>
        <v>411</v>
      </c>
      <c r="F166" s="164">
        <f>'MTSP-HERA Limits-HIDE'!FI$99</f>
        <v>458</v>
      </c>
    </row>
    <row r="167" spans="1:7" x14ac:dyDescent="0.2">
      <c r="A167" s="43" t="s">
        <v>412</v>
      </c>
      <c r="B167" s="164">
        <f>'MTSP-HERA Limits-HIDE'!FJ$99</f>
        <v>414</v>
      </c>
      <c r="C167" s="164">
        <f>'MTSP-HERA Limits-HIDE'!FK$99</f>
        <v>444</v>
      </c>
      <c r="D167" s="164">
        <f>'MTSP-HERA Limits-HIDE'!FL$99</f>
        <v>533</v>
      </c>
      <c r="E167" s="164">
        <f>'MTSP-HERA Limits-HIDE'!FM$99</f>
        <v>616</v>
      </c>
      <c r="F167" s="164">
        <f>'MTSP-HERA Limits-HIDE'!FN$99</f>
        <v>687</v>
      </c>
    </row>
    <row r="168" spans="1:7" x14ac:dyDescent="0.2">
      <c r="A168" s="43" t="s">
        <v>413</v>
      </c>
      <c r="B168" s="164">
        <f>'MTSP-HERA Limits-HIDE'!FO$99</f>
        <v>553</v>
      </c>
      <c r="C168" s="164">
        <f>'MTSP-HERA Limits-HIDE'!FP$99</f>
        <v>592</v>
      </c>
      <c r="D168" s="164">
        <f>'MTSP-HERA Limits-HIDE'!FQ$99</f>
        <v>711</v>
      </c>
      <c r="E168" s="164">
        <f>'MTSP-HERA Limits-HIDE'!FR$99</f>
        <v>822</v>
      </c>
      <c r="F168" s="164">
        <f>'MTSP-HERA Limits-HIDE'!FS$99</f>
        <v>917</v>
      </c>
    </row>
    <row r="169" spans="1:7" x14ac:dyDescent="0.2">
      <c r="A169" s="43" t="s">
        <v>414</v>
      </c>
      <c r="B169" s="164">
        <f>'MTSP-HERA Limits-HIDE'!FT$99</f>
        <v>691</v>
      </c>
      <c r="C169" s="164">
        <f>'MTSP-HERA Limits-HIDE'!FU$99</f>
        <v>740</v>
      </c>
      <c r="D169" s="164">
        <f>'MTSP-HERA Limits-HIDE'!FV$99</f>
        <v>888</v>
      </c>
      <c r="E169" s="164">
        <f>'MTSP-HERA Limits-HIDE'!FW$99</f>
        <v>1027</v>
      </c>
      <c r="F169" s="164">
        <f>'MTSP-HERA Limits-HIDE'!FX$99</f>
        <v>1146</v>
      </c>
    </row>
    <row r="170" spans="1:7" x14ac:dyDescent="0.2">
      <c r="A170" s="43" t="s">
        <v>415</v>
      </c>
      <c r="B170" s="164">
        <f>'MTSP-HERA Limits-HIDE'!FY$99</f>
        <v>829</v>
      </c>
      <c r="C170" s="164">
        <f>'MTSP-HERA Limits-HIDE'!FZ$99</f>
        <v>888</v>
      </c>
      <c r="D170" s="164">
        <f>'MTSP-HERA Limits-HIDE'!GA$99</f>
        <v>1066</v>
      </c>
      <c r="E170" s="164">
        <f>'MTSP-HERA Limits-HIDE'!GB$99</f>
        <v>1233</v>
      </c>
      <c r="F170" s="164">
        <f>'MTSP-HERA Limits-HIDE'!GC$99</f>
        <v>1375</v>
      </c>
    </row>
    <row r="171" spans="1:7" x14ac:dyDescent="0.2">
      <c r="A171" s="43" t="s">
        <v>416</v>
      </c>
      <c r="B171" s="164">
        <f>'MTSP-HERA Limits-HIDE'!GD$99</f>
        <v>967</v>
      </c>
      <c r="C171" s="164">
        <f>'MTSP-HERA Limits-HIDE'!GE$99</f>
        <v>1036</v>
      </c>
      <c r="D171" s="164">
        <f>'MTSP-HERA Limits-HIDE'!GF$99</f>
        <v>1244</v>
      </c>
      <c r="E171" s="164">
        <f>'MTSP-HERA Limits-HIDE'!GG$99</f>
        <v>1438</v>
      </c>
      <c r="F171" s="164">
        <f>'MTSP-HERA Limits-HIDE'!GH$99</f>
        <v>1604</v>
      </c>
    </row>
    <row r="172" spans="1:7" x14ac:dyDescent="0.2">
      <c r="A172" s="43" t="s">
        <v>417</v>
      </c>
      <c r="B172" s="164">
        <f>'MTSP-HERA Limits-HIDE'!GI$99</f>
        <v>1106</v>
      </c>
      <c r="C172" s="164">
        <f>'MTSP-HERA Limits-HIDE'!GJ$99</f>
        <v>1185</v>
      </c>
      <c r="D172" s="164">
        <f>'MTSP-HERA Limits-HIDE'!GK$99</f>
        <v>1422</v>
      </c>
      <c r="E172" s="164">
        <f>'MTSP-HERA Limits-HIDE'!GL$99</f>
        <v>1644</v>
      </c>
      <c r="F172" s="164">
        <f>'MTSP-HERA Limits-HIDE'!GM$99</f>
        <v>1834</v>
      </c>
    </row>
    <row r="173" spans="1:7" ht="6" customHeight="1" x14ac:dyDescent="0.2"/>
    <row r="174" spans="1:7" x14ac:dyDescent="0.2">
      <c r="A174" s="25" t="str">
        <f>'MTSP-HERA Limits-HIDE'!C15</f>
        <v>Brunswick County</v>
      </c>
      <c r="B174" s="26">
        <f>'MTSP-HERA Limits-HIDE'!E15</f>
        <v>66700</v>
      </c>
      <c r="C174" s="27" t="str">
        <f>'MTSP-HERA Limits-HIDE'!D15</f>
        <v>Brunswick County, VA</v>
      </c>
      <c r="D174" s="28"/>
      <c r="E174" s="28"/>
      <c r="F174" s="28"/>
      <c r="G174" s="183"/>
    </row>
    <row r="175" spans="1:7" ht="3" customHeight="1" x14ac:dyDescent="0.2">
      <c r="A175" s="25"/>
      <c r="C175" s="32"/>
    </row>
    <row r="176" spans="1:7" x14ac:dyDescent="0.2">
      <c r="A176" s="25"/>
      <c r="B176" s="28" t="s">
        <v>397</v>
      </c>
      <c r="C176" s="28" t="s">
        <v>406</v>
      </c>
      <c r="D176" s="28" t="s">
        <v>407</v>
      </c>
      <c r="E176" s="28" t="s">
        <v>408</v>
      </c>
      <c r="F176" s="28" t="s">
        <v>409</v>
      </c>
    </row>
    <row r="177" spans="1:6" x14ac:dyDescent="0.2">
      <c r="A177" s="30" t="s">
        <v>399</v>
      </c>
      <c r="B177" s="31">
        <f>'MTSP-HERA Limits-HIDE'!CH$15</f>
        <v>273</v>
      </c>
      <c r="C177" s="31">
        <f>'MTSP-HERA Limits-HIDE'!CI$15</f>
        <v>293</v>
      </c>
      <c r="D177" s="31">
        <f>'MTSP-HERA Limits-HIDE'!CJ$15</f>
        <v>351</v>
      </c>
      <c r="E177" s="31">
        <f>'MTSP-HERA Limits-HIDE'!CK$15</f>
        <v>406</v>
      </c>
      <c r="F177" s="31">
        <f>'MTSP-HERA Limits-HIDE'!CL$15</f>
        <v>453</v>
      </c>
    </row>
    <row r="178" spans="1:6" x14ac:dyDescent="0.2">
      <c r="A178" s="30" t="s">
        <v>400</v>
      </c>
      <c r="B178" s="31">
        <f>'MTSP-HERA Limits-HIDE'!CM$15</f>
        <v>410</v>
      </c>
      <c r="C178" s="31">
        <f>'MTSP-HERA Limits-HIDE'!CN$15</f>
        <v>439</v>
      </c>
      <c r="D178" s="31">
        <f>'MTSP-HERA Limits-HIDE'!CO$15</f>
        <v>527</v>
      </c>
      <c r="E178" s="31">
        <f>'MTSP-HERA Limits-HIDE'!CP$15</f>
        <v>609</v>
      </c>
      <c r="F178" s="31">
        <f>'MTSP-HERA Limits-HIDE'!CQ$15</f>
        <v>679</v>
      </c>
    </row>
    <row r="179" spans="1:6" x14ac:dyDescent="0.2">
      <c r="A179" s="30" t="s">
        <v>401</v>
      </c>
      <c r="B179" s="31">
        <f>'MTSP-HERA Limits-HIDE'!CR$15</f>
        <v>547</v>
      </c>
      <c r="C179" s="31">
        <f>'MTSP-HERA Limits-HIDE'!CS$15</f>
        <v>586</v>
      </c>
      <c r="D179" s="31">
        <f>'MTSP-HERA Limits-HIDE'!CT$15</f>
        <v>703</v>
      </c>
      <c r="E179" s="31">
        <f>'MTSP-HERA Limits-HIDE'!CU$15</f>
        <v>812</v>
      </c>
      <c r="F179" s="31">
        <f>'MTSP-HERA Limits-HIDE'!CV$15</f>
        <v>906</v>
      </c>
    </row>
    <row r="180" spans="1:6" x14ac:dyDescent="0.2">
      <c r="A180" s="30" t="s">
        <v>402</v>
      </c>
      <c r="B180" s="31">
        <f>'MTSP-HERA Limits-HIDE'!CW$15</f>
        <v>683</v>
      </c>
      <c r="C180" s="31">
        <f>'MTSP-HERA Limits-HIDE'!CX$15</f>
        <v>732</v>
      </c>
      <c r="D180" s="31">
        <f>'MTSP-HERA Limits-HIDE'!CY$15</f>
        <v>878</v>
      </c>
      <c r="E180" s="31">
        <f>'MTSP-HERA Limits-HIDE'!CZ$15</f>
        <v>1015</v>
      </c>
      <c r="F180" s="31">
        <f>'MTSP-HERA Limits-HIDE'!DA$15</f>
        <v>1132</v>
      </c>
    </row>
    <row r="181" spans="1:6" x14ac:dyDescent="0.2">
      <c r="A181" s="30" t="s">
        <v>403</v>
      </c>
      <c r="B181" s="31">
        <f>'MTSP-HERA Limits-HIDE'!DB$15</f>
        <v>820</v>
      </c>
      <c r="C181" s="31">
        <f>'MTSP-HERA Limits-HIDE'!DC$15</f>
        <v>879</v>
      </c>
      <c r="D181" s="31">
        <f>'MTSP-HERA Limits-HIDE'!DD$15</f>
        <v>1054</v>
      </c>
      <c r="E181" s="31">
        <f>'MTSP-HERA Limits-HIDE'!DE$15</f>
        <v>1218</v>
      </c>
      <c r="F181" s="31">
        <f>'MTSP-HERA Limits-HIDE'!DF$15</f>
        <v>1359</v>
      </c>
    </row>
    <row r="182" spans="1:6" x14ac:dyDescent="0.2">
      <c r="A182" s="30" t="s">
        <v>404</v>
      </c>
      <c r="B182" s="31">
        <f>'MTSP-HERA Limits-HIDE'!DG$15</f>
        <v>957</v>
      </c>
      <c r="C182" s="31">
        <f>'MTSP-HERA Limits-HIDE'!DH$15</f>
        <v>1025</v>
      </c>
      <c r="D182" s="31">
        <f>'MTSP-HERA Limits-HIDE'!DI$15</f>
        <v>1230</v>
      </c>
      <c r="E182" s="31">
        <f>'MTSP-HERA Limits-HIDE'!DJ$15</f>
        <v>1421</v>
      </c>
      <c r="F182" s="31">
        <f>'MTSP-HERA Limits-HIDE'!DK$15</f>
        <v>1585</v>
      </c>
    </row>
    <row r="183" spans="1:6" x14ac:dyDescent="0.2">
      <c r="A183" s="30" t="s">
        <v>405</v>
      </c>
      <c r="B183" s="31">
        <f>'MTSP-HERA Limits-HIDE'!DL$15</f>
        <v>1094</v>
      </c>
      <c r="C183" s="31">
        <f>'MTSP-HERA Limits-HIDE'!DM$15</f>
        <v>1172</v>
      </c>
      <c r="D183" s="31">
        <f>'MTSP-HERA Limits-HIDE'!DN$15</f>
        <v>1406</v>
      </c>
      <c r="E183" s="31">
        <f>'MTSP-HERA Limits-HIDE'!DO$15</f>
        <v>1625</v>
      </c>
      <c r="F183" s="31">
        <f>'MTSP-HERA Limits-HIDE'!DP$15</f>
        <v>1812</v>
      </c>
    </row>
    <row r="184" spans="1:6" ht="6" customHeight="1" x14ac:dyDescent="0.2">
      <c r="C184" s="32"/>
    </row>
    <row r="185" spans="1:6" x14ac:dyDescent="0.2">
      <c r="A185" s="25" t="str">
        <f>'MTSP-HERA Limits-HIDE'!C16</f>
        <v>Buchanan County</v>
      </c>
      <c r="B185" s="26">
        <f>'MTSP-HERA Limits-HIDE'!E16</f>
        <v>53100</v>
      </c>
      <c r="C185" s="27" t="str">
        <f>'MTSP-HERA Limits-HIDE'!D16</f>
        <v>Buchanan County, VA</v>
      </c>
      <c r="D185" s="28"/>
      <c r="E185" s="28"/>
      <c r="F185" s="28"/>
    </row>
    <row r="186" spans="1:6" ht="3" customHeight="1" x14ac:dyDescent="0.2">
      <c r="A186" s="25"/>
      <c r="C186" s="32"/>
    </row>
    <row r="187" spans="1:6" x14ac:dyDescent="0.2">
      <c r="A187" s="25"/>
      <c r="B187" s="28" t="s">
        <v>397</v>
      </c>
      <c r="C187" s="28" t="s">
        <v>406</v>
      </c>
      <c r="D187" s="28" t="s">
        <v>407</v>
      </c>
      <c r="E187" s="28" t="s">
        <v>408</v>
      </c>
      <c r="F187" s="28" t="s">
        <v>409</v>
      </c>
    </row>
    <row r="188" spans="1:6" x14ac:dyDescent="0.2">
      <c r="A188" s="30" t="s">
        <v>399</v>
      </c>
      <c r="B188" s="31">
        <f>'MTSP-HERA Limits-HIDE'!CH$16</f>
        <v>273</v>
      </c>
      <c r="C188" s="31">
        <f>'MTSP-HERA Limits-HIDE'!CI$16</f>
        <v>293</v>
      </c>
      <c r="D188" s="31">
        <f>'MTSP-HERA Limits-HIDE'!CJ$16</f>
        <v>351</v>
      </c>
      <c r="E188" s="31">
        <f>'MTSP-HERA Limits-HIDE'!CK$16</f>
        <v>406</v>
      </c>
      <c r="F188" s="31">
        <f>'MTSP-HERA Limits-HIDE'!CL$16</f>
        <v>453</v>
      </c>
    </row>
    <row r="189" spans="1:6" x14ac:dyDescent="0.2">
      <c r="A189" s="30" t="s">
        <v>400</v>
      </c>
      <c r="B189" s="31">
        <f>'MTSP-HERA Limits-HIDE'!CM$16</f>
        <v>410</v>
      </c>
      <c r="C189" s="31">
        <f>'MTSP-HERA Limits-HIDE'!CN$16</f>
        <v>439</v>
      </c>
      <c r="D189" s="31">
        <f>'MTSP-HERA Limits-HIDE'!CO$16</f>
        <v>527</v>
      </c>
      <c r="E189" s="31">
        <f>'MTSP-HERA Limits-HIDE'!CP$16</f>
        <v>609</v>
      </c>
      <c r="F189" s="31">
        <f>'MTSP-HERA Limits-HIDE'!CQ$16</f>
        <v>679</v>
      </c>
    </row>
    <row r="190" spans="1:6" x14ac:dyDescent="0.2">
      <c r="A190" s="30" t="s">
        <v>401</v>
      </c>
      <c r="B190" s="31">
        <f>'MTSP-HERA Limits-HIDE'!CR$16</f>
        <v>547</v>
      </c>
      <c r="C190" s="31">
        <f>'MTSP-HERA Limits-HIDE'!CS$16</f>
        <v>586</v>
      </c>
      <c r="D190" s="31">
        <f>'MTSP-HERA Limits-HIDE'!CT$16</f>
        <v>703</v>
      </c>
      <c r="E190" s="31">
        <f>'MTSP-HERA Limits-HIDE'!CU$16</f>
        <v>812</v>
      </c>
      <c r="F190" s="31">
        <f>'MTSP-HERA Limits-HIDE'!CV$16</f>
        <v>906</v>
      </c>
    </row>
    <row r="191" spans="1:6" x14ac:dyDescent="0.2">
      <c r="A191" s="30" t="s">
        <v>402</v>
      </c>
      <c r="B191" s="31">
        <f>'MTSP-HERA Limits-HIDE'!CW$16</f>
        <v>683</v>
      </c>
      <c r="C191" s="31">
        <f>'MTSP-HERA Limits-HIDE'!CX$16</f>
        <v>732</v>
      </c>
      <c r="D191" s="31">
        <f>'MTSP-HERA Limits-HIDE'!CY$16</f>
        <v>878</v>
      </c>
      <c r="E191" s="31">
        <f>'MTSP-HERA Limits-HIDE'!CZ$16</f>
        <v>1015</v>
      </c>
      <c r="F191" s="31">
        <f>'MTSP-HERA Limits-HIDE'!DA$16</f>
        <v>1132</v>
      </c>
    </row>
    <row r="192" spans="1:6" x14ac:dyDescent="0.2">
      <c r="A192" s="30" t="s">
        <v>403</v>
      </c>
      <c r="B192" s="31">
        <f>'MTSP-HERA Limits-HIDE'!DB$16</f>
        <v>820</v>
      </c>
      <c r="C192" s="31">
        <f>'MTSP-HERA Limits-HIDE'!DC$16</f>
        <v>879</v>
      </c>
      <c r="D192" s="31">
        <f>'MTSP-HERA Limits-HIDE'!DD$16</f>
        <v>1054</v>
      </c>
      <c r="E192" s="31">
        <f>'MTSP-HERA Limits-HIDE'!DE$16</f>
        <v>1218</v>
      </c>
      <c r="F192" s="31">
        <f>'MTSP-HERA Limits-HIDE'!DF$16</f>
        <v>1359</v>
      </c>
    </row>
    <row r="193" spans="1:6" x14ac:dyDescent="0.2">
      <c r="A193" s="30" t="s">
        <v>404</v>
      </c>
      <c r="B193" s="31">
        <f>'MTSP-HERA Limits-HIDE'!DG$16</f>
        <v>957</v>
      </c>
      <c r="C193" s="31">
        <f>'MTSP-HERA Limits-HIDE'!DH$16</f>
        <v>1025</v>
      </c>
      <c r="D193" s="31">
        <f>'MTSP-HERA Limits-HIDE'!DI$16</f>
        <v>1230</v>
      </c>
      <c r="E193" s="31">
        <f>'MTSP-HERA Limits-HIDE'!DJ$16</f>
        <v>1421</v>
      </c>
      <c r="F193" s="31">
        <f>'MTSP-HERA Limits-HIDE'!DK$16</f>
        <v>1585</v>
      </c>
    </row>
    <row r="194" spans="1:6" x14ac:dyDescent="0.2">
      <c r="A194" s="30" t="s">
        <v>405</v>
      </c>
      <c r="B194" s="31">
        <f>'MTSP-HERA Limits-HIDE'!DL$16</f>
        <v>1094</v>
      </c>
      <c r="C194" s="31">
        <f>'MTSP-HERA Limits-HIDE'!DM$16</f>
        <v>1172</v>
      </c>
      <c r="D194" s="31">
        <f>'MTSP-HERA Limits-HIDE'!DN$16</f>
        <v>1406</v>
      </c>
      <c r="E194" s="31">
        <f>'MTSP-HERA Limits-HIDE'!DO$16</f>
        <v>1625</v>
      </c>
      <c r="F194" s="31">
        <f>'MTSP-HERA Limits-HIDE'!DP$16</f>
        <v>1812</v>
      </c>
    </row>
    <row r="195" spans="1:6" ht="6" customHeight="1" x14ac:dyDescent="0.2">
      <c r="C195" s="32"/>
    </row>
    <row r="196" spans="1:6" x14ac:dyDescent="0.2">
      <c r="A196" s="25" t="str">
        <f>'MTSP-HERA Limits-HIDE'!C17</f>
        <v>Buckingham County</v>
      </c>
      <c r="B196" s="26">
        <f>'MTSP-HERA Limits-HIDE'!E17</f>
        <v>84400</v>
      </c>
      <c r="C196" s="27" t="str">
        <f>'MTSP-HERA Limits-HIDE'!D17</f>
        <v>Buckingham County, VA</v>
      </c>
      <c r="D196" s="28"/>
      <c r="E196" s="28"/>
      <c r="F196" s="28"/>
    </row>
    <row r="197" spans="1:6" ht="3" customHeight="1" x14ac:dyDescent="0.2">
      <c r="A197" s="25"/>
      <c r="C197" s="32"/>
    </row>
    <row r="198" spans="1:6" x14ac:dyDescent="0.2">
      <c r="A198" s="25"/>
      <c r="B198" s="28" t="s">
        <v>397</v>
      </c>
      <c r="C198" s="28" t="s">
        <v>406</v>
      </c>
      <c r="D198" s="28" t="s">
        <v>407</v>
      </c>
      <c r="E198" s="28" t="s">
        <v>408</v>
      </c>
      <c r="F198" s="28" t="s">
        <v>409</v>
      </c>
    </row>
    <row r="199" spans="1:6" x14ac:dyDescent="0.2">
      <c r="A199" s="30" t="s">
        <v>399</v>
      </c>
      <c r="B199" s="31">
        <f>'MTSP-HERA Limits-HIDE'!CH$17</f>
        <v>295</v>
      </c>
      <c r="C199" s="31">
        <f>'MTSP-HERA Limits-HIDE'!CI$17</f>
        <v>316</v>
      </c>
      <c r="D199" s="31">
        <f>'MTSP-HERA Limits-HIDE'!CJ$17</f>
        <v>380</v>
      </c>
      <c r="E199" s="31">
        <f>'MTSP-HERA Limits-HIDE'!CK$17</f>
        <v>439</v>
      </c>
      <c r="F199" s="31">
        <f>'MTSP-HERA Limits-HIDE'!CL$17</f>
        <v>490</v>
      </c>
    </row>
    <row r="200" spans="1:6" x14ac:dyDescent="0.2">
      <c r="A200" s="30" t="s">
        <v>400</v>
      </c>
      <c r="B200" s="31">
        <f>'MTSP-HERA Limits-HIDE'!CM$17</f>
        <v>443</v>
      </c>
      <c r="C200" s="31">
        <f>'MTSP-HERA Limits-HIDE'!CN$17</f>
        <v>475</v>
      </c>
      <c r="D200" s="31">
        <f>'MTSP-HERA Limits-HIDE'!CO$17</f>
        <v>570</v>
      </c>
      <c r="E200" s="31">
        <f>'MTSP-HERA Limits-HIDE'!CP$17</f>
        <v>658</v>
      </c>
      <c r="F200" s="31">
        <f>'MTSP-HERA Limits-HIDE'!CQ$17</f>
        <v>735</v>
      </c>
    </row>
    <row r="201" spans="1:6" x14ac:dyDescent="0.2">
      <c r="A201" s="30" t="s">
        <v>401</v>
      </c>
      <c r="B201" s="31">
        <f>'MTSP-HERA Limits-HIDE'!CR$17</f>
        <v>591</v>
      </c>
      <c r="C201" s="31">
        <f>'MTSP-HERA Limits-HIDE'!CS$17</f>
        <v>633</v>
      </c>
      <c r="D201" s="31">
        <f>'MTSP-HERA Limits-HIDE'!CT$17</f>
        <v>760</v>
      </c>
      <c r="E201" s="31">
        <f>'MTSP-HERA Limits-HIDE'!CU$17</f>
        <v>878</v>
      </c>
      <c r="F201" s="31">
        <f>'MTSP-HERA Limits-HIDE'!CV$17</f>
        <v>980</v>
      </c>
    </row>
    <row r="202" spans="1:6" x14ac:dyDescent="0.2">
      <c r="A202" s="30" t="s">
        <v>402</v>
      </c>
      <c r="B202" s="31">
        <f>'MTSP-HERA Limits-HIDE'!CW$17</f>
        <v>738</v>
      </c>
      <c r="C202" s="31">
        <f>'MTSP-HERA Limits-HIDE'!CX$17</f>
        <v>791</v>
      </c>
      <c r="D202" s="31">
        <f>'MTSP-HERA Limits-HIDE'!CY$17</f>
        <v>950</v>
      </c>
      <c r="E202" s="31">
        <f>'MTSP-HERA Limits-HIDE'!CZ$17</f>
        <v>1097</v>
      </c>
      <c r="F202" s="31">
        <f>'MTSP-HERA Limits-HIDE'!DA$17</f>
        <v>1225</v>
      </c>
    </row>
    <row r="203" spans="1:6" x14ac:dyDescent="0.2">
      <c r="A203" s="30" t="s">
        <v>403</v>
      </c>
      <c r="B203" s="31">
        <f>'MTSP-HERA Limits-HIDE'!DB$17</f>
        <v>886</v>
      </c>
      <c r="C203" s="31">
        <f>'MTSP-HERA Limits-HIDE'!DC$17</f>
        <v>950</v>
      </c>
      <c r="D203" s="31">
        <f>'MTSP-HERA Limits-HIDE'!DD$17</f>
        <v>1140</v>
      </c>
      <c r="E203" s="31">
        <f>'MTSP-HERA Limits-HIDE'!DE$17</f>
        <v>1317</v>
      </c>
      <c r="F203" s="31">
        <f>'MTSP-HERA Limits-HIDE'!DF$17</f>
        <v>1470</v>
      </c>
    </row>
    <row r="204" spans="1:6" x14ac:dyDescent="0.2">
      <c r="A204" s="30" t="s">
        <v>404</v>
      </c>
      <c r="B204" s="31">
        <f>'MTSP-HERA Limits-HIDE'!DG$17</f>
        <v>1034</v>
      </c>
      <c r="C204" s="31">
        <f>'MTSP-HERA Limits-HIDE'!DH$17</f>
        <v>1108</v>
      </c>
      <c r="D204" s="31">
        <f>'MTSP-HERA Limits-HIDE'!DI$17</f>
        <v>1330</v>
      </c>
      <c r="E204" s="31">
        <f>'MTSP-HERA Limits-HIDE'!DJ$17</f>
        <v>1536</v>
      </c>
      <c r="F204" s="31">
        <f>'MTSP-HERA Limits-HIDE'!DK$17</f>
        <v>1715</v>
      </c>
    </row>
    <row r="205" spans="1:6" x14ac:dyDescent="0.2">
      <c r="A205" s="30" t="s">
        <v>405</v>
      </c>
      <c r="B205" s="31">
        <f>'MTSP-HERA Limits-HIDE'!DL$17</f>
        <v>1182</v>
      </c>
      <c r="C205" s="31">
        <f>'MTSP-HERA Limits-HIDE'!DM$17</f>
        <v>1267</v>
      </c>
      <c r="D205" s="31">
        <f>'MTSP-HERA Limits-HIDE'!DN$17</f>
        <v>1520</v>
      </c>
      <c r="E205" s="31">
        <f>'MTSP-HERA Limits-HIDE'!DO$17</f>
        <v>1756</v>
      </c>
      <c r="F205" s="31">
        <f>'MTSP-HERA Limits-HIDE'!DP$17</f>
        <v>1960</v>
      </c>
    </row>
    <row r="206" spans="1:6" ht="6" customHeight="1" x14ac:dyDescent="0.2">
      <c r="C206" s="32"/>
    </row>
    <row r="207" spans="1:6" x14ac:dyDescent="0.2">
      <c r="A207" s="27" t="str">
        <f>'MTSP-HERA Limits-HIDE'!C100</f>
        <v>Buena Vista city</v>
      </c>
      <c r="B207" s="26">
        <f>'MTSP-HERA Limits-HIDE'!E100</f>
        <v>85200</v>
      </c>
      <c r="C207" s="27" t="str">
        <f>'MTSP-HERA Limits-HIDE'!D100</f>
        <v>Rockbridge County-Buena Vista city-Lexington city, VA HUD Nonmetr</v>
      </c>
    </row>
    <row r="208" spans="1:6" ht="3" customHeight="1" x14ac:dyDescent="0.2">
      <c r="A208" s="37"/>
      <c r="B208" s="38"/>
      <c r="C208" s="29"/>
      <c r="D208" s="39"/>
      <c r="E208" s="39"/>
      <c r="F208" s="39"/>
    </row>
    <row r="209" spans="1:6" s="29" customFormat="1" x14ac:dyDescent="0.2">
      <c r="A209" s="27"/>
      <c r="B209" s="28" t="s">
        <v>397</v>
      </c>
      <c r="C209" s="28" t="s">
        <v>406</v>
      </c>
      <c r="D209" s="28" t="s">
        <v>407</v>
      </c>
      <c r="E209" s="28" t="s">
        <v>408</v>
      </c>
      <c r="F209" s="28" t="s">
        <v>409</v>
      </c>
    </row>
    <row r="210" spans="1:6" x14ac:dyDescent="0.2">
      <c r="A210" s="30" t="s">
        <v>399</v>
      </c>
      <c r="B210" s="31">
        <f>'MTSP-HERA Limits-HIDE'!CH$100</f>
        <v>298</v>
      </c>
      <c r="C210" s="31">
        <f>'MTSP-HERA Limits-HIDE'!CI$100</f>
        <v>319</v>
      </c>
      <c r="D210" s="31">
        <f>'MTSP-HERA Limits-HIDE'!CJ$100</f>
        <v>383</v>
      </c>
      <c r="E210" s="31">
        <f>'MTSP-HERA Limits-HIDE'!CK$100</f>
        <v>443</v>
      </c>
      <c r="F210" s="31">
        <f>'MTSP-HERA Limits-HIDE'!CL$100</f>
        <v>494</v>
      </c>
    </row>
    <row r="211" spans="1:6" x14ac:dyDescent="0.2">
      <c r="A211" s="30" t="s">
        <v>400</v>
      </c>
      <c r="B211" s="31">
        <f>'MTSP-HERA Limits-HIDE'!CM$100</f>
        <v>447</v>
      </c>
      <c r="C211" s="31">
        <f>'MTSP-HERA Limits-HIDE'!CN$100</f>
        <v>479</v>
      </c>
      <c r="D211" s="31">
        <f>'MTSP-HERA Limits-HIDE'!CO$100</f>
        <v>575</v>
      </c>
      <c r="E211" s="31">
        <f>'MTSP-HERA Limits-HIDE'!CP$100</f>
        <v>664</v>
      </c>
      <c r="F211" s="31">
        <f>'MTSP-HERA Limits-HIDE'!CQ$100</f>
        <v>741</v>
      </c>
    </row>
    <row r="212" spans="1:6" x14ac:dyDescent="0.2">
      <c r="A212" s="30" t="s">
        <v>401</v>
      </c>
      <c r="B212" s="31">
        <f>'MTSP-HERA Limits-HIDE'!CR$100</f>
        <v>597</v>
      </c>
      <c r="C212" s="31">
        <f>'MTSP-HERA Limits-HIDE'!CS$100</f>
        <v>639</v>
      </c>
      <c r="D212" s="31">
        <f>'MTSP-HERA Limits-HIDE'!CT$100</f>
        <v>767</v>
      </c>
      <c r="E212" s="31">
        <f>'MTSP-HERA Limits-HIDE'!CU$100</f>
        <v>886</v>
      </c>
      <c r="F212" s="31">
        <f>'MTSP-HERA Limits-HIDE'!CV$100</f>
        <v>989</v>
      </c>
    </row>
    <row r="213" spans="1:6" x14ac:dyDescent="0.2">
      <c r="A213" s="30" t="s">
        <v>402</v>
      </c>
      <c r="B213" s="31">
        <f>'MTSP-HERA Limits-HIDE'!CW$100</f>
        <v>746</v>
      </c>
      <c r="C213" s="31">
        <f>'MTSP-HERA Limits-HIDE'!CX$100</f>
        <v>799</v>
      </c>
      <c r="D213" s="31">
        <f>'MTSP-HERA Limits-HIDE'!CY$100</f>
        <v>958</v>
      </c>
      <c r="E213" s="31">
        <f>'MTSP-HERA Limits-HIDE'!CZ$100</f>
        <v>1108</v>
      </c>
      <c r="F213" s="31">
        <f>'MTSP-HERA Limits-HIDE'!DA$100</f>
        <v>1236</v>
      </c>
    </row>
    <row r="214" spans="1:6" x14ac:dyDescent="0.2">
      <c r="A214" s="30" t="s">
        <v>403</v>
      </c>
      <c r="B214" s="31">
        <f>'MTSP-HERA Limits-HIDE'!DB$100</f>
        <v>895</v>
      </c>
      <c r="C214" s="31">
        <f>'MTSP-HERA Limits-HIDE'!DC$100</f>
        <v>959</v>
      </c>
      <c r="D214" s="31">
        <f>'MTSP-HERA Limits-HIDE'!DD$100</f>
        <v>1150</v>
      </c>
      <c r="E214" s="31">
        <f>'MTSP-HERA Limits-HIDE'!DE$100</f>
        <v>1329</v>
      </c>
      <c r="F214" s="31">
        <f>'MTSP-HERA Limits-HIDE'!DF$100</f>
        <v>1483</v>
      </c>
    </row>
    <row r="215" spans="1:6" x14ac:dyDescent="0.2">
      <c r="A215" s="30" t="s">
        <v>404</v>
      </c>
      <c r="B215" s="31">
        <f>'MTSP-HERA Limits-HIDE'!DG$100</f>
        <v>1044</v>
      </c>
      <c r="C215" s="31">
        <f>'MTSP-HERA Limits-HIDE'!DH$100</f>
        <v>1119</v>
      </c>
      <c r="D215" s="31">
        <f>'MTSP-HERA Limits-HIDE'!DI$100</f>
        <v>1342</v>
      </c>
      <c r="E215" s="31">
        <f>'MTSP-HERA Limits-HIDE'!DJ$100</f>
        <v>1551</v>
      </c>
      <c r="F215" s="31">
        <f>'MTSP-HERA Limits-HIDE'!DK$100</f>
        <v>1730</v>
      </c>
    </row>
    <row r="216" spans="1:6" x14ac:dyDescent="0.2">
      <c r="A216" s="30" t="s">
        <v>405</v>
      </c>
      <c r="B216" s="31">
        <f>'MTSP-HERA Limits-HIDE'!DL$100</f>
        <v>1194</v>
      </c>
      <c r="C216" s="31">
        <f>'MTSP-HERA Limits-HIDE'!DM$100</f>
        <v>1279</v>
      </c>
      <c r="D216" s="31">
        <f>'MTSP-HERA Limits-HIDE'!DN$100</f>
        <v>1534</v>
      </c>
      <c r="E216" s="31">
        <f>'MTSP-HERA Limits-HIDE'!DO$100</f>
        <v>1773</v>
      </c>
      <c r="F216" s="31">
        <f>'MTSP-HERA Limits-HIDE'!DP$100</f>
        <v>1978</v>
      </c>
    </row>
    <row r="217" spans="1:6" ht="6" customHeight="1" x14ac:dyDescent="0.2"/>
    <row r="218" spans="1:6" x14ac:dyDescent="0.2">
      <c r="A218" s="25" t="str">
        <f>'MTSP-HERA Limits-HIDE'!C18</f>
        <v>Campbell County</v>
      </c>
      <c r="B218" s="26">
        <f>'MTSP-HERA Limits-HIDE'!E18</f>
        <v>97800</v>
      </c>
      <c r="C218" s="27" t="str">
        <f>'MTSP-HERA Limits-HIDE'!D18</f>
        <v>Lynchburg, VA MSA</v>
      </c>
      <c r="D218" s="28"/>
      <c r="E218" s="28"/>
      <c r="F218" s="28"/>
    </row>
    <row r="219" spans="1:6" ht="3" customHeight="1" x14ac:dyDescent="0.2">
      <c r="A219" s="25"/>
      <c r="B219" s="28"/>
      <c r="C219" s="27"/>
      <c r="D219" s="28"/>
      <c r="E219" s="28"/>
      <c r="F219" s="28"/>
    </row>
    <row r="220" spans="1:6" x14ac:dyDescent="0.2">
      <c r="A220" s="25"/>
      <c r="B220" s="28" t="s">
        <v>397</v>
      </c>
      <c r="C220" s="28" t="s">
        <v>406</v>
      </c>
      <c r="D220" s="28" t="s">
        <v>407</v>
      </c>
      <c r="E220" s="28" t="s">
        <v>408</v>
      </c>
      <c r="F220" s="28" t="s">
        <v>409</v>
      </c>
    </row>
    <row r="221" spans="1:6" x14ac:dyDescent="0.2">
      <c r="A221" s="30" t="s">
        <v>399</v>
      </c>
      <c r="B221" s="31">
        <f>'MTSP-HERA Limits-HIDE'!CH$18</f>
        <v>310</v>
      </c>
      <c r="C221" s="31">
        <f>'MTSP-HERA Limits-HIDE'!CI$18</f>
        <v>332</v>
      </c>
      <c r="D221" s="31">
        <f>'MTSP-HERA Limits-HIDE'!CJ$18</f>
        <v>398</v>
      </c>
      <c r="E221" s="31">
        <f>'MTSP-HERA Limits-HIDE'!CK$18</f>
        <v>460</v>
      </c>
      <c r="F221" s="31">
        <f>'MTSP-HERA Limits-HIDE'!CL$18</f>
        <v>513</v>
      </c>
    </row>
    <row r="222" spans="1:6" x14ac:dyDescent="0.2">
      <c r="A222" s="30" t="s">
        <v>400</v>
      </c>
      <c r="B222" s="31">
        <f>'MTSP-HERA Limits-HIDE'!CM$18</f>
        <v>465</v>
      </c>
      <c r="C222" s="31">
        <f>'MTSP-HERA Limits-HIDE'!CN$18</f>
        <v>498</v>
      </c>
      <c r="D222" s="31">
        <f>'MTSP-HERA Limits-HIDE'!CO$18</f>
        <v>597</v>
      </c>
      <c r="E222" s="31">
        <f>'MTSP-HERA Limits-HIDE'!CP$18</f>
        <v>690</v>
      </c>
      <c r="F222" s="31">
        <f>'MTSP-HERA Limits-HIDE'!CQ$18</f>
        <v>770</v>
      </c>
    </row>
    <row r="223" spans="1:6" x14ac:dyDescent="0.2">
      <c r="A223" s="30" t="s">
        <v>401</v>
      </c>
      <c r="B223" s="31">
        <f>'MTSP-HERA Limits-HIDE'!CR$18</f>
        <v>620</v>
      </c>
      <c r="C223" s="31">
        <f>'MTSP-HERA Limits-HIDE'!CS$18</f>
        <v>664</v>
      </c>
      <c r="D223" s="31">
        <f>'MTSP-HERA Limits-HIDE'!CT$18</f>
        <v>797</v>
      </c>
      <c r="E223" s="31">
        <f>'MTSP-HERA Limits-HIDE'!CU$18</f>
        <v>920</v>
      </c>
      <c r="F223" s="31">
        <f>'MTSP-HERA Limits-HIDE'!CV$18</f>
        <v>1027</v>
      </c>
    </row>
    <row r="224" spans="1:6" x14ac:dyDescent="0.2">
      <c r="A224" s="30" t="s">
        <v>402</v>
      </c>
      <c r="B224" s="31">
        <f>'MTSP-HERA Limits-HIDE'!CW$18</f>
        <v>775</v>
      </c>
      <c r="C224" s="31">
        <f>'MTSP-HERA Limits-HIDE'!CX$18</f>
        <v>830</v>
      </c>
      <c r="D224" s="31">
        <f>'MTSP-HERA Limits-HIDE'!CY$18</f>
        <v>996</v>
      </c>
      <c r="E224" s="31">
        <f>'MTSP-HERA Limits-HIDE'!CZ$18</f>
        <v>1150</v>
      </c>
      <c r="F224" s="31">
        <f>'MTSP-HERA Limits-HIDE'!DA$18</f>
        <v>1283</v>
      </c>
    </row>
    <row r="225" spans="1:6" x14ac:dyDescent="0.2">
      <c r="A225" s="30" t="s">
        <v>403</v>
      </c>
      <c r="B225" s="31">
        <f>'MTSP-HERA Limits-HIDE'!DB$18</f>
        <v>930</v>
      </c>
      <c r="C225" s="31">
        <f>'MTSP-HERA Limits-HIDE'!DC$18</f>
        <v>996</v>
      </c>
      <c r="D225" s="31">
        <f>'MTSP-HERA Limits-HIDE'!DD$18</f>
        <v>1195</v>
      </c>
      <c r="E225" s="31">
        <f>'MTSP-HERA Limits-HIDE'!DE$18</f>
        <v>1380</v>
      </c>
      <c r="F225" s="31">
        <f>'MTSP-HERA Limits-HIDE'!DF$18</f>
        <v>1540</v>
      </c>
    </row>
    <row r="226" spans="1:6" x14ac:dyDescent="0.2">
      <c r="A226" s="30" t="s">
        <v>404</v>
      </c>
      <c r="B226" s="31">
        <f>'MTSP-HERA Limits-HIDE'!DG$18</f>
        <v>1085</v>
      </c>
      <c r="C226" s="31">
        <f>'MTSP-HERA Limits-HIDE'!DH$18</f>
        <v>1162</v>
      </c>
      <c r="D226" s="31">
        <f>'MTSP-HERA Limits-HIDE'!DI$18</f>
        <v>1394</v>
      </c>
      <c r="E226" s="31">
        <f>'MTSP-HERA Limits-HIDE'!DJ$18</f>
        <v>1610</v>
      </c>
      <c r="F226" s="31">
        <f>'MTSP-HERA Limits-HIDE'!DK$18</f>
        <v>1797</v>
      </c>
    </row>
    <row r="227" spans="1:6" x14ac:dyDescent="0.2">
      <c r="A227" s="30" t="s">
        <v>405</v>
      </c>
      <c r="B227" s="31">
        <f>'MTSP-HERA Limits-HIDE'!DL$18</f>
        <v>1240</v>
      </c>
      <c r="C227" s="31">
        <f>'MTSP-HERA Limits-HIDE'!DM$18</f>
        <v>1328</v>
      </c>
      <c r="D227" s="31">
        <f>'MTSP-HERA Limits-HIDE'!DN$18</f>
        <v>1594</v>
      </c>
      <c r="E227" s="31">
        <f>'MTSP-HERA Limits-HIDE'!DO$18</f>
        <v>1841</v>
      </c>
      <c r="F227" s="31">
        <f>'MTSP-HERA Limits-HIDE'!DP$18</f>
        <v>2054</v>
      </c>
    </row>
    <row r="228" spans="1:6" ht="6" customHeight="1" x14ac:dyDescent="0.2">
      <c r="C228" s="32"/>
    </row>
    <row r="229" spans="1:6" x14ac:dyDescent="0.2">
      <c r="A229" s="36" t="str">
        <f>'MTSP-HERA Limits-HIDE'!C19</f>
        <v>Caroline County</v>
      </c>
      <c r="B229" s="26">
        <f>'MTSP-HERA Limits-HIDE'!E19</f>
        <v>108200</v>
      </c>
      <c r="C229" s="27" t="str">
        <f>'MTSP-HERA Limits-HIDE'!D19</f>
        <v>Caroline County, VA</v>
      </c>
      <c r="D229" s="28"/>
      <c r="E229" s="28"/>
      <c r="F229" s="28"/>
    </row>
    <row r="230" spans="1:6" ht="2.25" customHeight="1" x14ac:dyDescent="0.2">
      <c r="A230" s="36"/>
      <c r="B230" s="28"/>
      <c r="C230" s="27"/>
      <c r="D230" s="28"/>
      <c r="E230" s="28"/>
      <c r="F230" s="28"/>
    </row>
    <row r="231" spans="1:6" x14ac:dyDescent="0.2">
      <c r="A231" s="36"/>
      <c r="B231" s="28" t="s">
        <v>397</v>
      </c>
      <c r="C231" s="28" t="s">
        <v>406</v>
      </c>
      <c r="D231" s="28" t="s">
        <v>407</v>
      </c>
      <c r="E231" s="28" t="s">
        <v>408</v>
      </c>
      <c r="F231" s="28" t="s">
        <v>409</v>
      </c>
    </row>
    <row r="232" spans="1:6" x14ac:dyDescent="0.2">
      <c r="A232" s="30" t="s">
        <v>399</v>
      </c>
      <c r="B232" s="31">
        <f>'MTSP-HERA Limits-HIDE'!CH$19</f>
        <v>379</v>
      </c>
      <c r="C232" s="31">
        <f>'MTSP-HERA Limits-HIDE'!CI$19</f>
        <v>406</v>
      </c>
      <c r="D232" s="31">
        <f>'MTSP-HERA Limits-HIDE'!CJ$19</f>
        <v>487</v>
      </c>
      <c r="E232" s="31">
        <f>'MTSP-HERA Limits-HIDE'!CK$19</f>
        <v>562</v>
      </c>
      <c r="F232" s="31">
        <f>'MTSP-HERA Limits-HIDE'!CL$19</f>
        <v>628</v>
      </c>
    </row>
    <row r="233" spans="1:6" x14ac:dyDescent="0.2">
      <c r="A233" s="30" t="s">
        <v>400</v>
      </c>
      <c r="B233" s="31">
        <f>'MTSP-HERA Limits-HIDE'!CM$19</f>
        <v>568</v>
      </c>
      <c r="C233" s="31">
        <f>'MTSP-HERA Limits-HIDE'!CN$19</f>
        <v>609</v>
      </c>
      <c r="D233" s="31">
        <f>'MTSP-HERA Limits-HIDE'!CO$19</f>
        <v>730</v>
      </c>
      <c r="E233" s="31">
        <f>'MTSP-HERA Limits-HIDE'!CP$19</f>
        <v>844</v>
      </c>
      <c r="F233" s="31">
        <f>'MTSP-HERA Limits-HIDE'!CQ$19</f>
        <v>942</v>
      </c>
    </row>
    <row r="234" spans="1:6" x14ac:dyDescent="0.2">
      <c r="A234" s="30" t="s">
        <v>401</v>
      </c>
      <c r="B234" s="31">
        <f>'MTSP-HERA Limits-HIDE'!CR$19</f>
        <v>758</v>
      </c>
      <c r="C234" s="31">
        <f>'MTSP-HERA Limits-HIDE'!CS$19</f>
        <v>812</v>
      </c>
      <c r="D234" s="31">
        <f>'MTSP-HERA Limits-HIDE'!CT$19</f>
        <v>974</v>
      </c>
      <c r="E234" s="31">
        <f>'MTSP-HERA Limits-HIDE'!CU$19</f>
        <v>1125</v>
      </c>
      <c r="F234" s="31">
        <f>'MTSP-HERA Limits-HIDE'!CV$19</f>
        <v>1256</v>
      </c>
    </row>
    <row r="235" spans="1:6" x14ac:dyDescent="0.2">
      <c r="A235" s="30" t="s">
        <v>402</v>
      </c>
      <c r="B235" s="31">
        <f>'MTSP-HERA Limits-HIDE'!CW$19</f>
        <v>947</v>
      </c>
      <c r="C235" s="31">
        <f>'MTSP-HERA Limits-HIDE'!CX$19</f>
        <v>1015</v>
      </c>
      <c r="D235" s="31">
        <f>'MTSP-HERA Limits-HIDE'!CY$19</f>
        <v>1217</v>
      </c>
      <c r="E235" s="31">
        <f>'MTSP-HERA Limits-HIDE'!CZ$19</f>
        <v>1406</v>
      </c>
      <c r="F235" s="31">
        <f>'MTSP-HERA Limits-HIDE'!DA$19</f>
        <v>1570</v>
      </c>
    </row>
    <row r="236" spans="1:6" x14ac:dyDescent="0.2">
      <c r="A236" s="30" t="s">
        <v>403</v>
      </c>
      <c r="B236" s="31">
        <f>'MTSP-HERA Limits-HIDE'!DB$19</f>
        <v>1137</v>
      </c>
      <c r="C236" s="31">
        <f>'MTSP-HERA Limits-HIDE'!DC$19</f>
        <v>1218</v>
      </c>
      <c r="D236" s="31">
        <f>'MTSP-HERA Limits-HIDE'!DD$19</f>
        <v>1461</v>
      </c>
      <c r="E236" s="31">
        <f>'MTSP-HERA Limits-HIDE'!DE$19</f>
        <v>1688</v>
      </c>
      <c r="F236" s="31">
        <f>'MTSP-HERA Limits-HIDE'!DF$19</f>
        <v>1884</v>
      </c>
    </row>
    <row r="237" spans="1:6" x14ac:dyDescent="0.2">
      <c r="A237" s="30" t="s">
        <v>404</v>
      </c>
      <c r="B237" s="31">
        <f>'MTSP-HERA Limits-HIDE'!DG$19</f>
        <v>1326</v>
      </c>
      <c r="C237" s="31">
        <f>'MTSP-HERA Limits-HIDE'!DH$19</f>
        <v>1421</v>
      </c>
      <c r="D237" s="31">
        <f>'MTSP-HERA Limits-HIDE'!DI$19</f>
        <v>1704</v>
      </c>
      <c r="E237" s="31">
        <f>'MTSP-HERA Limits-HIDE'!DJ$19</f>
        <v>1969</v>
      </c>
      <c r="F237" s="31">
        <f>'MTSP-HERA Limits-HIDE'!DK$19</f>
        <v>2198</v>
      </c>
    </row>
    <row r="238" spans="1:6" x14ac:dyDescent="0.2">
      <c r="A238" s="30" t="s">
        <v>405</v>
      </c>
      <c r="B238" s="31">
        <f>'MTSP-HERA Limits-HIDE'!DL$19</f>
        <v>1516</v>
      </c>
      <c r="C238" s="31">
        <f>'MTSP-HERA Limits-HIDE'!DM$19</f>
        <v>1624</v>
      </c>
      <c r="D238" s="31">
        <f>'MTSP-HERA Limits-HIDE'!DN$19</f>
        <v>1948</v>
      </c>
      <c r="E238" s="31">
        <f>'MTSP-HERA Limits-HIDE'!DO$19</f>
        <v>2251</v>
      </c>
      <c r="F238" s="31">
        <f>'MTSP-HERA Limits-HIDE'!DP$19</f>
        <v>2512</v>
      </c>
    </row>
    <row r="239" spans="1:6" ht="6" customHeight="1" x14ac:dyDescent="0.2">
      <c r="C239" s="32"/>
    </row>
    <row r="240" spans="1:6" ht="12.75" customHeight="1" x14ac:dyDescent="0.2">
      <c r="A240" s="36" t="str">
        <f>'MTSP-HERA Limits-HIDE'!C20</f>
        <v>Carroll County</v>
      </c>
      <c r="B240" s="26">
        <f>'MTSP-HERA Limits-HIDE'!E20</f>
        <v>72900</v>
      </c>
      <c r="C240" s="29" t="str">
        <f>'MTSP-HERA Limits-HIDE'!D20</f>
        <v>Carroll County-Galax city, VA HUD Nonmetro FMR Area</v>
      </c>
      <c r="D240" s="29"/>
      <c r="E240" s="29"/>
      <c r="F240" s="29"/>
    </row>
    <row r="241" spans="1:6" ht="3" customHeight="1" x14ac:dyDescent="0.2">
      <c r="A241" s="40"/>
      <c r="B241" s="46"/>
      <c r="C241" s="41"/>
      <c r="D241" s="41"/>
      <c r="E241" s="41"/>
      <c r="F241" s="41"/>
    </row>
    <row r="242" spans="1:6" x14ac:dyDescent="0.2">
      <c r="A242" s="40"/>
      <c r="B242" s="28" t="s">
        <v>397</v>
      </c>
      <c r="C242" s="28" t="s">
        <v>406</v>
      </c>
      <c r="D242" s="28" t="s">
        <v>407</v>
      </c>
      <c r="E242" s="28" t="s">
        <v>408</v>
      </c>
      <c r="F242" s="28" t="s">
        <v>409</v>
      </c>
    </row>
    <row r="243" spans="1:6" x14ac:dyDescent="0.2">
      <c r="A243" s="30" t="s">
        <v>399</v>
      </c>
      <c r="B243" s="31">
        <f>'MTSP-HERA Limits-HIDE'!CH$20</f>
        <v>273</v>
      </c>
      <c r="C243" s="31">
        <f>'MTSP-HERA Limits-HIDE'!CI$20</f>
        <v>293</v>
      </c>
      <c r="D243" s="31">
        <f>'MTSP-HERA Limits-HIDE'!CJ$20</f>
        <v>351</v>
      </c>
      <c r="E243" s="31">
        <f>'MTSP-HERA Limits-HIDE'!CK$20</f>
        <v>406</v>
      </c>
      <c r="F243" s="31">
        <f>'MTSP-HERA Limits-HIDE'!CL$20</f>
        <v>453</v>
      </c>
    </row>
    <row r="244" spans="1:6" x14ac:dyDescent="0.2">
      <c r="A244" s="30" t="s">
        <v>400</v>
      </c>
      <c r="B244" s="31">
        <f>'MTSP-HERA Limits-HIDE'!CM$20</f>
        <v>410</v>
      </c>
      <c r="C244" s="31">
        <f>'MTSP-HERA Limits-HIDE'!CN$20</f>
        <v>439</v>
      </c>
      <c r="D244" s="31">
        <f>'MTSP-HERA Limits-HIDE'!CO$20</f>
        <v>527</v>
      </c>
      <c r="E244" s="31">
        <f>'MTSP-HERA Limits-HIDE'!CP$20</f>
        <v>609</v>
      </c>
      <c r="F244" s="31">
        <f>'MTSP-HERA Limits-HIDE'!CQ$20</f>
        <v>679</v>
      </c>
    </row>
    <row r="245" spans="1:6" x14ac:dyDescent="0.2">
      <c r="A245" s="30" t="s">
        <v>401</v>
      </c>
      <c r="B245" s="31">
        <f>'MTSP-HERA Limits-HIDE'!CR$20</f>
        <v>547</v>
      </c>
      <c r="C245" s="31">
        <f>'MTSP-HERA Limits-HIDE'!CS$20</f>
        <v>586</v>
      </c>
      <c r="D245" s="31">
        <f>'MTSP-HERA Limits-HIDE'!CT$20</f>
        <v>703</v>
      </c>
      <c r="E245" s="31">
        <f>'MTSP-HERA Limits-HIDE'!CU$20</f>
        <v>812</v>
      </c>
      <c r="F245" s="31">
        <f>'MTSP-HERA Limits-HIDE'!CV$20</f>
        <v>906</v>
      </c>
    </row>
    <row r="246" spans="1:6" x14ac:dyDescent="0.2">
      <c r="A246" s="30" t="s">
        <v>402</v>
      </c>
      <c r="B246" s="31">
        <f>'MTSP-HERA Limits-HIDE'!CW$20</f>
        <v>683</v>
      </c>
      <c r="C246" s="31">
        <f>'MTSP-HERA Limits-HIDE'!CX$20</f>
        <v>732</v>
      </c>
      <c r="D246" s="31">
        <f>'MTSP-HERA Limits-HIDE'!CY$20</f>
        <v>878</v>
      </c>
      <c r="E246" s="31">
        <f>'MTSP-HERA Limits-HIDE'!CZ$20</f>
        <v>1015</v>
      </c>
      <c r="F246" s="31">
        <f>'MTSP-HERA Limits-HIDE'!DA$20</f>
        <v>1132</v>
      </c>
    </row>
    <row r="247" spans="1:6" x14ac:dyDescent="0.2">
      <c r="A247" s="30" t="s">
        <v>403</v>
      </c>
      <c r="B247" s="31">
        <f>'MTSP-HERA Limits-HIDE'!DB$20</f>
        <v>820</v>
      </c>
      <c r="C247" s="31">
        <f>'MTSP-HERA Limits-HIDE'!DC$20</f>
        <v>879</v>
      </c>
      <c r="D247" s="31">
        <f>'MTSP-HERA Limits-HIDE'!DD$20</f>
        <v>1054</v>
      </c>
      <c r="E247" s="31">
        <f>'MTSP-HERA Limits-HIDE'!DE$20</f>
        <v>1218</v>
      </c>
      <c r="F247" s="31">
        <f>'MTSP-HERA Limits-HIDE'!DF$20</f>
        <v>1359</v>
      </c>
    </row>
    <row r="248" spans="1:6" x14ac:dyDescent="0.2">
      <c r="A248" s="30" t="s">
        <v>404</v>
      </c>
      <c r="B248" s="31">
        <f>'MTSP-HERA Limits-HIDE'!DG$20</f>
        <v>957</v>
      </c>
      <c r="C248" s="31">
        <f>'MTSP-HERA Limits-HIDE'!DH$20</f>
        <v>1025</v>
      </c>
      <c r="D248" s="31">
        <f>'MTSP-HERA Limits-HIDE'!DI$20</f>
        <v>1230</v>
      </c>
      <c r="E248" s="31">
        <f>'MTSP-HERA Limits-HIDE'!DJ$20</f>
        <v>1421</v>
      </c>
      <c r="F248" s="31">
        <f>'MTSP-HERA Limits-HIDE'!DK$20</f>
        <v>1585</v>
      </c>
    </row>
    <row r="249" spans="1:6" x14ac:dyDescent="0.2">
      <c r="A249" s="30" t="s">
        <v>405</v>
      </c>
      <c r="B249" s="31">
        <f>'MTSP-HERA Limits-HIDE'!DL$20</f>
        <v>1094</v>
      </c>
      <c r="C249" s="31">
        <f>'MTSP-HERA Limits-HIDE'!DM$20</f>
        <v>1172</v>
      </c>
      <c r="D249" s="31">
        <f>'MTSP-HERA Limits-HIDE'!DN$20</f>
        <v>1406</v>
      </c>
      <c r="E249" s="31">
        <f>'MTSP-HERA Limits-HIDE'!DO$20</f>
        <v>1625</v>
      </c>
      <c r="F249" s="31">
        <f>'MTSP-HERA Limits-HIDE'!DP$20</f>
        <v>1812</v>
      </c>
    </row>
    <row r="250" spans="1:6" ht="6" customHeight="1" x14ac:dyDescent="0.2">
      <c r="C250" s="32"/>
    </row>
    <row r="251" spans="1:6" x14ac:dyDescent="0.2">
      <c r="A251" s="25" t="str">
        <f>'MTSP-HERA Limits-HIDE'!C21</f>
        <v>Charles City County</v>
      </c>
      <c r="B251" s="26">
        <f>'MTSP-HERA Limits-HIDE'!E21</f>
        <v>113500</v>
      </c>
      <c r="C251" s="27" t="str">
        <f>'MTSP-HERA Limits-HIDE'!D21</f>
        <v>Richmond, VA HUD Metro FMR Area</v>
      </c>
      <c r="D251" s="28"/>
      <c r="E251" s="28"/>
      <c r="F251" s="28"/>
    </row>
    <row r="252" spans="1:6" ht="2.25" customHeight="1" x14ac:dyDescent="0.2">
      <c r="A252" s="25"/>
      <c r="B252" s="28"/>
      <c r="C252" s="27"/>
      <c r="D252" s="28"/>
      <c r="E252" s="28"/>
      <c r="F252" s="28"/>
    </row>
    <row r="253" spans="1:6" x14ac:dyDescent="0.2">
      <c r="A253" s="25"/>
      <c r="B253" s="28" t="s">
        <v>397</v>
      </c>
      <c r="C253" s="28" t="s">
        <v>406</v>
      </c>
      <c r="D253" s="28" t="s">
        <v>407</v>
      </c>
      <c r="E253" s="28" t="s">
        <v>408</v>
      </c>
      <c r="F253" s="28" t="s">
        <v>409</v>
      </c>
    </row>
    <row r="254" spans="1:6" x14ac:dyDescent="0.2">
      <c r="A254" s="30" t="s">
        <v>410</v>
      </c>
      <c r="B254" s="31">
        <f>'MTSP-HERA Limits-HIDE'!CH$21</f>
        <v>397</v>
      </c>
      <c r="C254" s="31">
        <f>'MTSP-HERA Limits-HIDE'!CI$21</f>
        <v>425</v>
      </c>
      <c r="D254" s="31">
        <f>'MTSP-HERA Limits-HIDE'!CJ$21</f>
        <v>511</v>
      </c>
      <c r="E254" s="31">
        <f>'MTSP-HERA Limits-HIDE'!CK$21</f>
        <v>590</v>
      </c>
      <c r="F254" s="31">
        <f>'MTSP-HERA Limits-HIDE'!CL$21</f>
        <v>658</v>
      </c>
    </row>
    <row r="255" spans="1:6" x14ac:dyDescent="0.2">
      <c r="A255" s="30" t="s">
        <v>410</v>
      </c>
      <c r="B255" s="31">
        <f>'MTSP-HERA Limits-HIDE'!CM$21</f>
        <v>596</v>
      </c>
      <c r="C255" s="31">
        <f>'MTSP-HERA Limits-HIDE'!CN$21</f>
        <v>638</v>
      </c>
      <c r="D255" s="31">
        <f>'MTSP-HERA Limits-HIDE'!CO$21</f>
        <v>766</v>
      </c>
      <c r="E255" s="31">
        <f>'MTSP-HERA Limits-HIDE'!CP$21</f>
        <v>885</v>
      </c>
      <c r="F255" s="31">
        <f>'MTSP-HERA Limits-HIDE'!CQ$21</f>
        <v>987</v>
      </c>
    </row>
    <row r="256" spans="1:6" x14ac:dyDescent="0.2">
      <c r="A256" s="30" t="s">
        <v>401</v>
      </c>
      <c r="B256" s="31">
        <f>'MTSP-HERA Limits-HIDE'!CR$21</f>
        <v>795</v>
      </c>
      <c r="C256" s="31">
        <f>'MTSP-HERA Limits-HIDE'!CS$21</f>
        <v>851</v>
      </c>
      <c r="D256" s="31">
        <f>'MTSP-HERA Limits-HIDE'!CT$21</f>
        <v>1022</v>
      </c>
      <c r="E256" s="31">
        <f>'MTSP-HERA Limits-HIDE'!CU$21</f>
        <v>1180</v>
      </c>
      <c r="F256" s="31">
        <f>'MTSP-HERA Limits-HIDE'!CV$21</f>
        <v>1317</v>
      </c>
    </row>
    <row r="257" spans="1:6" x14ac:dyDescent="0.2">
      <c r="A257" s="30" t="s">
        <v>402</v>
      </c>
      <c r="B257" s="31">
        <f>'MTSP-HERA Limits-HIDE'!CW$21</f>
        <v>993</v>
      </c>
      <c r="C257" s="31">
        <f>'MTSP-HERA Limits-HIDE'!CX$21</f>
        <v>1064</v>
      </c>
      <c r="D257" s="31">
        <f>'MTSP-HERA Limits-HIDE'!CY$21</f>
        <v>1277</v>
      </c>
      <c r="E257" s="31">
        <f>'MTSP-HERA Limits-HIDE'!CZ$21</f>
        <v>1475</v>
      </c>
      <c r="F257" s="31">
        <f>'MTSP-HERA Limits-HIDE'!DA$21</f>
        <v>1646</v>
      </c>
    </row>
    <row r="258" spans="1:6" x14ac:dyDescent="0.2">
      <c r="A258" s="30" t="s">
        <v>403</v>
      </c>
      <c r="B258" s="31">
        <f>'MTSP-HERA Limits-HIDE'!DB$21</f>
        <v>1192</v>
      </c>
      <c r="C258" s="31">
        <f>'MTSP-HERA Limits-HIDE'!DC$21</f>
        <v>1277</v>
      </c>
      <c r="D258" s="31">
        <f>'MTSP-HERA Limits-HIDE'!DD$21</f>
        <v>1533</v>
      </c>
      <c r="E258" s="31">
        <f>'MTSP-HERA Limits-HIDE'!DE$21</f>
        <v>1770</v>
      </c>
      <c r="F258" s="31">
        <f>'MTSP-HERA Limits-HIDE'!DF$21</f>
        <v>1975</v>
      </c>
    </row>
    <row r="259" spans="1:6" ht="12.75" customHeight="1" x14ac:dyDescent="0.2">
      <c r="A259" s="30" t="s">
        <v>404</v>
      </c>
      <c r="B259" s="31">
        <f>'MTSP-HERA Limits-HIDE'!DG$21</f>
        <v>1391</v>
      </c>
      <c r="C259" s="31">
        <f>'MTSP-HERA Limits-HIDE'!DH$21</f>
        <v>1490</v>
      </c>
      <c r="D259" s="31">
        <f>'MTSP-HERA Limits-HIDE'!DI$21</f>
        <v>1788</v>
      </c>
      <c r="E259" s="31">
        <f>'MTSP-HERA Limits-HIDE'!DJ$21</f>
        <v>2065</v>
      </c>
      <c r="F259" s="31">
        <f>'MTSP-HERA Limits-HIDE'!DK$21</f>
        <v>2304</v>
      </c>
    </row>
    <row r="260" spans="1:6" x14ac:dyDescent="0.2">
      <c r="A260" s="30" t="s">
        <v>405</v>
      </c>
      <c r="B260" s="31">
        <f>'MTSP-HERA Limits-HIDE'!DL$21</f>
        <v>1590</v>
      </c>
      <c r="C260" s="31">
        <f>'MTSP-HERA Limits-HIDE'!DM$21</f>
        <v>1703</v>
      </c>
      <c r="D260" s="31">
        <f>'MTSP-HERA Limits-HIDE'!DN$21</f>
        <v>2044</v>
      </c>
      <c r="E260" s="31">
        <f>'MTSP-HERA Limits-HIDE'!DO$21</f>
        <v>2361</v>
      </c>
      <c r="F260" s="31">
        <f>'MTSP-HERA Limits-HIDE'!DP$21</f>
        <v>2634</v>
      </c>
    </row>
    <row r="261" spans="1:6" ht="6" customHeight="1" x14ac:dyDescent="0.2">
      <c r="C261" s="32"/>
    </row>
    <row r="262" spans="1:6" x14ac:dyDescent="0.2">
      <c r="A262" s="41" t="str">
        <f>'MTSP-HERA Limits-HIDE'!C22</f>
        <v>Charlotte County</v>
      </c>
      <c r="B262" s="26">
        <f>'MTSP-HERA Limits-HIDE'!E22</f>
        <v>76700</v>
      </c>
      <c r="C262" s="27" t="str">
        <f>'MTSP-HERA Limits-HIDE'!D22</f>
        <v>Charlotte County, VA</v>
      </c>
    </row>
    <row r="263" spans="1:6" ht="2.25" customHeight="1" x14ac:dyDescent="0.2">
      <c r="A263" s="25"/>
      <c r="B263" s="28"/>
      <c r="C263" s="27"/>
    </row>
    <row r="264" spans="1:6" s="29" customFormat="1" x14ac:dyDescent="0.2">
      <c r="A264" s="25"/>
      <c r="B264" s="28" t="s">
        <v>397</v>
      </c>
      <c r="C264" s="28" t="s">
        <v>406</v>
      </c>
      <c r="D264" s="28" t="s">
        <v>407</v>
      </c>
      <c r="E264" s="28" t="s">
        <v>408</v>
      </c>
      <c r="F264" s="28" t="s">
        <v>409</v>
      </c>
    </row>
    <row r="265" spans="1:6" x14ac:dyDescent="0.2">
      <c r="A265" s="30" t="s">
        <v>399</v>
      </c>
      <c r="B265" s="31">
        <f>'MTSP-HERA Limits-HIDE'!CH$22</f>
        <v>273</v>
      </c>
      <c r="C265" s="31">
        <f>'MTSP-HERA Limits-HIDE'!CI$22</f>
        <v>293</v>
      </c>
      <c r="D265" s="31">
        <f>'MTSP-HERA Limits-HIDE'!CJ$22</f>
        <v>351</v>
      </c>
      <c r="E265" s="31">
        <f>'MTSP-HERA Limits-HIDE'!CK$22</f>
        <v>406</v>
      </c>
      <c r="F265" s="31">
        <f>'MTSP-HERA Limits-HIDE'!CL$22</f>
        <v>453</v>
      </c>
    </row>
    <row r="266" spans="1:6" x14ac:dyDescent="0.2">
      <c r="A266" s="30" t="s">
        <v>400</v>
      </c>
      <c r="B266" s="31">
        <f>'MTSP-HERA Limits-HIDE'!CM$22</f>
        <v>410</v>
      </c>
      <c r="C266" s="31">
        <f>'MTSP-HERA Limits-HIDE'!CN$22</f>
        <v>439</v>
      </c>
      <c r="D266" s="31">
        <f>'MTSP-HERA Limits-HIDE'!CO$22</f>
        <v>527</v>
      </c>
      <c r="E266" s="31">
        <f>'MTSP-HERA Limits-HIDE'!CP$22</f>
        <v>609</v>
      </c>
      <c r="F266" s="31">
        <f>'MTSP-HERA Limits-HIDE'!CQ$22</f>
        <v>679</v>
      </c>
    </row>
    <row r="267" spans="1:6" x14ac:dyDescent="0.2">
      <c r="A267" s="30" t="s">
        <v>401</v>
      </c>
      <c r="B267" s="31">
        <f>'MTSP-HERA Limits-HIDE'!CR$22</f>
        <v>547</v>
      </c>
      <c r="C267" s="31">
        <f>'MTSP-HERA Limits-HIDE'!CS$22</f>
        <v>586</v>
      </c>
      <c r="D267" s="31">
        <f>'MTSP-HERA Limits-HIDE'!CT$22</f>
        <v>703</v>
      </c>
      <c r="E267" s="31">
        <f>'MTSP-HERA Limits-HIDE'!CU$22</f>
        <v>812</v>
      </c>
      <c r="F267" s="31">
        <f>'MTSP-HERA Limits-HIDE'!CV$22</f>
        <v>906</v>
      </c>
    </row>
    <row r="268" spans="1:6" x14ac:dyDescent="0.2">
      <c r="A268" s="30" t="s">
        <v>402</v>
      </c>
      <c r="B268" s="31">
        <f>'MTSP-HERA Limits-HIDE'!CW$22</f>
        <v>683</v>
      </c>
      <c r="C268" s="31">
        <f>'MTSP-HERA Limits-HIDE'!CX$22</f>
        <v>732</v>
      </c>
      <c r="D268" s="31">
        <f>'MTSP-HERA Limits-HIDE'!CY$22</f>
        <v>878</v>
      </c>
      <c r="E268" s="31">
        <f>'MTSP-HERA Limits-HIDE'!CZ$22</f>
        <v>1015</v>
      </c>
      <c r="F268" s="31">
        <f>'MTSP-HERA Limits-HIDE'!DA$22</f>
        <v>1132</v>
      </c>
    </row>
    <row r="269" spans="1:6" x14ac:dyDescent="0.2">
      <c r="A269" s="30" t="s">
        <v>403</v>
      </c>
      <c r="B269" s="31">
        <f>'MTSP-HERA Limits-HIDE'!DB$22</f>
        <v>820</v>
      </c>
      <c r="C269" s="31">
        <f>'MTSP-HERA Limits-HIDE'!DC$22</f>
        <v>879</v>
      </c>
      <c r="D269" s="31">
        <f>'MTSP-HERA Limits-HIDE'!DD$22</f>
        <v>1054</v>
      </c>
      <c r="E269" s="31">
        <f>'MTSP-HERA Limits-HIDE'!DE$22</f>
        <v>1218</v>
      </c>
      <c r="F269" s="31">
        <f>'MTSP-HERA Limits-HIDE'!DF$22</f>
        <v>1359</v>
      </c>
    </row>
    <row r="270" spans="1:6" x14ac:dyDescent="0.2">
      <c r="A270" s="30" t="s">
        <v>404</v>
      </c>
      <c r="B270" s="31">
        <f>'MTSP-HERA Limits-HIDE'!DG$22</f>
        <v>957</v>
      </c>
      <c r="C270" s="31">
        <f>'MTSP-HERA Limits-HIDE'!DH$22</f>
        <v>1025</v>
      </c>
      <c r="D270" s="31">
        <f>'MTSP-HERA Limits-HIDE'!DI$22</f>
        <v>1230</v>
      </c>
      <c r="E270" s="31">
        <f>'MTSP-HERA Limits-HIDE'!DJ$22</f>
        <v>1421</v>
      </c>
      <c r="F270" s="31">
        <f>'MTSP-HERA Limits-HIDE'!DK$22</f>
        <v>1585</v>
      </c>
    </row>
    <row r="271" spans="1:6" x14ac:dyDescent="0.2">
      <c r="A271" s="30" t="s">
        <v>405</v>
      </c>
      <c r="B271" s="31">
        <f>'MTSP-HERA Limits-HIDE'!DL$22</f>
        <v>1094</v>
      </c>
      <c r="C271" s="31">
        <f>'MTSP-HERA Limits-HIDE'!DM$22</f>
        <v>1172</v>
      </c>
      <c r="D271" s="31">
        <f>'MTSP-HERA Limits-HIDE'!DN$22</f>
        <v>1406</v>
      </c>
      <c r="E271" s="31">
        <f>'MTSP-HERA Limits-HIDE'!DO$22</f>
        <v>1625</v>
      </c>
      <c r="F271" s="31">
        <f>'MTSP-HERA Limits-HIDE'!DP$22</f>
        <v>1812</v>
      </c>
    </row>
    <row r="272" spans="1:6" ht="6" customHeight="1" x14ac:dyDescent="0.2"/>
    <row r="273" spans="1:6" x14ac:dyDescent="0.2">
      <c r="A273" s="36" t="str">
        <f>'MTSP-HERA Limits-HIDE'!C101</f>
        <v>Charlottesville city</v>
      </c>
      <c r="B273" s="26">
        <f>'MTSP-HERA Limits-HIDE'!E101</f>
        <v>125800</v>
      </c>
      <c r="C273" s="280" t="str">
        <f>'MTSP-HERA Limits-HIDE'!D101</f>
        <v>Charlottesville, VA MSA</v>
      </c>
      <c r="D273" s="280"/>
      <c r="E273" s="280"/>
      <c r="F273" s="280"/>
    </row>
    <row r="274" spans="1:6" ht="3" customHeight="1" x14ac:dyDescent="0.2">
      <c r="A274" s="36"/>
      <c r="B274" s="38"/>
      <c r="C274" s="29"/>
      <c r="D274" s="39"/>
      <c r="E274" s="39"/>
      <c r="F274" s="39"/>
    </row>
    <row r="275" spans="1:6" s="29" customFormat="1" x14ac:dyDescent="0.2">
      <c r="A275" s="36"/>
      <c r="B275" s="28" t="s">
        <v>397</v>
      </c>
      <c r="C275" s="28" t="s">
        <v>406</v>
      </c>
      <c r="D275" s="28" t="s">
        <v>407</v>
      </c>
      <c r="E275" s="28" t="s">
        <v>408</v>
      </c>
      <c r="F275" s="28" t="s">
        <v>409</v>
      </c>
    </row>
    <row r="276" spans="1:6" x14ac:dyDescent="0.2">
      <c r="A276" s="30" t="s">
        <v>399</v>
      </c>
      <c r="B276" s="31">
        <f>'MTSP-HERA Limits-HIDE'!CH$101</f>
        <v>440</v>
      </c>
      <c r="C276" s="31">
        <f>'MTSP-HERA Limits-HIDE'!CI$101</f>
        <v>472</v>
      </c>
      <c r="D276" s="31">
        <f>'MTSP-HERA Limits-HIDE'!CJ$101</f>
        <v>566</v>
      </c>
      <c r="E276" s="31">
        <f>'MTSP-HERA Limits-HIDE'!CK$101</f>
        <v>654</v>
      </c>
      <c r="F276" s="31">
        <f>'MTSP-HERA Limits-HIDE'!CL$101</f>
        <v>730</v>
      </c>
    </row>
    <row r="277" spans="1:6" x14ac:dyDescent="0.2">
      <c r="A277" s="30" t="s">
        <v>400</v>
      </c>
      <c r="B277" s="31">
        <f>'MTSP-HERA Limits-HIDE'!CM$101</f>
        <v>660</v>
      </c>
      <c r="C277" s="31">
        <f>'MTSP-HERA Limits-HIDE'!CN$101</f>
        <v>708</v>
      </c>
      <c r="D277" s="31">
        <f>'MTSP-HERA Limits-HIDE'!CO$101</f>
        <v>849</v>
      </c>
      <c r="E277" s="31">
        <f>'MTSP-HERA Limits-HIDE'!CP$101</f>
        <v>981</v>
      </c>
      <c r="F277" s="31">
        <f>'MTSP-HERA Limits-HIDE'!CQ$101</f>
        <v>1095</v>
      </c>
    </row>
    <row r="278" spans="1:6" x14ac:dyDescent="0.2">
      <c r="A278" s="30" t="s">
        <v>401</v>
      </c>
      <c r="B278" s="31">
        <f>'MTSP-HERA Limits-HIDE'!CR$101</f>
        <v>881</v>
      </c>
      <c r="C278" s="31">
        <f>'MTSP-HERA Limits-HIDE'!CS$101</f>
        <v>944</v>
      </c>
      <c r="D278" s="31">
        <f>'MTSP-HERA Limits-HIDE'!CT$101</f>
        <v>1133</v>
      </c>
      <c r="E278" s="31">
        <f>'MTSP-HERA Limits-HIDE'!CU$101</f>
        <v>1308</v>
      </c>
      <c r="F278" s="31">
        <f>'MTSP-HERA Limits-HIDE'!CV$101</f>
        <v>1460</v>
      </c>
    </row>
    <row r="279" spans="1:6" x14ac:dyDescent="0.2">
      <c r="A279" s="30" t="s">
        <v>402</v>
      </c>
      <c r="B279" s="31">
        <f>'MTSP-HERA Limits-HIDE'!CW$101</f>
        <v>1101</v>
      </c>
      <c r="C279" s="31">
        <f>'MTSP-HERA Limits-HIDE'!CX$101</f>
        <v>1180</v>
      </c>
      <c r="D279" s="31">
        <f>'MTSP-HERA Limits-HIDE'!CY$101</f>
        <v>1416</v>
      </c>
      <c r="E279" s="31">
        <f>'MTSP-HERA Limits-HIDE'!CZ$101</f>
        <v>1635</v>
      </c>
      <c r="F279" s="31">
        <f>'MTSP-HERA Limits-HIDE'!DA$101</f>
        <v>1825</v>
      </c>
    </row>
    <row r="280" spans="1:6" x14ac:dyDescent="0.2">
      <c r="A280" s="30" t="s">
        <v>403</v>
      </c>
      <c r="B280" s="31">
        <f>'MTSP-HERA Limits-HIDE'!DB$101</f>
        <v>1321</v>
      </c>
      <c r="C280" s="31">
        <f>'MTSP-HERA Limits-HIDE'!DC$101</f>
        <v>1416</v>
      </c>
      <c r="D280" s="31">
        <f>'MTSP-HERA Limits-HIDE'!DD$101</f>
        <v>1699</v>
      </c>
      <c r="E280" s="31">
        <f>'MTSP-HERA Limits-HIDE'!DE$101</f>
        <v>1962</v>
      </c>
      <c r="F280" s="31">
        <f>'MTSP-HERA Limits-HIDE'!DF$101</f>
        <v>2190</v>
      </c>
    </row>
    <row r="281" spans="1:6" x14ac:dyDescent="0.2">
      <c r="A281" s="30" t="s">
        <v>404</v>
      </c>
      <c r="B281" s="31">
        <f>'MTSP-HERA Limits-HIDE'!DG$101</f>
        <v>1541</v>
      </c>
      <c r="C281" s="31">
        <f>'MTSP-HERA Limits-HIDE'!DH$101</f>
        <v>1652</v>
      </c>
      <c r="D281" s="31">
        <f>'MTSP-HERA Limits-HIDE'!DI$101</f>
        <v>1982</v>
      </c>
      <c r="E281" s="31">
        <f>'MTSP-HERA Limits-HIDE'!DJ$101</f>
        <v>2289</v>
      </c>
      <c r="F281" s="31">
        <f>'MTSP-HERA Limits-HIDE'!DK$101</f>
        <v>2555</v>
      </c>
    </row>
    <row r="282" spans="1:6" x14ac:dyDescent="0.2">
      <c r="A282" s="30" t="s">
        <v>405</v>
      </c>
      <c r="B282" s="31">
        <f>'MTSP-HERA Limits-HIDE'!DL$101</f>
        <v>1762</v>
      </c>
      <c r="C282" s="31">
        <f>'MTSP-HERA Limits-HIDE'!DM$101</f>
        <v>1888</v>
      </c>
      <c r="D282" s="31">
        <f>'MTSP-HERA Limits-HIDE'!DN$101</f>
        <v>2266</v>
      </c>
      <c r="E282" s="31">
        <f>'MTSP-HERA Limits-HIDE'!DO$101</f>
        <v>2617</v>
      </c>
      <c r="F282" s="31">
        <f>'MTSP-HERA Limits-HIDE'!DP$101</f>
        <v>2920</v>
      </c>
    </row>
    <row r="283" spans="1:6" ht="6" customHeight="1" x14ac:dyDescent="0.2"/>
    <row r="284" spans="1:6" x14ac:dyDescent="0.2">
      <c r="A284" s="25" t="str">
        <f>'MTSP-HERA Limits-HIDE'!C102</f>
        <v>Chesapeake city</v>
      </c>
      <c r="B284" s="26">
        <f>'MTSP-HERA Limits-HIDE'!E102</f>
        <v>106500</v>
      </c>
      <c r="C284" s="27" t="str">
        <f>'MTSP-HERA Limits-HIDE'!D102</f>
        <v>Virginia Beach-Norfolk-Newport News, VA-NC HUD Metro FMR Area</v>
      </c>
    </row>
    <row r="285" spans="1:6" ht="3" customHeight="1" x14ac:dyDescent="0.2">
      <c r="A285" s="25"/>
      <c r="B285" s="38"/>
      <c r="C285" s="29"/>
      <c r="D285" s="39"/>
      <c r="E285" s="39"/>
      <c r="F285" s="39"/>
    </row>
    <row r="286" spans="1:6" s="29" customFormat="1" x14ac:dyDescent="0.2">
      <c r="A286" s="25"/>
      <c r="B286" s="28" t="s">
        <v>397</v>
      </c>
      <c r="C286" s="27" t="s">
        <v>406</v>
      </c>
      <c r="D286" s="28" t="s">
        <v>407</v>
      </c>
      <c r="E286" s="28" t="s">
        <v>408</v>
      </c>
      <c r="F286" s="28" t="s">
        <v>409</v>
      </c>
    </row>
    <row r="287" spans="1:6" x14ac:dyDescent="0.2">
      <c r="A287" s="30" t="s">
        <v>399</v>
      </c>
      <c r="B287" s="31">
        <f>'MTSP-HERA Limits-HIDE'!CH$102</f>
        <v>373</v>
      </c>
      <c r="C287" s="31">
        <f>'MTSP-HERA Limits-HIDE'!CI$102</f>
        <v>399</v>
      </c>
      <c r="D287" s="31">
        <f>'MTSP-HERA Limits-HIDE'!CJ$102</f>
        <v>479</v>
      </c>
      <c r="E287" s="31">
        <f>'MTSP-HERA Limits-HIDE'!CK$102</f>
        <v>554</v>
      </c>
      <c r="F287" s="31">
        <f>'MTSP-HERA Limits-HIDE'!CL$102</f>
        <v>618</v>
      </c>
    </row>
    <row r="288" spans="1:6" x14ac:dyDescent="0.2">
      <c r="A288" s="30" t="s">
        <v>400</v>
      </c>
      <c r="B288" s="31">
        <f>'MTSP-HERA Limits-HIDE'!CM$102</f>
        <v>559</v>
      </c>
      <c r="C288" s="31">
        <f>'MTSP-HERA Limits-HIDE'!CN$102</f>
        <v>599</v>
      </c>
      <c r="D288" s="31">
        <f>'MTSP-HERA Limits-HIDE'!CO$102</f>
        <v>719</v>
      </c>
      <c r="E288" s="31">
        <f>'MTSP-HERA Limits-HIDE'!CP$102</f>
        <v>831</v>
      </c>
      <c r="F288" s="31">
        <f>'MTSP-HERA Limits-HIDE'!CQ$102</f>
        <v>927</v>
      </c>
    </row>
    <row r="289" spans="1:6" x14ac:dyDescent="0.2">
      <c r="A289" s="30" t="s">
        <v>401</v>
      </c>
      <c r="B289" s="31">
        <f>'MTSP-HERA Limits-HIDE'!CR$102</f>
        <v>746</v>
      </c>
      <c r="C289" s="31">
        <f>'MTSP-HERA Limits-HIDE'!CS$102</f>
        <v>799</v>
      </c>
      <c r="D289" s="31">
        <f>'MTSP-HERA Limits-HIDE'!CT$102</f>
        <v>959</v>
      </c>
      <c r="E289" s="31">
        <f>'MTSP-HERA Limits-HIDE'!CU$102</f>
        <v>1108</v>
      </c>
      <c r="F289" s="31">
        <f>'MTSP-HERA Limits-HIDE'!CV$102</f>
        <v>1236</v>
      </c>
    </row>
    <row r="290" spans="1:6" x14ac:dyDescent="0.2">
      <c r="A290" s="30" t="s">
        <v>402</v>
      </c>
      <c r="B290" s="31">
        <f>'MTSP-HERA Limits-HIDE'!CW$102</f>
        <v>932</v>
      </c>
      <c r="C290" s="31">
        <f>'MTSP-HERA Limits-HIDE'!CX$102</f>
        <v>998</v>
      </c>
      <c r="D290" s="31">
        <f>'MTSP-HERA Limits-HIDE'!CY$102</f>
        <v>1198</v>
      </c>
      <c r="E290" s="31">
        <f>'MTSP-HERA Limits-HIDE'!CZ$102</f>
        <v>1385</v>
      </c>
      <c r="F290" s="31">
        <f>'MTSP-HERA Limits-HIDE'!DA$102</f>
        <v>1545</v>
      </c>
    </row>
    <row r="291" spans="1:6" x14ac:dyDescent="0.2">
      <c r="A291" s="30" t="s">
        <v>403</v>
      </c>
      <c r="B291" s="31">
        <f>'MTSP-HERA Limits-HIDE'!DB$102</f>
        <v>1119</v>
      </c>
      <c r="C291" s="31">
        <f>'MTSP-HERA Limits-HIDE'!DC$102</f>
        <v>1198</v>
      </c>
      <c r="D291" s="31">
        <f>'MTSP-HERA Limits-HIDE'!DD$102</f>
        <v>1438</v>
      </c>
      <c r="E291" s="31">
        <f>'MTSP-HERA Limits-HIDE'!DE$102</f>
        <v>1662</v>
      </c>
      <c r="F291" s="31">
        <f>'MTSP-HERA Limits-HIDE'!DF$102</f>
        <v>1854</v>
      </c>
    </row>
    <row r="292" spans="1:6" x14ac:dyDescent="0.2">
      <c r="A292" s="30" t="s">
        <v>404</v>
      </c>
      <c r="B292" s="31">
        <f>'MTSP-HERA Limits-HIDE'!DG$102</f>
        <v>1305</v>
      </c>
      <c r="C292" s="31">
        <f>'MTSP-HERA Limits-HIDE'!DH$102</f>
        <v>1398</v>
      </c>
      <c r="D292" s="31">
        <f>'MTSP-HERA Limits-HIDE'!DI$102</f>
        <v>1678</v>
      </c>
      <c r="E292" s="31">
        <f>'MTSP-HERA Limits-HIDE'!DJ$102</f>
        <v>1939</v>
      </c>
      <c r="F292" s="31">
        <f>'MTSP-HERA Limits-HIDE'!DK$102</f>
        <v>2163</v>
      </c>
    </row>
    <row r="293" spans="1:6" x14ac:dyDescent="0.2">
      <c r="A293" s="30" t="s">
        <v>405</v>
      </c>
      <c r="B293" s="31">
        <f>'MTSP-HERA Limits-HIDE'!DL$102</f>
        <v>1492</v>
      </c>
      <c r="C293" s="31">
        <f>'MTSP-HERA Limits-HIDE'!DM$102</f>
        <v>1598</v>
      </c>
      <c r="D293" s="31">
        <f>'MTSP-HERA Limits-HIDE'!DN$102</f>
        <v>1918</v>
      </c>
      <c r="E293" s="31">
        <f>'MTSP-HERA Limits-HIDE'!DO$102</f>
        <v>2216</v>
      </c>
      <c r="F293" s="31">
        <f>'MTSP-HERA Limits-HIDE'!DP$102</f>
        <v>2472</v>
      </c>
    </row>
    <row r="294" spans="1:6" ht="6" customHeight="1" x14ac:dyDescent="0.2"/>
    <row r="295" spans="1:6" x14ac:dyDescent="0.2">
      <c r="A295" s="25" t="str">
        <f>'MTSP-HERA Limits-HIDE'!C23</f>
        <v>Chesterfield County</v>
      </c>
      <c r="B295" s="26">
        <f>'MTSP-HERA Limits-HIDE'!E23</f>
        <v>113500</v>
      </c>
      <c r="C295" s="27" t="str">
        <f>'MTSP-HERA Limits-HIDE'!D23</f>
        <v>Richmond, VA HUD Metro FMR Area</v>
      </c>
    </row>
    <row r="296" spans="1:6" ht="3" customHeight="1" x14ac:dyDescent="0.2">
      <c r="A296" s="25"/>
      <c r="B296" s="28"/>
      <c r="C296" s="27"/>
    </row>
    <row r="297" spans="1:6" s="29" customFormat="1" x14ac:dyDescent="0.2">
      <c r="A297" s="25"/>
      <c r="B297" s="28" t="s">
        <v>397</v>
      </c>
      <c r="C297" s="28" t="s">
        <v>406</v>
      </c>
      <c r="D297" s="28" t="s">
        <v>407</v>
      </c>
      <c r="E297" s="28" t="s">
        <v>408</v>
      </c>
      <c r="F297" s="28" t="s">
        <v>409</v>
      </c>
    </row>
    <row r="298" spans="1:6" x14ac:dyDescent="0.2">
      <c r="A298" s="30" t="s">
        <v>399</v>
      </c>
      <c r="B298" s="31">
        <f>'MTSP-HERA Limits-HIDE'!CH$23</f>
        <v>397</v>
      </c>
      <c r="C298" s="31">
        <f>'MTSP-HERA Limits-HIDE'!CI$23</f>
        <v>425</v>
      </c>
      <c r="D298" s="31">
        <f>'MTSP-HERA Limits-HIDE'!CJ$23</f>
        <v>511</v>
      </c>
      <c r="E298" s="31">
        <f>'MTSP-HERA Limits-HIDE'!CK$23</f>
        <v>590</v>
      </c>
      <c r="F298" s="31">
        <f>'MTSP-HERA Limits-HIDE'!CL$23</f>
        <v>658</v>
      </c>
    </row>
    <row r="299" spans="1:6" x14ac:dyDescent="0.2">
      <c r="A299" s="30" t="s">
        <v>400</v>
      </c>
      <c r="B299" s="31">
        <f>'MTSP-HERA Limits-HIDE'!CM$23</f>
        <v>596</v>
      </c>
      <c r="C299" s="31">
        <f>'MTSP-HERA Limits-HIDE'!CN$23</f>
        <v>638</v>
      </c>
      <c r="D299" s="31">
        <f>'MTSP-HERA Limits-HIDE'!CO$23</f>
        <v>766</v>
      </c>
      <c r="E299" s="31">
        <f>'MTSP-HERA Limits-HIDE'!CP$23</f>
        <v>885</v>
      </c>
      <c r="F299" s="31">
        <f>'MTSP-HERA Limits-HIDE'!CQ$23</f>
        <v>987</v>
      </c>
    </row>
    <row r="300" spans="1:6" x14ac:dyDescent="0.2">
      <c r="A300" s="30" t="s">
        <v>401</v>
      </c>
      <c r="B300" s="31">
        <f>'MTSP-HERA Limits-HIDE'!CR$23</f>
        <v>795</v>
      </c>
      <c r="C300" s="31">
        <f>'MTSP-HERA Limits-HIDE'!CS$23</f>
        <v>851</v>
      </c>
      <c r="D300" s="31">
        <f>'MTSP-HERA Limits-HIDE'!CT$23</f>
        <v>1022</v>
      </c>
      <c r="E300" s="31">
        <f>'MTSP-HERA Limits-HIDE'!CU$23</f>
        <v>1180</v>
      </c>
      <c r="F300" s="31">
        <f>'MTSP-HERA Limits-HIDE'!CV$23</f>
        <v>1317</v>
      </c>
    </row>
    <row r="301" spans="1:6" x14ac:dyDescent="0.2">
      <c r="A301" s="30" t="s">
        <v>402</v>
      </c>
      <c r="B301" s="31">
        <f>'MTSP-HERA Limits-HIDE'!CW$23</f>
        <v>993</v>
      </c>
      <c r="C301" s="31">
        <f>'MTSP-HERA Limits-HIDE'!CX$23</f>
        <v>1064</v>
      </c>
      <c r="D301" s="31">
        <f>'MTSP-HERA Limits-HIDE'!CY$23</f>
        <v>1277</v>
      </c>
      <c r="E301" s="31">
        <f>'MTSP-HERA Limits-HIDE'!CZ$23</f>
        <v>1475</v>
      </c>
      <c r="F301" s="31">
        <f>'MTSP-HERA Limits-HIDE'!DA$23</f>
        <v>1646</v>
      </c>
    </row>
    <row r="302" spans="1:6" x14ac:dyDescent="0.2">
      <c r="A302" s="30" t="s">
        <v>403</v>
      </c>
      <c r="B302" s="31">
        <f>'MTSP-HERA Limits-HIDE'!DB$23</f>
        <v>1192</v>
      </c>
      <c r="C302" s="31">
        <f>'MTSP-HERA Limits-HIDE'!DC$23</f>
        <v>1277</v>
      </c>
      <c r="D302" s="31">
        <f>'MTSP-HERA Limits-HIDE'!DD$23</f>
        <v>1533</v>
      </c>
      <c r="E302" s="31">
        <f>'MTSP-HERA Limits-HIDE'!DE$23</f>
        <v>1770</v>
      </c>
      <c r="F302" s="31">
        <f>'MTSP-HERA Limits-HIDE'!DF$23</f>
        <v>1975</v>
      </c>
    </row>
    <row r="303" spans="1:6" x14ac:dyDescent="0.2">
      <c r="A303" s="30" t="s">
        <v>404</v>
      </c>
      <c r="B303" s="31">
        <f>'MTSP-HERA Limits-HIDE'!DG$23</f>
        <v>1391</v>
      </c>
      <c r="C303" s="31">
        <f>'MTSP-HERA Limits-HIDE'!DH$23</f>
        <v>1490</v>
      </c>
      <c r="D303" s="31">
        <f>'MTSP-HERA Limits-HIDE'!DI$23</f>
        <v>1788</v>
      </c>
      <c r="E303" s="31">
        <f>'MTSP-HERA Limits-HIDE'!DJ$23</f>
        <v>2065</v>
      </c>
      <c r="F303" s="31">
        <f>'MTSP-HERA Limits-HIDE'!DK$23</f>
        <v>2304</v>
      </c>
    </row>
    <row r="304" spans="1:6" x14ac:dyDescent="0.2">
      <c r="A304" s="30" t="s">
        <v>405</v>
      </c>
      <c r="B304" s="31">
        <f>'MTSP-HERA Limits-HIDE'!DL$23</f>
        <v>1590</v>
      </c>
      <c r="C304" s="31">
        <f>'MTSP-HERA Limits-HIDE'!DM$23</f>
        <v>1703</v>
      </c>
      <c r="D304" s="31">
        <f>'MTSP-HERA Limits-HIDE'!DN$23</f>
        <v>2044</v>
      </c>
      <c r="E304" s="31">
        <f>'MTSP-HERA Limits-HIDE'!DO$23</f>
        <v>2361</v>
      </c>
      <c r="F304" s="31">
        <f>'MTSP-HERA Limits-HIDE'!DP$23</f>
        <v>2634</v>
      </c>
    </row>
    <row r="305" spans="1:6" ht="6" customHeight="1" x14ac:dyDescent="0.2"/>
    <row r="306" spans="1:6" x14ac:dyDescent="0.2">
      <c r="A306" s="37" t="str">
        <f>'MTSP-HERA Limits-HIDE'!C24</f>
        <v>Clarke County</v>
      </c>
      <c r="B306" s="26">
        <f>'MTSP-HERA Limits-HIDE'!E24</f>
        <v>163900</v>
      </c>
      <c r="C306" s="280" t="str">
        <f>'MTSP-HERA Limits-HIDE'!D24</f>
        <v>Washington-Arlington-Alexandria, DC-VA-MD HUD Metro FMR Area</v>
      </c>
      <c r="D306" s="280"/>
      <c r="E306" s="280"/>
      <c r="F306" s="280"/>
    </row>
    <row r="307" spans="1:6" ht="3" customHeight="1" x14ac:dyDescent="0.2">
      <c r="A307" s="47"/>
      <c r="B307" s="38"/>
      <c r="C307" s="41"/>
      <c r="D307" s="41"/>
      <c r="E307" s="41"/>
      <c r="F307" s="41"/>
    </row>
    <row r="308" spans="1:6" s="29" customFormat="1" x14ac:dyDescent="0.2">
      <c r="A308" s="27"/>
      <c r="B308" s="28" t="s">
        <v>397</v>
      </c>
      <c r="C308" s="28" t="s">
        <v>406</v>
      </c>
      <c r="D308" s="28" t="s">
        <v>407</v>
      </c>
      <c r="E308" s="28" t="s">
        <v>408</v>
      </c>
      <c r="F308" s="28" t="s">
        <v>409</v>
      </c>
    </row>
    <row r="309" spans="1:6" x14ac:dyDescent="0.2">
      <c r="A309" s="30" t="s">
        <v>399</v>
      </c>
      <c r="B309" s="31">
        <f>'MTSP-HERA Limits-HIDE'!CH$24</f>
        <v>574</v>
      </c>
      <c r="C309" s="31">
        <f>'MTSP-HERA Limits-HIDE'!CI$24</f>
        <v>615</v>
      </c>
      <c r="D309" s="31">
        <f>'MTSP-HERA Limits-HIDE'!CJ$24</f>
        <v>738</v>
      </c>
      <c r="E309" s="31">
        <f>'MTSP-HERA Limits-HIDE'!CK$24</f>
        <v>852</v>
      </c>
      <c r="F309" s="31">
        <f>'MTSP-HERA Limits-HIDE'!CL$24</f>
        <v>951</v>
      </c>
    </row>
    <row r="310" spans="1:6" x14ac:dyDescent="0.2">
      <c r="A310" s="30" t="s">
        <v>400</v>
      </c>
      <c r="B310" s="31">
        <f>'MTSP-HERA Limits-HIDE'!CM$24</f>
        <v>861</v>
      </c>
      <c r="C310" s="31">
        <f>'MTSP-HERA Limits-HIDE'!CN$24</f>
        <v>922</v>
      </c>
      <c r="D310" s="31">
        <f>'MTSP-HERA Limits-HIDE'!CO$24</f>
        <v>1107</v>
      </c>
      <c r="E310" s="31">
        <f>'MTSP-HERA Limits-HIDE'!CP$24</f>
        <v>1278</v>
      </c>
      <c r="F310" s="31">
        <f>'MTSP-HERA Limits-HIDE'!CQ$24</f>
        <v>1426</v>
      </c>
    </row>
    <row r="311" spans="1:6" x14ac:dyDescent="0.2">
      <c r="A311" s="30" t="s">
        <v>401</v>
      </c>
      <c r="B311" s="31">
        <f>'MTSP-HERA Limits-HIDE'!CR$24</f>
        <v>1148</v>
      </c>
      <c r="C311" s="31">
        <f>'MTSP-HERA Limits-HIDE'!CS$24</f>
        <v>1230</v>
      </c>
      <c r="D311" s="31">
        <f>'MTSP-HERA Limits-HIDE'!CT$24</f>
        <v>1476</v>
      </c>
      <c r="E311" s="31">
        <f>'MTSP-HERA Limits-HIDE'!CU$24</f>
        <v>1705</v>
      </c>
      <c r="F311" s="31">
        <f>'MTSP-HERA Limits-HIDE'!CV$24</f>
        <v>1902</v>
      </c>
    </row>
    <row r="312" spans="1:6" x14ac:dyDescent="0.2">
      <c r="A312" s="30" t="s">
        <v>402</v>
      </c>
      <c r="B312" s="31">
        <f>'MTSP-HERA Limits-HIDE'!CW$24</f>
        <v>1435</v>
      </c>
      <c r="C312" s="31">
        <f>'MTSP-HERA Limits-HIDE'!CX$24</f>
        <v>1537</v>
      </c>
      <c r="D312" s="31">
        <f>'MTSP-HERA Limits-HIDE'!CY$24</f>
        <v>1845</v>
      </c>
      <c r="E312" s="31">
        <f>'MTSP-HERA Limits-HIDE'!CZ$24</f>
        <v>2131</v>
      </c>
      <c r="F312" s="31">
        <f>'MTSP-HERA Limits-HIDE'!DA$24</f>
        <v>2377</v>
      </c>
    </row>
    <row r="313" spans="1:6" x14ac:dyDescent="0.2">
      <c r="A313" s="30" t="s">
        <v>403</v>
      </c>
      <c r="B313" s="31">
        <f>'MTSP-HERA Limits-HIDE'!DB$24</f>
        <v>1722</v>
      </c>
      <c r="C313" s="31">
        <f>'MTSP-HERA Limits-HIDE'!DC$24</f>
        <v>1845</v>
      </c>
      <c r="D313" s="31">
        <f>'MTSP-HERA Limits-HIDE'!DD$24</f>
        <v>2214</v>
      </c>
      <c r="E313" s="31">
        <f>'MTSP-HERA Limits-HIDE'!DE$24</f>
        <v>2557</v>
      </c>
      <c r="F313" s="31">
        <f>'MTSP-HERA Limits-HIDE'!DF$24</f>
        <v>2853</v>
      </c>
    </row>
    <row r="314" spans="1:6" x14ac:dyDescent="0.2">
      <c r="A314" s="30" t="s">
        <v>404</v>
      </c>
      <c r="B314" s="31">
        <f>'MTSP-HERA Limits-HIDE'!DG$24</f>
        <v>2009</v>
      </c>
      <c r="C314" s="31">
        <f>'MTSP-HERA Limits-HIDE'!DH$24</f>
        <v>2152</v>
      </c>
      <c r="D314" s="31">
        <f>'MTSP-HERA Limits-HIDE'!DI$24</f>
        <v>2583</v>
      </c>
      <c r="E314" s="31">
        <f>'MTSP-HERA Limits-HIDE'!DJ$24</f>
        <v>2983</v>
      </c>
      <c r="F314" s="31">
        <f>'MTSP-HERA Limits-HIDE'!DK$24</f>
        <v>3328</v>
      </c>
    </row>
    <row r="315" spans="1:6" x14ac:dyDescent="0.2">
      <c r="A315" s="30" t="s">
        <v>405</v>
      </c>
      <c r="B315" s="31">
        <f>'MTSP-HERA Limits-HIDE'!DL$24</f>
        <v>2296</v>
      </c>
      <c r="C315" s="31">
        <f>'MTSP-HERA Limits-HIDE'!DM$24</f>
        <v>2460</v>
      </c>
      <c r="D315" s="31">
        <f>'MTSP-HERA Limits-HIDE'!DN$24</f>
        <v>2952</v>
      </c>
      <c r="E315" s="31">
        <f>'MTSP-HERA Limits-HIDE'!DO$24</f>
        <v>3410</v>
      </c>
      <c r="F315" s="31">
        <f>'MTSP-HERA Limits-HIDE'!DP$24</f>
        <v>3804</v>
      </c>
    </row>
    <row r="316" spans="1:6" ht="6" customHeight="1" x14ac:dyDescent="0.2"/>
    <row r="317" spans="1:6" x14ac:dyDescent="0.2">
      <c r="A317" s="25" t="str">
        <f>'MTSP-HERA Limits-HIDE'!C103</f>
        <v>Colonial Heights city</v>
      </c>
      <c r="B317" s="26">
        <f>'MTSP-HERA Limits-HIDE'!E103</f>
        <v>113500</v>
      </c>
      <c r="C317" s="280" t="str">
        <f>'MTSP-HERA Limits-HIDE'!D103</f>
        <v>Richmond, VA HUD Metro FMR Area</v>
      </c>
      <c r="D317" s="280"/>
      <c r="E317" s="280"/>
      <c r="F317" s="280"/>
    </row>
    <row r="318" spans="1:6" ht="3" customHeight="1" x14ac:dyDescent="0.2">
      <c r="A318" s="41"/>
      <c r="B318" s="38"/>
      <c r="C318" s="29"/>
      <c r="D318" s="39"/>
      <c r="E318" s="39"/>
      <c r="F318" s="39"/>
    </row>
    <row r="319" spans="1:6" x14ac:dyDescent="0.2">
      <c r="A319" s="41"/>
      <c r="B319" s="28" t="s">
        <v>397</v>
      </c>
      <c r="C319" s="28" t="s">
        <v>406</v>
      </c>
      <c r="D319" s="28" t="s">
        <v>407</v>
      </c>
      <c r="E319" s="28" t="s">
        <v>408</v>
      </c>
      <c r="F319" s="28" t="s">
        <v>409</v>
      </c>
    </row>
    <row r="320" spans="1:6" x14ac:dyDescent="0.2">
      <c r="A320" s="30" t="s">
        <v>399</v>
      </c>
      <c r="B320" s="31">
        <f>'MTSP-HERA Limits-HIDE'!CH$103</f>
        <v>397</v>
      </c>
      <c r="C320" s="31">
        <f>'MTSP-HERA Limits-HIDE'!CI$103</f>
        <v>425</v>
      </c>
      <c r="D320" s="31">
        <f>'MTSP-HERA Limits-HIDE'!CJ$103</f>
        <v>511</v>
      </c>
      <c r="E320" s="31">
        <f>'MTSP-HERA Limits-HIDE'!CK$103</f>
        <v>590</v>
      </c>
      <c r="F320" s="31">
        <f>'MTSP-HERA Limits-HIDE'!CL$103</f>
        <v>658</v>
      </c>
    </row>
    <row r="321" spans="1:6" x14ac:dyDescent="0.2">
      <c r="A321" s="30" t="s">
        <v>400</v>
      </c>
      <c r="B321" s="31">
        <f>'MTSP-HERA Limits-HIDE'!CM$103</f>
        <v>596</v>
      </c>
      <c r="C321" s="31">
        <f>'MTSP-HERA Limits-HIDE'!CN$103</f>
        <v>638</v>
      </c>
      <c r="D321" s="31">
        <f>'MTSP-HERA Limits-HIDE'!CO$103</f>
        <v>766</v>
      </c>
      <c r="E321" s="31">
        <f>'MTSP-HERA Limits-HIDE'!CP$103</f>
        <v>885</v>
      </c>
      <c r="F321" s="31">
        <f>'MTSP-HERA Limits-HIDE'!CQ$103</f>
        <v>987</v>
      </c>
    </row>
    <row r="322" spans="1:6" x14ac:dyDescent="0.2">
      <c r="A322" s="30" t="s">
        <v>401</v>
      </c>
      <c r="B322" s="31">
        <f>'MTSP-HERA Limits-HIDE'!CR$103</f>
        <v>795</v>
      </c>
      <c r="C322" s="31">
        <f>'MTSP-HERA Limits-HIDE'!CS$103</f>
        <v>851</v>
      </c>
      <c r="D322" s="31">
        <f>'MTSP-HERA Limits-HIDE'!CT$103</f>
        <v>1022</v>
      </c>
      <c r="E322" s="31">
        <f>'MTSP-HERA Limits-HIDE'!CU$103</f>
        <v>1180</v>
      </c>
      <c r="F322" s="31">
        <f>'MTSP-HERA Limits-HIDE'!CV$103</f>
        <v>1317</v>
      </c>
    </row>
    <row r="323" spans="1:6" x14ac:dyDescent="0.2">
      <c r="A323" s="30" t="s">
        <v>402</v>
      </c>
      <c r="B323" s="31">
        <f>'MTSP-HERA Limits-HIDE'!CW$103</f>
        <v>993</v>
      </c>
      <c r="C323" s="31">
        <f>'MTSP-HERA Limits-HIDE'!CX$103</f>
        <v>1064</v>
      </c>
      <c r="D323" s="31">
        <f>'MTSP-HERA Limits-HIDE'!CY$103</f>
        <v>1277</v>
      </c>
      <c r="E323" s="31">
        <f>'MTSP-HERA Limits-HIDE'!CZ$103</f>
        <v>1475</v>
      </c>
      <c r="F323" s="31">
        <f>'MTSP-HERA Limits-HIDE'!DA$103</f>
        <v>1646</v>
      </c>
    </row>
    <row r="324" spans="1:6" x14ac:dyDescent="0.2">
      <c r="A324" s="30" t="s">
        <v>403</v>
      </c>
      <c r="B324" s="31">
        <f>'MTSP-HERA Limits-HIDE'!DB$103</f>
        <v>1192</v>
      </c>
      <c r="C324" s="31">
        <f>'MTSP-HERA Limits-HIDE'!DC$103</f>
        <v>1277</v>
      </c>
      <c r="D324" s="31">
        <f>'MTSP-HERA Limits-HIDE'!DD$103</f>
        <v>1533</v>
      </c>
      <c r="E324" s="31">
        <f>'MTSP-HERA Limits-HIDE'!DE$103</f>
        <v>1770</v>
      </c>
      <c r="F324" s="31">
        <f>'MTSP-HERA Limits-HIDE'!DF$103</f>
        <v>1975</v>
      </c>
    </row>
    <row r="325" spans="1:6" x14ac:dyDescent="0.2">
      <c r="A325" s="30" t="s">
        <v>404</v>
      </c>
      <c r="B325" s="31">
        <f>'MTSP-HERA Limits-HIDE'!DG$103</f>
        <v>1391</v>
      </c>
      <c r="C325" s="31">
        <f>'MTSP-HERA Limits-HIDE'!DH$103</f>
        <v>1490</v>
      </c>
      <c r="D325" s="31">
        <f>'MTSP-HERA Limits-HIDE'!DI$103</f>
        <v>1788</v>
      </c>
      <c r="E325" s="31">
        <f>'MTSP-HERA Limits-HIDE'!DJ$103</f>
        <v>2065</v>
      </c>
      <c r="F325" s="31">
        <f>'MTSP-HERA Limits-HIDE'!DK$103</f>
        <v>2304</v>
      </c>
    </row>
    <row r="326" spans="1:6" x14ac:dyDescent="0.2">
      <c r="A326" s="30" t="s">
        <v>405</v>
      </c>
      <c r="B326" s="31">
        <f>'MTSP-HERA Limits-HIDE'!DL$103</f>
        <v>1590</v>
      </c>
      <c r="C326" s="31">
        <f>'MTSP-HERA Limits-HIDE'!DM$103</f>
        <v>1703</v>
      </c>
      <c r="D326" s="31">
        <f>'MTSP-HERA Limits-HIDE'!DN$103</f>
        <v>2044</v>
      </c>
      <c r="E326" s="31">
        <f>'MTSP-HERA Limits-HIDE'!DO$103</f>
        <v>2361</v>
      </c>
      <c r="F326" s="31">
        <f>'MTSP-HERA Limits-HIDE'!DP$103</f>
        <v>2634</v>
      </c>
    </row>
    <row r="327" spans="1:6" ht="6" customHeight="1" x14ac:dyDescent="0.2"/>
    <row r="328" spans="1:6" x14ac:dyDescent="0.2">
      <c r="A328" s="25" t="str">
        <f>'MTSP-HERA Limits-HIDE'!C104</f>
        <v>Covington city</v>
      </c>
      <c r="B328" s="26">
        <f>'MTSP-HERA Limits-HIDE'!E104</f>
        <v>75000</v>
      </c>
      <c r="C328" s="27" t="str">
        <f>'MTSP-HERA Limits-HIDE'!D104</f>
        <v>Alleghany County-Clifton Forge city-Covington city, VA HUD Nonmet</v>
      </c>
    </row>
    <row r="329" spans="1:6" ht="3" customHeight="1" x14ac:dyDescent="0.2">
      <c r="A329" s="25"/>
      <c r="B329" s="38"/>
      <c r="C329" s="29"/>
      <c r="D329" s="39"/>
      <c r="E329" s="39"/>
      <c r="F329" s="39"/>
    </row>
    <row r="330" spans="1:6" s="29" customFormat="1" x14ac:dyDescent="0.2">
      <c r="A330" s="25"/>
      <c r="B330" s="28" t="s">
        <v>397</v>
      </c>
      <c r="C330" s="28" t="s">
        <v>406</v>
      </c>
      <c r="D330" s="28" t="s">
        <v>407</v>
      </c>
      <c r="E330" s="28" t="s">
        <v>408</v>
      </c>
      <c r="F330" s="28" t="s">
        <v>409</v>
      </c>
    </row>
    <row r="331" spans="1:6" x14ac:dyDescent="0.2">
      <c r="A331" s="30" t="s">
        <v>399</v>
      </c>
      <c r="B331" s="31">
        <f>'MTSP-HERA Limits-HIDE'!CH$104</f>
        <v>273</v>
      </c>
      <c r="C331" s="31">
        <f>'MTSP-HERA Limits-HIDE'!CI$104</f>
        <v>293</v>
      </c>
      <c r="D331" s="31">
        <f>'MTSP-HERA Limits-HIDE'!CJ$104</f>
        <v>351</v>
      </c>
      <c r="E331" s="31">
        <f>'MTSP-HERA Limits-HIDE'!CK$104</f>
        <v>406</v>
      </c>
      <c r="F331" s="31">
        <f>'MTSP-HERA Limits-HIDE'!CL$104</f>
        <v>453</v>
      </c>
    </row>
    <row r="332" spans="1:6" x14ac:dyDescent="0.2">
      <c r="A332" s="30" t="s">
        <v>400</v>
      </c>
      <c r="B332" s="31">
        <f>'MTSP-HERA Limits-HIDE'!CM$104</f>
        <v>410</v>
      </c>
      <c r="C332" s="31">
        <f>'MTSP-HERA Limits-HIDE'!CN$104</f>
        <v>439</v>
      </c>
      <c r="D332" s="31">
        <f>'MTSP-HERA Limits-HIDE'!CO$104</f>
        <v>527</v>
      </c>
      <c r="E332" s="31">
        <f>'MTSP-HERA Limits-HIDE'!CP$104</f>
        <v>609</v>
      </c>
      <c r="F332" s="31">
        <f>'MTSP-HERA Limits-HIDE'!CQ$104</f>
        <v>679</v>
      </c>
    </row>
    <row r="333" spans="1:6" x14ac:dyDescent="0.2">
      <c r="A333" s="30" t="s">
        <v>401</v>
      </c>
      <c r="B333" s="31">
        <f>'MTSP-HERA Limits-HIDE'!CR$104</f>
        <v>547</v>
      </c>
      <c r="C333" s="31">
        <f>'MTSP-HERA Limits-HIDE'!CS$104</f>
        <v>586</v>
      </c>
      <c r="D333" s="31">
        <f>'MTSP-HERA Limits-HIDE'!CT$104</f>
        <v>703</v>
      </c>
      <c r="E333" s="31">
        <f>'MTSP-HERA Limits-HIDE'!CU$104</f>
        <v>812</v>
      </c>
      <c r="F333" s="31">
        <f>'MTSP-HERA Limits-HIDE'!CV$104</f>
        <v>906</v>
      </c>
    </row>
    <row r="334" spans="1:6" x14ac:dyDescent="0.2">
      <c r="A334" s="30" t="s">
        <v>402</v>
      </c>
      <c r="B334" s="31">
        <f>'MTSP-HERA Limits-HIDE'!CW$104</f>
        <v>683</v>
      </c>
      <c r="C334" s="31">
        <f>'MTSP-HERA Limits-HIDE'!CX$104</f>
        <v>732</v>
      </c>
      <c r="D334" s="31">
        <f>'MTSP-HERA Limits-HIDE'!CY$104</f>
        <v>878</v>
      </c>
      <c r="E334" s="31">
        <f>'MTSP-HERA Limits-HIDE'!CZ$104</f>
        <v>1015</v>
      </c>
      <c r="F334" s="31">
        <f>'MTSP-HERA Limits-HIDE'!DA$104</f>
        <v>1132</v>
      </c>
    </row>
    <row r="335" spans="1:6" x14ac:dyDescent="0.2">
      <c r="A335" s="30" t="s">
        <v>403</v>
      </c>
      <c r="B335" s="31">
        <f>'MTSP-HERA Limits-HIDE'!DB$104</f>
        <v>820</v>
      </c>
      <c r="C335" s="31">
        <f>'MTSP-HERA Limits-HIDE'!DC$104</f>
        <v>879</v>
      </c>
      <c r="D335" s="31">
        <f>'MTSP-HERA Limits-HIDE'!DD$104</f>
        <v>1054</v>
      </c>
      <c r="E335" s="31">
        <f>'MTSP-HERA Limits-HIDE'!DE$104</f>
        <v>1218</v>
      </c>
      <c r="F335" s="31">
        <f>'MTSP-HERA Limits-HIDE'!DF$104</f>
        <v>1359</v>
      </c>
    </row>
    <row r="336" spans="1:6" x14ac:dyDescent="0.2">
      <c r="A336" s="30" t="s">
        <v>404</v>
      </c>
      <c r="B336" s="31">
        <f>'MTSP-HERA Limits-HIDE'!DG$104</f>
        <v>957</v>
      </c>
      <c r="C336" s="31">
        <f>'MTSP-HERA Limits-HIDE'!DH$104</f>
        <v>1025</v>
      </c>
      <c r="D336" s="31">
        <f>'MTSP-HERA Limits-HIDE'!DI$104</f>
        <v>1230</v>
      </c>
      <c r="E336" s="31">
        <f>'MTSP-HERA Limits-HIDE'!DJ$104</f>
        <v>1421</v>
      </c>
      <c r="F336" s="31">
        <f>'MTSP-HERA Limits-HIDE'!DK$104</f>
        <v>1585</v>
      </c>
    </row>
    <row r="337" spans="1:7" x14ac:dyDescent="0.2">
      <c r="A337" s="30" t="s">
        <v>405</v>
      </c>
      <c r="B337" s="31">
        <f>'MTSP-HERA Limits-HIDE'!DL$104</f>
        <v>1094</v>
      </c>
      <c r="C337" s="31">
        <f>'MTSP-HERA Limits-HIDE'!DM$104</f>
        <v>1172</v>
      </c>
      <c r="D337" s="31">
        <f>'MTSP-HERA Limits-HIDE'!DN$104</f>
        <v>1406</v>
      </c>
      <c r="E337" s="31">
        <f>'MTSP-HERA Limits-HIDE'!DO$104</f>
        <v>1625</v>
      </c>
      <c r="F337" s="31">
        <f>'MTSP-HERA Limits-HIDE'!DP$104</f>
        <v>1812</v>
      </c>
    </row>
    <row r="338" spans="1:7" ht="6" customHeight="1" x14ac:dyDescent="0.2"/>
    <row r="339" spans="1:7" x14ac:dyDescent="0.2">
      <c r="A339" s="52" t="str">
        <f>'MTSP-HERA Limits-HIDE'!C25</f>
        <v>Craig County</v>
      </c>
      <c r="B339" s="44">
        <f>'MTSP-HERA Limits-HIDE'!E25</f>
        <v>90600</v>
      </c>
      <c r="C339" s="43" t="str">
        <f>'MTSP-HERA Limits-HIDE'!D25</f>
        <v>Roanoke, VA HUD Metro FMR Area</v>
      </c>
      <c r="D339" s="53"/>
      <c r="E339" s="53"/>
      <c r="F339" s="53"/>
      <c r="G339" s="183"/>
    </row>
    <row r="340" spans="1:7" ht="3" customHeight="1" x14ac:dyDescent="0.2">
      <c r="A340" s="25"/>
      <c r="B340" s="26"/>
      <c r="C340" s="27"/>
    </row>
    <row r="341" spans="1:7" s="29" customFormat="1" x14ac:dyDescent="0.2">
      <c r="A341" s="27"/>
      <c r="B341" s="28" t="s">
        <v>397</v>
      </c>
      <c r="C341" s="28" t="s">
        <v>406</v>
      </c>
      <c r="D341" s="28" t="s">
        <v>407</v>
      </c>
      <c r="E341" s="28" t="s">
        <v>408</v>
      </c>
      <c r="F341" s="28" t="s">
        <v>409</v>
      </c>
    </row>
    <row r="342" spans="1:7" x14ac:dyDescent="0.2">
      <c r="A342" s="30" t="s">
        <v>399</v>
      </c>
      <c r="B342" s="31">
        <f>'MTSP-HERA Limits-HIDE'!CH$25</f>
        <v>317</v>
      </c>
      <c r="C342" s="31">
        <f>'MTSP-HERA Limits-HIDE'!CI$25</f>
        <v>340</v>
      </c>
      <c r="D342" s="31">
        <f>'MTSP-HERA Limits-HIDE'!CJ$25</f>
        <v>408</v>
      </c>
      <c r="E342" s="31">
        <f>'MTSP-HERA Limits-HIDE'!CK$25</f>
        <v>471</v>
      </c>
      <c r="F342" s="31">
        <f>'MTSP-HERA Limits-HIDE'!CL$25</f>
        <v>525</v>
      </c>
    </row>
    <row r="343" spans="1:7" x14ac:dyDescent="0.2">
      <c r="A343" s="30" t="s">
        <v>400</v>
      </c>
      <c r="B343" s="31">
        <f>'MTSP-HERA Limits-HIDE'!CM$25</f>
        <v>476</v>
      </c>
      <c r="C343" s="31">
        <f>'MTSP-HERA Limits-HIDE'!CN$25</f>
        <v>510</v>
      </c>
      <c r="D343" s="31">
        <f>'MTSP-HERA Limits-HIDE'!CO$25</f>
        <v>612</v>
      </c>
      <c r="E343" s="31">
        <f>'MTSP-HERA Limits-HIDE'!CP$25</f>
        <v>706</v>
      </c>
      <c r="F343" s="31">
        <f>'MTSP-HERA Limits-HIDE'!CQ$25</f>
        <v>788</v>
      </c>
    </row>
    <row r="344" spans="1:7" x14ac:dyDescent="0.2">
      <c r="A344" s="30" t="s">
        <v>401</v>
      </c>
      <c r="B344" s="31">
        <f>'MTSP-HERA Limits-HIDE'!CR$25</f>
        <v>635</v>
      </c>
      <c r="C344" s="31">
        <f>'MTSP-HERA Limits-HIDE'!CS$25</f>
        <v>680</v>
      </c>
      <c r="D344" s="31">
        <f>'MTSP-HERA Limits-HIDE'!CT$25</f>
        <v>816</v>
      </c>
      <c r="E344" s="31">
        <f>'MTSP-HERA Limits-HIDE'!CU$25</f>
        <v>942</v>
      </c>
      <c r="F344" s="31">
        <f>'MTSP-HERA Limits-HIDE'!CV$25</f>
        <v>1051</v>
      </c>
    </row>
    <row r="345" spans="1:7" x14ac:dyDescent="0.2">
      <c r="A345" s="30" t="s">
        <v>402</v>
      </c>
      <c r="B345" s="31">
        <f>'MTSP-HERA Limits-HIDE'!CW$25</f>
        <v>793</v>
      </c>
      <c r="C345" s="31">
        <f>'MTSP-HERA Limits-HIDE'!CX$25</f>
        <v>850</v>
      </c>
      <c r="D345" s="31">
        <f>'MTSP-HERA Limits-HIDE'!CY$25</f>
        <v>1020</v>
      </c>
      <c r="E345" s="31">
        <f>'MTSP-HERA Limits-HIDE'!CZ$25</f>
        <v>1178</v>
      </c>
      <c r="F345" s="31">
        <f>'MTSP-HERA Limits-HIDE'!DA$25</f>
        <v>1313</v>
      </c>
    </row>
    <row r="346" spans="1:7" x14ac:dyDescent="0.2">
      <c r="A346" s="30" t="s">
        <v>403</v>
      </c>
      <c r="B346" s="31">
        <f>'MTSP-HERA Limits-HIDE'!DB$25</f>
        <v>952</v>
      </c>
      <c r="C346" s="31">
        <f>'MTSP-HERA Limits-HIDE'!DC$25</f>
        <v>1020</v>
      </c>
      <c r="D346" s="31">
        <f>'MTSP-HERA Limits-HIDE'!DD$25</f>
        <v>1224</v>
      </c>
      <c r="E346" s="31">
        <f>'MTSP-HERA Limits-HIDE'!DE$25</f>
        <v>1413</v>
      </c>
      <c r="F346" s="31">
        <f>'MTSP-HERA Limits-HIDE'!DF$25</f>
        <v>1576</v>
      </c>
    </row>
    <row r="347" spans="1:7" x14ac:dyDescent="0.2">
      <c r="A347" s="30" t="s">
        <v>404</v>
      </c>
      <c r="B347" s="31">
        <f>'MTSP-HERA Limits-HIDE'!DG$25</f>
        <v>1111</v>
      </c>
      <c r="C347" s="31">
        <f>'MTSP-HERA Limits-HIDE'!DH$25</f>
        <v>1190</v>
      </c>
      <c r="D347" s="31">
        <f>'MTSP-HERA Limits-HIDE'!DI$25</f>
        <v>1428</v>
      </c>
      <c r="E347" s="31">
        <f>'MTSP-HERA Limits-HIDE'!DJ$25</f>
        <v>1649</v>
      </c>
      <c r="F347" s="31">
        <f>'MTSP-HERA Limits-HIDE'!DK$25</f>
        <v>1839</v>
      </c>
    </row>
    <row r="348" spans="1:7" x14ac:dyDescent="0.2">
      <c r="A348" s="30" t="s">
        <v>405</v>
      </c>
      <c r="B348" s="31">
        <f>'MTSP-HERA Limits-HIDE'!DL$25</f>
        <v>1270</v>
      </c>
      <c r="C348" s="31">
        <f>'MTSP-HERA Limits-HIDE'!DM$25</f>
        <v>1360</v>
      </c>
      <c r="D348" s="31">
        <f>'MTSP-HERA Limits-HIDE'!DN$25</f>
        <v>1632</v>
      </c>
      <c r="E348" s="31">
        <f>'MTSP-HERA Limits-HIDE'!DO$25</f>
        <v>1885</v>
      </c>
      <c r="F348" s="31">
        <f>'MTSP-HERA Limits-HIDE'!DP$25</f>
        <v>2102</v>
      </c>
    </row>
    <row r="349" spans="1:7" ht="6" customHeight="1" x14ac:dyDescent="0.2"/>
    <row r="350" spans="1:7" x14ac:dyDescent="0.2">
      <c r="A350" s="43" t="s">
        <v>411</v>
      </c>
      <c r="B350" s="164">
        <f>'MTSP-HERA Limits-HIDE'!FE$25</f>
        <v>325</v>
      </c>
      <c r="C350" s="164">
        <f>'MTSP-HERA Limits-HIDE'!FF$25</f>
        <v>348</v>
      </c>
      <c r="D350" s="164">
        <f>'MTSP-HERA Limits-HIDE'!FG$25</f>
        <v>418</v>
      </c>
      <c r="E350" s="164">
        <f>'MTSP-HERA Limits-HIDE'!FH$25</f>
        <v>482</v>
      </c>
      <c r="F350" s="164">
        <f>'MTSP-HERA Limits-HIDE'!FI$25</f>
        <v>538</v>
      </c>
    </row>
    <row r="351" spans="1:7" x14ac:dyDescent="0.2">
      <c r="A351" s="43" t="s">
        <v>412</v>
      </c>
      <c r="B351" s="164">
        <f>'MTSP-HERA Limits-HIDE'!FJ$25</f>
        <v>487</v>
      </c>
      <c r="C351" s="164">
        <f>'MTSP-HERA Limits-HIDE'!FK$25</f>
        <v>522</v>
      </c>
      <c r="D351" s="164">
        <f>'MTSP-HERA Limits-HIDE'!FL$25</f>
        <v>627</v>
      </c>
      <c r="E351" s="164">
        <f>'MTSP-HERA Limits-HIDE'!FM$25</f>
        <v>724</v>
      </c>
      <c r="F351" s="164">
        <f>'MTSP-HERA Limits-HIDE'!FN$25</f>
        <v>807</v>
      </c>
    </row>
    <row r="352" spans="1:7" x14ac:dyDescent="0.2">
      <c r="A352" s="43" t="s">
        <v>413</v>
      </c>
      <c r="B352" s="164">
        <f>'MTSP-HERA Limits-HIDE'!FO$25</f>
        <v>650</v>
      </c>
      <c r="C352" s="164">
        <f>'MTSP-HERA Limits-HIDE'!FP$25</f>
        <v>696</v>
      </c>
      <c r="D352" s="164">
        <f>'MTSP-HERA Limits-HIDE'!FQ$25</f>
        <v>836</v>
      </c>
      <c r="E352" s="164">
        <f>'MTSP-HERA Limits-HIDE'!FR$25</f>
        <v>965</v>
      </c>
      <c r="F352" s="164">
        <f>'MTSP-HERA Limits-HIDE'!FS$25</f>
        <v>1077</v>
      </c>
    </row>
    <row r="353" spans="1:6" x14ac:dyDescent="0.2">
      <c r="A353" s="43" t="s">
        <v>414</v>
      </c>
      <c r="B353" s="164">
        <f>'MTSP-HERA Limits-HIDE'!FT$25</f>
        <v>812</v>
      </c>
      <c r="C353" s="164">
        <f>'MTSP-HERA Limits-HIDE'!FU$25</f>
        <v>870</v>
      </c>
      <c r="D353" s="164">
        <f>'MTSP-HERA Limits-HIDE'!FV$25</f>
        <v>1045</v>
      </c>
      <c r="E353" s="164">
        <f>'MTSP-HERA Limits-HIDE'!FW$25</f>
        <v>1206</v>
      </c>
      <c r="F353" s="164">
        <f>'MTSP-HERA Limits-HIDE'!FX$25</f>
        <v>1346</v>
      </c>
    </row>
    <row r="354" spans="1:6" x14ac:dyDescent="0.2">
      <c r="A354" s="43" t="s">
        <v>415</v>
      </c>
      <c r="B354" s="164">
        <f>'MTSP-HERA Limits-HIDE'!FY$25</f>
        <v>975</v>
      </c>
      <c r="C354" s="164">
        <f>'MTSP-HERA Limits-HIDE'!FZ$25</f>
        <v>1044</v>
      </c>
      <c r="D354" s="164">
        <f>'MTSP-HERA Limits-HIDE'!GA$25</f>
        <v>1254</v>
      </c>
      <c r="E354" s="164">
        <f>'MTSP-HERA Limits-HIDE'!GB$25</f>
        <v>1448</v>
      </c>
      <c r="F354" s="164">
        <f>'MTSP-HERA Limits-HIDE'!GC$25</f>
        <v>1615</v>
      </c>
    </row>
    <row r="355" spans="1:6" x14ac:dyDescent="0.2">
      <c r="A355" s="43" t="s">
        <v>416</v>
      </c>
      <c r="B355" s="164">
        <f>'MTSP-HERA Limits-HIDE'!GD$25</f>
        <v>1137</v>
      </c>
      <c r="C355" s="164">
        <f>'MTSP-HERA Limits-HIDE'!GE$25</f>
        <v>1218</v>
      </c>
      <c r="D355" s="164">
        <f>'MTSP-HERA Limits-HIDE'!GF$25</f>
        <v>1463</v>
      </c>
      <c r="E355" s="164">
        <f>'MTSP-HERA Limits-HIDE'!GG$25</f>
        <v>1689</v>
      </c>
      <c r="F355" s="164">
        <f>'MTSP-HERA Limits-HIDE'!GH$25</f>
        <v>1884</v>
      </c>
    </row>
    <row r="356" spans="1:6" x14ac:dyDescent="0.2">
      <c r="A356" s="43" t="s">
        <v>417</v>
      </c>
      <c r="B356" s="164">
        <f>'MTSP-HERA Limits-HIDE'!GI$25</f>
        <v>1300</v>
      </c>
      <c r="C356" s="164">
        <f>'MTSP-HERA Limits-HIDE'!GJ$25</f>
        <v>1393</v>
      </c>
      <c r="D356" s="164">
        <f>'MTSP-HERA Limits-HIDE'!GK$25</f>
        <v>1672</v>
      </c>
      <c r="E356" s="164">
        <f>'MTSP-HERA Limits-HIDE'!GL$25</f>
        <v>1931</v>
      </c>
      <c r="F356" s="164">
        <f>'MTSP-HERA Limits-HIDE'!GM$25</f>
        <v>2154</v>
      </c>
    </row>
    <row r="357" spans="1:6" ht="6" customHeight="1" x14ac:dyDescent="0.2"/>
    <row r="358" spans="1:6" x14ac:dyDescent="0.2">
      <c r="A358" s="25" t="str">
        <f>'MTSP-HERA Limits-HIDE'!C26</f>
        <v>Culpeper County</v>
      </c>
      <c r="B358" s="26">
        <f>'MTSP-HERA Limits-HIDE'!E26</f>
        <v>115100</v>
      </c>
      <c r="C358" s="27" t="str">
        <f>'MTSP-HERA Limits-HIDE'!D26</f>
        <v>Culpeper County, VA HUD Metro FMR Area</v>
      </c>
    </row>
    <row r="359" spans="1:6" ht="3" customHeight="1" x14ac:dyDescent="0.2">
      <c r="A359" s="25"/>
      <c r="B359" s="28"/>
      <c r="C359" s="27"/>
    </row>
    <row r="360" spans="1:6" s="29" customFormat="1" x14ac:dyDescent="0.2">
      <c r="A360" s="25"/>
      <c r="B360" s="28" t="s">
        <v>397</v>
      </c>
      <c r="C360" s="27" t="s">
        <v>406</v>
      </c>
      <c r="D360" s="28" t="s">
        <v>407</v>
      </c>
      <c r="E360" s="28" t="s">
        <v>408</v>
      </c>
      <c r="F360" s="28" t="s">
        <v>409</v>
      </c>
    </row>
    <row r="361" spans="1:6" x14ac:dyDescent="0.2">
      <c r="A361" s="30" t="s">
        <v>399</v>
      </c>
      <c r="B361" s="31">
        <f>'MTSP-HERA Limits-HIDE'!CH$26</f>
        <v>403</v>
      </c>
      <c r="C361" s="31">
        <f>'MTSP-HERA Limits-HIDE'!CI$26</f>
        <v>431</v>
      </c>
      <c r="D361" s="31">
        <f>'MTSP-HERA Limits-HIDE'!CJ$26</f>
        <v>518</v>
      </c>
      <c r="E361" s="31">
        <f>'MTSP-HERA Limits-HIDE'!CK$26</f>
        <v>598</v>
      </c>
      <c r="F361" s="31">
        <f>'MTSP-HERA Limits-HIDE'!CL$26</f>
        <v>668</v>
      </c>
    </row>
    <row r="362" spans="1:6" x14ac:dyDescent="0.2">
      <c r="A362" s="30" t="s">
        <v>400</v>
      </c>
      <c r="B362" s="31">
        <f>'MTSP-HERA Limits-HIDE'!CM$26</f>
        <v>604</v>
      </c>
      <c r="C362" s="31">
        <f>'MTSP-HERA Limits-HIDE'!CN$26</f>
        <v>647</v>
      </c>
      <c r="D362" s="31">
        <f>'MTSP-HERA Limits-HIDE'!CO$26</f>
        <v>777</v>
      </c>
      <c r="E362" s="31">
        <f>'MTSP-HERA Limits-HIDE'!CP$26</f>
        <v>898</v>
      </c>
      <c r="F362" s="31">
        <f>'MTSP-HERA Limits-HIDE'!CQ$26</f>
        <v>1002</v>
      </c>
    </row>
    <row r="363" spans="1:6" x14ac:dyDescent="0.2">
      <c r="A363" s="30" t="s">
        <v>401</v>
      </c>
      <c r="B363" s="31">
        <f>'MTSP-HERA Limits-HIDE'!CR$26</f>
        <v>806</v>
      </c>
      <c r="C363" s="31">
        <f>'MTSP-HERA Limits-HIDE'!CS$26</f>
        <v>863</v>
      </c>
      <c r="D363" s="31">
        <f>'MTSP-HERA Limits-HIDE'!CT$26</f>
        <v>1036</v>
      </c>
      <c r="E363" s="31">
        <f>'MTSP-HERA Limits-HIDE'!CU$26</f>
        <v>1197</v>
      </c>
      <c r="F363" s="31">
        <f>'MTSP-HERA Limits-HIDE'!CV$26</f>
        <v>1336</v>
      </c>
    </row>
    <row r="364" spans="1:6" x14ac:dyDescent="0.2">
      <c r="A364" s="30" t="s">
        <v>402</v>
      </c>
      <c r="B364" s="31">
        <f>'MTSP-HERA Limits-HIDE'!CW$26</f>
        <v>1007</v>
      </c>
      <c r="C364" s="31">
        <f>'MTSP-HERA Limits-HIDE'!CX$26</f>
        <v>1079</v>
      </c>
      <c r="D364" s="31">
        <f>'MTSP-HERA Limits-HIDE'!CY$26</f>
        <v>1295</v>
      </c>
      <c r="E364" s="31">
        <f>'MTSP-HERA Limits-HIDE'!CZ$26</f>
        <v>1496</v>
      </c>
      <c r="F364" s="31">
        <f>'MTSP-HERA Limits-HIDE'!DA$26</f>
        <v>1670</v>
      </c>
    </row>
    <row r="365" spans="1:6" x14ac:dyDescent="0.2">
      <c r="A365" s="30" t="s">
        <v>403</v>
      </c>
      <c r="B365" s="31">
        <f>'MTSP-HERA Limits-HIDE'!DB$26</f>
        <v>1209</v>
      </c>
      <c r="C365" s="31">
        <f>'MTSP-HERA Limits-HIDE'!DC$26</f>
        <v>1295</v>
      </c>
      <c r="D365" s="31">
        <f>'MTSP-HERA Limits-HIDE'!DD$26</f>
        <v>1554</v>
      </c>
      <c r="E365" s="31">
        <f>'MTSP-HERA Limits-HIDE'!DE$26</f>
        <v>1796</v>
      </c>
      <c r="F365" s="31">
        <f>'MTSP-HERA Limits-HIDE'!DF$26</f>
        <v>2004</v>
      </c>
    </row>
    <row r="366" spans="1:6" x14ac:dyDescent="0.2">
      <c r="A366" s="30" t="s">
        <v>404</v>
      </c>
      <c r="B366" s="31">
        <f>'MTSP-HERA Limits-HIDE'!DG$26</f>
        <v>1410</v>
      </c>
      <c r="C366" s="31">
        <f>'MTSP-HERA Limits-HIDE'!DH$26</f>
        <v>1511</v>
      </c>
      <c r="D366" s="31">
        <f>'MTSP-HERA Limits-HIDE'!DI$26</f>
        <v>1813</v>
      </c>
      <c r="E366" s="31">
        <f>'MTSP-HERA Limits-HIDE'!DJ$26</f>
        <v>2095</v>
      </c>
      <c r="F366" s="31">
        <f>'MTSP-HERA Limits-HIDE'!DK$26</f>
        <v>2338</v>
      </c>
    </row>
    <row r="367" spans="1:6" x14ac:dyDescent="0.2">
      <c r="A367" s="30" t="s">
        <v>405</v>
      </c>
      <c r="B367" s="31">
        <f>'MTSP-HERA Limits-HIDE'!DL$26</f>
        <v>1612</v>
      </c>
      <c r="C367" s="31">
        <f>'MTSP-HERA Limits-HIDE'!DM$26</f>
        <v>1727</v>
      </c>
      <c r="D367" s="31">
        <f>'MTSP-HERA Limits-HIDE'!DN$26</f>
        <v>2072</v>
      </c>
      <c r="E367" s="31">
        <f>'MTSP-HERA Limits-HIDE'!DO$26</f>
        <v>2395</v>
      </c>
      <c r="F367" s="31">
        <f>'MTSP-HERA Limits-HIDE'!DP$26</f>
        <v>2672</v>
      </c>
    </row>
    <row r="368" spans="1:6" ht="6" customHeight="1" x14ac:dyDescent="0.2"/>
    <row r="369" spans="1:6" x14ac:dyDescent="0.2">
      <c r="A369" s="25" t="str">
        <f>'MTSP-HERA Limits-HIDE'!C27</f>
        <v>Cumberland County</v>
      </c>
      <c r="B369" s="26">
        <f>'MTSP-HERA Limits-HIDE'!E27</f>
        <v>70000</v>
      </c>
      <c r="C369" s="27" t="str">
        <f>'MTSP-HERA Limits-HIDE'!D27</f>
        <v>Cumberland County, VA</v>
      </c>
    </row>
    <row r="370" spans="1:6" ht="3" customHeight="1" x14ac:dyDescent="0.2">
      <c r="A370" s="25"/>
      <c r="B370" s="28"/>
      <c r="C370" s="27"/>
    </row>
    <row r="371" spans="1:6" s="29" customFormat="1" x14ac:dyDescent="0.2">
      <c r="A371" s="25"/>
      <c r="B371" s="28" t="s">
        <v>397</v>
      </c>
      <c r="C371" s="28" t="s">
        <v>406</v>
      </c>
      <c r="D371" s="28" t="s">
        <v>407</v>
      </c>
      <c r="E371" s="28" t="s">
        <v>408</v>
      </c>
      <c r="F371" s="28" t="s">
        <v>409</v>
      </c>
    </row>
    <row r="372" spans="1:6" x14ac:dyDescent="0.2">
      <c r="A372" s="30" t="s">
        <v>399</v>
      </c>
      <c r="B372" s="31">
        <f>'MTSP-HERA Limits-HIDE'!CH$27</f>
        <v>273</v>
      </c>
      <c r="C372" s="31">
        <f>'MTSP-HERA Limits-HIDE'!CI$27</f>
        <v>293</v>
      </c>
      <c r="D372" s="31">
        <f>'MTSP-HERA Limits-HIDE'!CJ$27</f>
        <v>351</v>
      </c>
      <c r="E372" s="31">
        <f>'MTSP-HERA Limits-HIDE'!CK$27</f>
        <v>406</v>
      </c>
      <c r="F372" s="31">
        <f>'MTSP-HERA Limits-HIDE'!CL$27</f>
        <v>453</v>
      </c>
    </row>
    <row r="373" spans="1:6" x14ac:dyDescent="0.2">
      <c r="A373" s="30" t="s">
        <v>400</v>
      </c>
      <c r="B373" s="31">
        <f>'MTSP-HERA Limits-HIDE'!CM$27</f>
        <v>410</v>
      </c>
      <c r="C373" s="31">
        <f>'MTSP-HERA Limits-HIDE'!CN$27</f>
        <v>439</v>
      </c>
      <c r="D373" s="31">
        <f>'MTSP-HERA Limits-HIDE'!CO$27</f>
        <v>527</v>
      </c>
      <c r="E373" s="31">
        <f>'MTSP-HERA Limits-HIDE'!CP$27</f>
        <v>609</v>
      </c>
      <c r="F373" s="31">
        <f>'MTSP-HERA Limits-HIDE'!CQ$27</f>
        <v>679</v>
      </c>
    </row>
    <row r="374" spans="1:6" x14ac:dyDescent="0.2">
      <c r="A374" s="30" t="s">
        <v>401</v>
      </c>
      <c r="B374" s="31">
        <f>'MTSP-HERA Limits-HIDE'!CR$27</f>
        <v>547</v>
      </c>
      <c r="C374" s="31">
        <f>'MTSP-HERA Limits-HIDE'!CS$27</f>
        <v>586</v>
      </c>
      <c r="D374" s="31">
        <f>'MTSP-HERA Limits-HIDE'!CT$27</f>
        <v>703</v>
      </c>
      <c r="E374" s="31">
        <f>'MTSP-HERA Limits-HIDE'!CU$27</f>
        <v>812</v>
      </c>
      <c r="F374" s="31">
        <f>'MTSP-HERA Limits-HIDE'!CV$27</f>
        <v>906</v>
      </c>
    </row>
    <row r="375" spans="1:6" x14ac:dyDescent="0.2">
      <c r="A375" s="30" t="s">
        <v>402</v>
      </c>
      <c r="B375" s="31">
        <f>'MTSP-HERA Limits-HIDE'!CW$27</f>
        <v>683</v>
      </c>
      <c r="C375" s="31">
        <f>'MTSP-HERA Limits-HIDE'!CX$27</f>
        <v>732</v>
      </c>
      <c r="D375" s="31">
        <f>'MTSP-HERA Limits-HIDE'!CY$27</f>
        <v>878</v>
      </c>
      <c r="E375" s="31">
        <f>'MTSP-HERA Limits-HIDE'!CZ$27</f>
        <v>1015</v>
      </c>
      <c r="F375" s="31">
        <f>'MTSP-HERA Limits-HIDE'!DA$27</f>
        <v>1132</v>
      </c>
    </row>
    <row r="376" spans="1:6" x14ac:dyDescent="0.2">
      <c r="A376" s="30" t="s">
        <v>403</v>
      </c>
      <c r="B376" s="31">
        <f>'MTSP-HERA Limits-HIDE'!DB$27</f>
        <v>820</v>
      </c>
      <c r="C376" s="31">
        <f>'MTSP-HERA Limits-HIDE'!DC$27</f>
        <v>879</v>
      </c>
      <c r="D376" s="31">
        <f>'MTSP-HERA Limits-HIDE'!DD$27</f>
        <v>1054</v>
      </c>
      <c r="E376" s="31">
        <f>'MTSP-HERA Limits-HIDE'!DE$27</f>
        <v>1218</v>
      </c>
      <c r="F376" s="31">
        <f>'MTSP-HERA Limits-HIDE'!DF$27</f>
        <v>1359</v>
      </c>
    </row>
    <row r="377" spans="1:6" x14ac:dyDescent="0.2">
      <c r="A377" s="30" t="s">
        <v>404</v>
      </c>
      <c r="B377" s="31">
        <f>'MTSP-HERA Limits-HIDE'!DG$27</f>
        <v>957</v>
      </c>
      <c r="C377" s="31">
        <f>'MTSP-HERA Limits-HIDE'!DH$27</f>
        <v>1025</v>
      </c>
      <c r="D377" s="31">
        <f>'MTSP-HERA Limits-HIDE'!DI$27</f>
        <v>1230</v>
      </c>
      <c r="E377" s="31">
        <f>'MTSP-HERA Limits-HIDE'!DJ$27</f>
        <v>1421</v>
      </c>
      <c r="F377" s="31">
        <f>'MTSP-HERA Limits-HIDE'!DK$27</f>
        <v>1585</v>
      </c>
    </row>
    <row r="378" spans="1:6" x14ac:dyDescent="0.2">
      <c r="A378" s="30" t="s">
        <v>405</v>
      </c>
      <c r="B378" s="31">
        <f>'MTSP-HERA Limits-HIDE'!DL$27</f>
        <v>1094</v>
      </c>
      <c r="C378" s="31">
        <f>'MTSP-HERA Limits-HIDE'!DM$27</f>
        <v>1172</v>
      </c>
      <c r="D378" s="31">
        <f>'MTSP-HERA Limits-HIDE'!DN$27</f>
        <v>1406</v>
      </c>
      <c r="E378" s="31">
        <f>'MTSP-HERA Limits-HIDE'!DO$27</f>
        <v>1625</v>
      </c>
      <c r="F378" s="31">
        <f>'MTSP-HERA Limits-HIDE'!DP$27</f>
        <v>1812</v>
      </c>
    </row>
    <row r="379" spans="1:6" ht="6" customHeight="1" x14ac:dyDescent="0.2"/>
    <row r="380" spans="1:6" x14ac:dyDescent="0.2">
      <c r="A380" s="37" t="str">
        <f>'MTSP-HERA Limits-HIDE'!C105</f>
        <v>Danville city</v>
      </c>
      <c r="B380" s="26">
        <f>'MTSP-HERA Limits-HIDE'!E105</f>
        <v>69600</v>
      </c>
      <c r="C380" s="280" t="str">
        <f>'MTSP-HERA Limits-HIDE'!D105</f>
        <v>Pittsylvania County-Danville city, VA HUD Nonmetro FMR Area</v>
      </c>
      <c r="D380" s="280"/>
      <c r="E380" s="280"/>
      <c r="F380" s="280"/>
    </row>
    <row r="381" spans="1:6" ht="3" customHeight="1" x14ac:dyDescent="0.2">
      <c r="A381" s="25"/>
      <c r="B381" s="38"/>
      <c r="C381" s="29"/>
      <c r="D381" s="39"/>
      <c r="E381" s="39"/>
      <c r="F381" s="39"/>
    </row>
    <row r="382" spans="1:6" s="29" customFormat="1" x14ac:dyDescent="0.2">
      <c r="A382" s="27"/>
      <c r="B382" s="28" t="s">
        <v>397</v>
      </c>
      <c r="C382" s="27" t="s">
        <v>406</v>
      </c>
      <c r="D382" s="28" t="s">
        <v>407</v>
      </c>
      <c r="E382" s="28" t="s">
        <v>408</v>
      </c>
      <c r="F382" s="28" t="s">
        <v>409</v>
      </c>
    </row>
    <row r="383" spans="1:6" x14ac:dyDescent="0.2">
      <c r="A383" s="30" t="s">
        <v>399</v>
      </c>
      <c r="B383" s="31">
        <f>'MTSP-HERA Limits-HIDE'!CH$105</f>
        <v>273</v>
      </c>
      <c r="C383" s="31">
        <f>'MTSP-HERA Limits-HIDE'!CI$105</f>
        <v>293</v>
      </c>
      <c r="D383" s="31">
        <f>'MTSP-HERA Limits-HIDE'!CJ$105</f>
        <v>351</v>
      </c>
      <c r="E383" s="31">
        <f>'MTSP-HERA Limits-HIDE'!CK$105</f>
        <v>406</v>
      </c>
      <c r="F383" s="31">
        <f>'MTSP-HERA Limits-HIDE'!CL$105</f>
        <v>453</v>
      </c>
    </row>
    <row r="384" spans="1:6" x14ac:dyDescent="0.2">
      <c r="A384" s="30" t="s">
        <v>400</v>
      </c>
      <c r="B384" s="31">
        <f>'MTSP-HERA Limits-HIDE'!CM$105</f>
        <v>410</v>
      </c>
      <c r="C384" s="31">
        <f>'MTSP-HERA Limits-HIDE'!CN$105</f>
        <v>439</v>
      </c>
      <c r="D384" s="31">
        <f>'MTSP-HERA Limits-HIDE'!CO$105</f>
        <v>527</v>
      </c>
      <c r="E384" s="31">
        <f>'MTSP-HERA Limits-HIDE'!CP$105</f>
        <v>609</v>
      </c>
      <c r="F384" s="31">
        <f>'MTSP-HERA Limits-HIDE'!CQ$105</f>
        <v>679</v>
      </c>
    </row>
    <row r="385" spans="1:6" x14ac:dyDescent="0.2">
      <c r="A385" s="30" t="s">
        <v>401</v>
      </c>
      <c r="B385" s="31">
        <f>'MTSP-HERA Limits-HIDE'!CR$105</f>
        <v>547</v>
      </c>
      <c r="C385" s="31">
        <f>'MTSP-HERA Limits-HIDE'!CS$105</f>
        <v>586</v>
      </c>
      <c r="D385" s="31">
        <f>'MTSP-HERA Limits-HIDE'!CT$105</f>
        <v>703</v>
      </c>
      <c r="E385" s="31">
        <f>'MTSP-HERA Limits-HIDE'!CU$105</f>
        <v>812</v>
      </c>
      <c r="F385" s="31">
        <f>'MTSP-HERA Limits-HIDE'!CV$105</f>
        <v>906</v>
      </c>
    </row>
    <row r="386" spans="1:6" x14ac:dyDescent="0.2">
      <c r="A386" s="30" t="s">
        <v>402</v>
      </c>
      <c r="B386" s="31">
        <f>'MTSP-HERA Limits-HIDE'!CW$105</f>
        <v>683</v>
      </c>
      <c r="C386" s="31">
        <f>'MTSP-HERA Limits-HIDE'!CX$105</f>
        <v>732</v>
      </c>
      <c r="D386" s="31">
        <f>'MTSP-HERA Limits-HIDE'!CY$105</f>
        <v>878</v>
      </c>
      <c r="E386" s="31">
        <f>'MTSP-HERA Limits-HIDE'!CZ$105</f>
        <v>1015</v>
      </c>
      <c r="F386" s="31">
        <f>'MTSP-HERA Limits-HIDE'!DA$105</f>
        <v>1132</v>
      </c>
    </row>
    <row r="387" spans="1:6" x14ac:dyDescent="0.2">
      <c r="A387" s="30" t="s">
        <v>403</v>
      </c>
      <c r="B387" s="31">
        <f>'MTSP-HERA Limits-HIDE'!DB$105</f>
        <v>820</v>
      </c>
      <c r="C387" s="31">
        <f>'MTSP-HERA Limits-HIDE'!DC$105</f>
        <v>879</v>
      </c>
      <c r="D387" s="31">
        <f>'MTSP-HERA Limits-HIDE'!DD$105</f>
        <v>1054</v>
      </c>
      <c r="E387" s="31">
        <f>'MTSP-HERA Limits-HIDE'!DE$105</f>
        <v>1218</v>
      </c>
      <c r="F387" s="31">
        <f>'MTSP-HERA Limits-HIDE'!DF$105</f>
        <v>1359</v>
      </c>
    </row>
    <row r="388" spans="1:6" x14ac:dyDescent="0.2">
      <c r="A388" s="30" t="s">
        <v>404</v>
      </c>
      <c r="B388" s="31">
        <f>'MTSP-HERA Limits-HIDE'!DG$105</f>
        <v>957</v>
      </c>
      <c r="C388" s="31">
        <f>'MTSP-HERA Limits-HIDE'!DH$105</f>
        <v>1025</v>
      </c>
      <c r="D388" s="31">
        <f>'MTSP-HERA Limits-HIDE'!DI$105</f>
        <v>1230</v>
      </c>
      <c r="E388" s="31">
        <f>'MTSP-HERA Limits-HIDE'!DJ$105</f>
        <v>1421</v>
      </c>
      <c r="F388" s="31">
        <f>'MTSP-HERA Limits-HIDE'!DK$105</f>
        <v>1585</v>
      </c>
    </row>
    <row r="389" spans="1:6" x14ac:dyDescent="0.2">
      <c r="A389" s="30" t="s">
        <v>405</v>
      </c>
      <c r="B389" s="31">
        <f>'MTSP-HERA Limits-HIDE'!DL$105</f>
        <v>1094</v>
      </c>
      <c r="C389" s="31">
        <f>'MTSP-HERA Limits-HIDE'!DM$105</f>
        <v>1172</v>
      </c>
      <c r="D389" s="31">
        <f>'MTSP-HERA Limits-HIDE'!DN$105</f>
        <v>1406</v>
      </c>
      <c r="E389" s="31">
        <f>'MTSP-HERA Limits-HIDE'!DO$105</f>
        <v>1625</v>
      </c>
      <c r="F389" s="31">
        <f>'MTSP-HERA Limits-HIDE'!DP$105</f>
        <v>1812</v>
      </c>
    </row>
    <row r="390" spans="1:6" ht="6" customHeight="1" x14ac:dyDescent="0.2"/>
    <row r="391" spans="1:6" x14ac:dyDescent="0.2">
      <c r="A391" s="25" t="str">
        <f>'MTSP-HERA Limits-HIDE'!C28</f>
        <v>Dickenson County</v>
      </c>
      <c r="B391" s="26">
        <f>'MTSP-HERA Limits-HIDE'!E28</f>
        <v>57400</v>
      </c>
      <c r="C391" s="27" t="str">
        <f>'MTSP-HERA Limits-HIDE'!D28</f>
        <v>Dickenson County, VA</v>
      </c>
    </row>
    <row r="392" spans="1:6" ht="3" customHeight="1" x14ac:dyDescent="0.2">
      <c r="A392" s="25"/>
      <c r="B392" s="28"/>
      <c r="C392" s="27"/>
    </row>
    <row r="393" spans="1:6" s="29" customFormat="1" x14ac:dyDescent="0.2">
      <c r="A393" s="25"/>
      <c r="B393" s="28" t="s">
        <v>397</v>
      </c>
      <c r="C393" s="28" t="s">
        <v>406</v>
      </c>
      <c r="D393" s="28" t="s">
        <v>407</v>
      </c>
      <c r="E393" s="28" t="s">
        <v>408</v>
      </c>
      <c r="F393" s="28" t="s">
        <v>409</v>
      </c>
    </row>
    <row r="394" spans="1:6" x14ac:dyDescent="0.2">
      <c r="A394" s="30" t="s">
        <v>399</v>
      </c>
      <c r="B394" s="31">
        <f>'MTSP-HERA Limits-HIDE'!CH$28</f>
        <v>273</v>
      </c>
      <c r="C394" s="31">
        <f>'MTSP-HERA Limits-HIDE'!CI$28</f>
        <v>293</v>
      </c>
      <c r="D394" s="31">
        <f>'MTSP-HERA Limits-HIDE'!CJ$28</f>
        <v>351</v>
      </c>
      <c r="E394" s="31">
        <f>'MTSP-HERA Limits-HIDE'!CK$28</f>
        <v>406</v>
      </c>
      <c r="F394" s="31">
        <f>'MTSP-HERA Limits-HIDE'!CL$28</f>
        <v>453</v>
      </c>
    </row>
    <row r="395" spans="1:6" x14ac:dyDescent="0.2">
      <c r="A395" s="30" t="s">
        <v>400</v>
      </c>
      <c r="B395" s="31">
        <f>'MTSP-HERA Limits-HIDE'!CM$28</f>
        <v>410</v>
      </c>
      <c r="C395" s="31">
        <f>'MTSP-HERA Limits-HIDE'!CN$28</f>
        <v>439</v>
      </c>
      <c r="D395" s="31">
        <f>'MTSP-HERA Limits-HIDE'!CO$28</f>
        <v>527</v>
      </c>
      <c r="E395" s="31">
        <f>'MTSP-HERA Limits-HIDE'!CP$28</f>
        <v>609</v>
      </c>
      <c r="F395" s="31">
        <f>'MTSP-HERA Limits-HIDE'!CQ$28</f>
        <v>679</v>
      </c>
    </row>
    <row r="396" spans="1:6" x14ac:dyDescent="0.2">
      <c r="A396" s="30" t="s">
        <v>401</v>
      </c>
      <c r="B396" s="31">
        <f>'MTSP-HERA Limits-HIDE'!CR$28</f>
        <v>547</v>
      </c>
      <c r="C396" s="31">
        <f>'MTSP-HERA Limits-HIDE'!CS$28</f>
        <v>586</v>
      </c>
      <c r="D396" s="31">
        <f>'MTSP-HERA Limits-HIDE'!CT$28</f>
        <v>703</v>
      </c>
      <c r="E396" s="31">
        <f>'MTSP-HERA Limits-HIDE'!CU$28</f>
        <v>812</v>
      </c>
      <c r="F396" s="31">
        <f>'MTSP-HERA Limits-HIDE'!CV$28</f>
        <v>906</v>
      </c>
    </row>
    <row r="397" spans="1:6" x14ac:dyDescent="0.2">
      <c r="A397" s="30" t="s">
        <v>402</v>
      </c>
      <c r="B397" s="31">
        <f>'MTSP-HERA Limits-HIDE'!CW$28</f>
        <v>683</v>
      </c>
      <c r="C397" s="31">
        <f>'MTSP-HERA Limits-HIDE'!CX$28</f>
        <v>732</v>
      </c>
      <c r="D397" s="31">
        <f>'MTSP-HERA Limits-HIDE'!CY$28</f>
        <v>878</v>
      </c>
      <c r="E397" s="31">
        <f>'MTSP-HERA Limits-HIDE'!CZ$28</f>
        <v>1015</v>
      </c>
      <c r="F397" s="31">
        <f>'MTSP-HERA Limits-HIDE'!DA$28</f>
        <v>1132</v>
      </c>
    </row>
    <row r="398" spans="1:6" x14ac:dyDescent="0.2">
      <c r="A398" s="30" t="s">
        <v>403</v>
      </c>
      <c r="B398" s="31">
        <f>'MTSP-HERA Limits-HIDE'!DB$28</f>
        <v>820</v>
      </c>
      <c r="C398" s="31">
        <f>'MTSP-HERA Limits-HIDE'!DC$28</f>
        <v>879</v>
      </c>
      <c r="D398" s="31">
        <f>'MTSP-HERA Limits-HIDE'!DD$28</f>
        <v>1054</v>
      </c>
      <c r="E398" s="31">
        <f>'MTSP-HERA Limits-HIDE'!DE$28</f>
        <v>1218</v>
      </c>
      <c r="F398" s="31">
        <f>'MTSP-HERA Limits-HIDE'!DF$28</f>
        <v>1359</v>
      </c>
    </row>
    <row r="399" spans="1:6" x14ac:dyDescent="0.2">
      <c r="A399" s="30" t="s">
        <v>404</v>
      </c>
      <c r="B399" s="31">
        <f>'MTSP-HERA Limits-HIDE'!DG$28</f>
        <v>957</v>
      </c>
      <c r="C399" s="31">
        <f>'MTSP-HERA Limits-HIDE'!DH$28</f>
        <v>1025</v>
      </c>
      <c r="D399" s="31">
        <f>'MTSP-HERA Limits-HIDE'!DI$28</f>
        <v>1230</v>
      </c>
      <c r="E399" s="31">
        <f>'MTSP-HERA Limits-HIDE'!DJ$28</f>
        <v>1421</v>
      </c>
      <c r="F399" s="31">
        <f>'MTSP-HERA Limits-HIDE'!DK$28</f>
        <v>1585</v>
      </c>
    </row>
    <row r="400" spans="1:6" x14ac:dyDescent="0.2">
      <c r="A400" s="30" t="s">
        <v>405</v>
      </c>
      <c r="B400" s="31">
        <f>'MTSP-HERA Limits-HIDE'!DL$28</f>
        <v>1094</v>
      </c>
      <c r="C400" s="31">
        <f>'MTSP-HERA Limits-HIDE'!DM$28</f>
        <v>1172</v>
      </c>
      <c r="D400" s="31">
        <f>'MTSP-HERA Limits-HIDE'!DN$28</f>
        <v>1406</v>
      </c>
      <c r="E400" s="31">
        <f>'MTSP-HERA Limits-HIDE'!DO$28</f>
        <v>1625</v>
      </c>
      <c r="F400" s="31">
        <f>'MTSP-HERA Limits-HIDE'!DP$28</f>
        <v>1812</v>
      </c>
    </row>
    <row r="401" spans="1:6" ht="6" customHeight="1" x14ac:dyDescent="0.2"/>
    <row r="402" spans="1:6" x14ac:dyDescent="0.2">
      <c r="A402" s="25" t="str">
        <f>'MTSP-HERA Limits-HIDE'!C29</f>
        <v>Dinwiddie County</v>
      </c>
      <c r="B402" s="26">
        <f>'MTSP-HERA Limits-HIDE'!E29</f>
        <v>113500</v>
      </c>
      <c r="C402" s="27" t="str">
        <f>'MTSP-HERA Limits-HIDE'!D29</f>
        <v>Richmond, VA HUD Metro FMR Area</v>
      </c>
    </row>
    <row r="403" spans="1:6" ht="3" customHeight="1" x14ac:dyDescent="0.2">
      <c r="A403" s="25"/>
      <c r="B403" s="28"/>
      <c r="C403" s="27"/>
    </row>
    <row r="404" spans="1:6" s="29" customFormat="1" x14ac:dyDescent="0.2">
      <c r="A404" s="25"/>
      <c r="B404" s="28" t="s">
        <v>397</v>
      </c>
      <c r="C404" s="28" t="s">
        <v>406</v>
      </c>
      <c r="D404" s="28" t="s">
        <v>407</v>
      </c>
      <c r="E404" s="28" t="s">
        <v>408</v>
      </c>
      <c r="F404" s="28" t="s">
        <v>409</v>
      </c>
    </row>
    <row r="405" spans="1:6" x14ac:dyDescent="0.2">
      <c r="A405" s="30" t="s">
        <v>399</v>
      </c>
      <c r="B405" s="31">
        <f>'MTSP-HERA Limits-HIDE'!CH$29</f>
        <v>397</v>
      </c>
      <c r="C405" s="31">
        <f>'MTSP-HERA Limits-HIDE'!CI$29</f>
        <v>425</v>
      </c>
      <c r="D405" s="31">
        <f>'MTSP-HERA Limits-HIDE'!CJ$29</f>
        <v>511</v>
      </c>
      <c r="E405" s="31">
        <f>'MTSP-HERA Limits-HIDE'!CK$29</f>
        <v>590</v>
      </c>
      <c r="F405" s="31">
        <f>'MTSP-HERA Limits-HIDE'!CL$29</f>
        <v>658</v>
      </c>
    </row>
    <row r="406" spans="1:6" x14ac:dyDescent="0.2">
      <c r="A406" s="30" t="s">
        <v>400</v>
      </c>
      <c r="B406" s="31">
        <f>'MTSP-HERA Limits-HIDE'!CM$29</f>
        <v>596</v>
      </c>
      <c r="C406" s="31">
        <f>'MTSP-HERA Limits-HIDE'!CN$29</f>
        <v>638</v>
      </c>
      <c r="D406" s="31">
        <f>'MTSP-HERA Limits-HIDE'!CO$29</f>
        <v>766</v>
      </c>
      <c r="E406" s="31">
        <f>'MTSP-HERA Limits-HIDE'!CP$29</f>
        <v>885</v>
      </c>
      <c r="F406" s="31">
        <f>'MTSP-HERA Limits-HIDE'!CQ$29</f>
        <v>987</v>
      </c>
    </row>
    <row r="407" spans="1:6" x14ac:dyDescent="0.2">
      <c r="A407" s="30" t="s">
        <v>401</v>
      </c>
      <c r="B407" s="31">
        <f>'MTSP-HERA Limits-HIDE'!CR$29</f>
        <v>795</v>
      </c>
      <c r="C407" s="31">
        <f>'MTSP-HERA Limits-HIDE'!CS$29</f>
        <v>851</v>
      </c>
      <c r="D407" s="31">
        <f>'MTSP-HERA Limits-HIDE'!CT$29</f>
        <v>1022</v>
      </c>
      <c r="E407" s="31">
        <f>'MTSP-HERA Limits-HIDE'!CU$29</f>
        <v>1180</v>
      </c>
      <c r="F407" s="31">
        <f>'MTSP-HERA Limits-HIDE'!CV$29</f>
        <v>1317</v>
      </c>
    </row>
    <row r="408" spans="1:6" x14ac:dyDescent="0.2">
      <c r="A408" s="30" t="s">
        <v>402</v>
      </c>
      <c r="B408" s="31">
        <f>'MTSP-HERA Limits-HIDE'!CW$29</f>
        <v>993</v>
      </c>
      <c r="C408" s="31">
        <f>'MTSP-HERA Limits-HIDE'!CX$29</f>
        <v>1064</v>
      </c>
      <c r="D408" s="31">
        <f>'MTSP-HERA Limits-HIDE'!CY$29</f>
        <v>1277</v>
      </c>
      <c r="E408" s="31">
        <f>'MTSP-HERA Limits-HIDE'!CZ$29</f>
        <v>1475</v>
      </c>
      <c r="F408" s="31">
        <f>'MTSP-HERA Limits-HIDE'!DA$29</f>
        <v>1646</v>
      </c>
    </row>
    <row r="409" spans="1:6" x14ac:dyDescent="0.2">
      <c r="A409" s="30" t="s">
        <v>403</v>
      </c>
      <c r="B409" s="31">
        <f>'MTSP-HERA Limits-HIDE'!DB$29</f>
        <v>1192</v>
      </c>
      <c r="C409" s="31">
        <f>'MTSP-HERA Limits-HIDE'!DC$29</f>
        <v>1277</v>
      </c>
      <c r="D409" s="31">
        <f>'MTSP-HERA Limits-HIDE'!DD$29</f>
        <v>1533</v>
      </c>
      <c r="E409" s="31">
        <f>'MTSP-HERA Limits-HIDE'!DE$29</f>
        <v>1770</v>
      </c>
      <c r="F409" s="31">
        <f>'MTSP-HERA Limits-HIDE'!DF$29</f>
        <v>1975</v>
      </c>
    </row>
    <row r="410" spans="1:6" x14ac:dyDescent="0.2">
      <c r="A410" s="30" t="s">
        <v>404</v>
      </c>
      <c r="B410" s="31">
        <f>'MTSP-HERA Limits-HIDE'!DG$29</f>
        <v>1391</v>
      </c>
      <c r="C410" s="31">
        <f>'MTSP-HERA Limits-HIDE'!DH$29</f>
        <v>1490</v>
      </c>
      <c r="D410" s="31">
        <f>'MTSP-HERA Limits-HIDE'!DI$29</f>
        <v>1788</v>
      </c>
      <c r="E410" s="31">
        <f>'MTSP-HERA Limits-HIDE'!DJ$29</f>
        <v>2065</v>
      </c>
      <c r="F410" s="31">
        <f>'MTSP-HERA Limits-HIDE'!DK$29</f>
        <v>2304</v>
      </c>
    </row>
    <row r="411" spans="1:6" x14ac:dyDescent="0.2">
      <c r="A411" s="30" t="s">
        <v>405</v>
      </c>
      <c r="B411" s="31">
        <f>'MTSP-HERA Limits-HIDE'!DL$29</f>
        <v>1590</v>
      </c>
      <c r="C411" s="31">
        <f>'MTSP-HERA Limits-HIDE'!DM$29</f>
        <v>1703</v>
      </c>
      <c r="D411" s="31">
        <f>'MTSP-HERA Limits-HIDE'!DN$29</f>
        <v>2044</v>
      </c>
      <c r="E411" s="31">
        <f>'MTSP-HERA Limits-HIDE'!DO$29</f>
        <v>2361</v>
      </c>
      <c r="F411" s="31">
        <f>'MTSP-HERA Limits-HIDE'!DP$29</f>
        <v>2634</v>
      </c>
    </row>
    <row r="412" spans="1:6" ht="6" customHeight="1" x14ac:dyDescent="0.2"/>
    <row r="413" spans="1:6" ht="12.75" customHeight="1" x14ac:dyDescent="0.2">
      <c r="A413" s="39" t="str">
        <f>'MTSP-HERA Limits-HIDE'!C106</f>
        <v>Emporia city</v>
      </c>
      <c r="B413" s="26">
        <f>'MTSP-HERA Limits-HIDE'!E106</f>
        <v>74400</v>
      </c>
      <c r="C413" s="39" t="str">
        <f>'MTSP-HERA Limits-HIDE'!D106</f>
        <v>Greensville County-Emporia city, VA HUD Nonmetro FMR Area</v>
      </c>
      <c r="D413" s="39"/>
      <c r="E413" s="39"/>
      <c r="F413" s="39"/>
    </row>
    <row r="414" spans="1:6" ht="3" customHeight="1" x14ac:dyDescent="0.2">
      <c r="A414" s="25"/>
      <c r="B414" s="38"/>
      <c r="C414" s="29"/>
      <c r="D414" s="39"/>
      <c r="E414" s="39"/>
      <c r="F414" s="39"/>
    </row>
    <row r="415" spans="1:6" s="29" customFormat="1" x14ac:dyDescent="0.2">
      <c r="A415" s="27"/>
      <c r="B415" s="28" t="s">
        <v>397</v>
      </c>
      <c r="C415" s="28" t="s">
        <v>406</v>
      </c>
      <c r="D415" s="28" t="s">
        <v>407</v>
      </c>
      <c r="E415" s="28" t="s">
        <v>408</v>
      </c>
      <c r="F415" s="28" t="s">
        <v>409</v>
      </c>
    </row>
    <row r="416" spans="1:6" x14ac:dyDescent="0.2">
      <c r="A416" s="30" t="s">
        <v>399</v>
      </c>
      <c r="B416" s="31">
        <f>'MTSP-HERA Limits-HIDE'!CH$106</f>
        <v>273</v>
      </c>
      <c r="C416" s="31">
        <f>'MTSP-HERA Limits-HIDE'!CI$106</f>
        <v>293</v>
      </c>
      <c r="D416" s="31">
        <f>'MTSP-HERA Limits-HIDE'!CJ$106</f>
        <v>351</v>
      </c>
      <c r="E416" s="31">
        <f>'MTSP-HERA Limits-HIDE'!CK$106</f>
        <v>406</v>
      </c>
      <c r="F416" s="31">
        <f>'MTSP-HERA Limits-HIDE'!CL$106</f>
        <v>453</v>
      </c>
    </row>
    <row r="417" spans="1:6" x14ac:dyDescent="0.2">
      <c r="A417" s="30" t="s">
        <v>400</v>
      </c>
      <c r="B417" s="31">
        <f>'MTSP-HERA Limits-HIDE'!CM$106</f>
        <v>410</v>
      </c>
      <c r="C417" s="31">
        <f>'MTSP-HERA Limits-HIDE'!CN$106</f>
        <v>439</v>
      </c>
      <c r="D417" s="31">
        <f>'MTSP-HERA Limits-HIDE'!CO$106</f>
        <v>527</v>
      </c>
      <c r="E417" s="31">
        <f>'MTSP-HERA Limits-HIDE'!CP$106</f>
        <v>609</v>
      </c>
      <c r="F417" s="31">
        <f>'MTSP-HERA Limits-HIDE'!CQ$106</f>
        <v>679</v>
      </c>
    </row>
    <row r="418" spans="1:6" x14ac:dyDescent="0.2">
      <c r="A418" s="30" t="s">
        <v>401</v>
      </c>
      <c r="B418" s="31">
        <f>'MTSP-HERA Limits-HIDE'!CR$106</f>
        <v>547</v>
      </c>
      <c r="C418" s="31">
        <f>'MTSP-HERA Limits-HIDE'!CS$106</f>
        <v>586</v>
      </c>
      <c r="D418" s="31">
        <f>'MTSP-HERA Limits-HIDE'!CT$106</f>
        <v>703</v>
      </c>
      <c r="E418" s="31">
        <f>'MTSP-HERA Limits-HIDE'!CU$106</f>
        <v>812</v>
      </c>
      <c r="F418" s="31">
        <f>'MTSP-HERA Limits-HIDE'!CV$106</f>
        <v>906</v>
      </c>
    </row>
    <row r="419" spans="1:6" x14ac:dyDescent="0.2">
      <c r="A419" s="30" t="s">
        <v>402</v>
      </c>
      <c r="B419" s="31">
        <f>'MTSP-HERA Limits-HIDE'!CW$106</f>
        <v>683</v>
      </c>
      <c r="C419" s="31">
        <f>'MTSP-HERA Limits-HIDE'!CX$106</f>
        <v>732</v>
      </c>
      <c r="D419" s="31">
        <f>'MTSP-HERA Limits-HIDE'!CY$106</f>
        <v>878</v>
      </c>
      <c r="E419" s="31">
        <f>'MTSP-HERA Limits-HIDE'!CZ$106</f>
        <v>1015</v>
      </c>
      <c r="F419" s="31">
        <f>'MTSP-HERA Limits-HIDE'!DA$106</f>
        <v>1132</v>
      </c>
    </row>
    <row r="420" spans="1:6" x14ac:dyDescent="0.2">
      <c r="A420" s="30" t="s">
        <v>403</v>
      </c>
      <c r="B420" s="31">
        <f>'MTSP-HERA Limits-HIDE'!DB$106</f>
        <v>820</v>
      </c>
      <c r="C420" s="31">
        <f>'MTSP-HERA Limits-HIDE'!DC$106</f>
        <v>879</v>
      </c>
      <c r="D420" s="31">
        <f>'MTSP-HERA Limits-HIDE'!DD$106</f>
        <v>1054</v>
      </c>
      <c r="E420" s="31">
        <f>'MTSP-HERA Limits-HIDE'!DE$106</f>
        <v>1218</v>
      </c>
      <c r="F420" s="31">
        <f>'MTSP-HERA Limits-HIDE'!DF$106</f>
        <v>1359</v>
      </c>
    </row>
    <row r="421" spans="1:6" x14ac:dyDescent="0.2">
      <c r="A421" s="30" t="s">
        <v>404</v>
      </c>
      <c r="B421" s="31">
        <f>'MTSP-HERA Limits-HIDE'!DG$106</f>
        <v>957</v>
      </c>
      <c r="C421" s="31">
        <f>'MTSP-HERA Limits-HIDE'!DH$106</f>
        <v>1025</v>
      </c>
      <c r="D421" s="31">
        <f>'MTSP-HERA Limits-HIDE'!DI$106</f>
        <v>1230</v>
      </c>
      <c r="E421" s="31">
        <f>'MTSP-HERA Limits-HIDE'!DJ$106</f>
        <v>1421</v>
      </c>
      <c r="F421" s="31">
        <f>'MTSP-HERA Limits-HIDE'!DK$106</f>
        <v>1585</v>
      </c>
    </row>
    <row r="422" spans="1:6" x14ac:dyDescent="0.2">
      <c r="A422" s="30" t="s">
        <v>405</v>
      </c>
      <c r="B422" s="31">
        <f>'MTSP-HERA Limits-HIDE'!DL$106</f>
        <v>1094</v>
      </c>
      <c r="C422" s="31">
        <f>'MTSP-HERA Limits-HIDE'!DM$106</f>
        <v>1172</v>
      </c>
      <c r="D422" s="31">
        <f>'MTSP-HERA Limits-HIDE'!DN$106</f>
        <v>1406</v>
      </c>
      <c r="E422" s="31">
        <f>'MTSP-HERA Limits-HIDE'!DO$106</f>
        <v>1625</v>
      </c>
      <c r="F422" s="31">
        <f>'MTSP-HERA Limits-HIDE'!DP$106</f>
        <v>1812</v>
      </c>
    </row>
    <row r="423" spans="1:6" ht="6" customHeight="1" x14ac:dyDescent="0.2"/>
    <row r="424" spans="1:6" x14ac:dyDescent="0.2">
      <c r="A424" s="27" t="str">
        <f>'MTSP-HERA Limits-HIDE'!C30</f>
        <v>Essex County</v>
      </c>
      <c r="B424" s="26">
        <f>'MTSP-HERA Limits-HIDE'!E30</f>
        <v>78900</v>
      </c>
      <c r="C424" s="27" t="str">
        <f>'MTSP-HERA Limits-HIDE'!D30</f>
        <v>Essex County, VA</v>
      </c>
    </row>
    <row r="425" spans="1:6" ht="3" customHeight="1" x14ac:dyDescent="0.2">
      <c r="A425" s="27"/>
      <c r="B425" s="28"/>
      <c r="C425" s="27"/>
    </row>
    <row r="426" spans="1:6" s="29" customFormat="1" x14ac:dyDescent="0.2">
      <c r="A426" s="27"/>
      <c r="B426" s="28" t="s">
        <v>397</v>
      </c>
      <c r="C426" s="28" t="s">
        <v>406</v>
      </c>
      <c r="D426" s="28" t="s">
        <v>407</v>
      </c>
      <c r="E426" s="28" t="s">
        <v>408</v>
      </c>
      <c r="F426" s="28" t="s">
        <v>409</v>
      </c>
    </row>
    <row r="427" spans="1:6" x14ac:dyDescent="0.2">
      <c r="A427" s="30" t="s">
        <v>399</v>
      </c>
      <c r="B427" s="31">
        <f>'MTSP-HERA Limits-HIDE'!CH$30</f>
        <v>276</v>
      </c>
      <c r="C427" s="31">
        <f>'MTSP-HERA Limits-HIDE'!CI$30</f>
        <v>296</v>
      </c>
      <c r="D427" s="31">
        <f>'MTSP-HERA Limits-HIDE'!CJ$30</f>
        <v>355</v>
      </c>
      <c r="E427" s="31">
        <f>'MTSP-HERA Limits-HIDE'!CK$30</f>
        <v>410</v>
      </c>
      <c r="F427" s="31">
        <f>'MTSP-HERA Limits-HIDE'!CL$30</f>
        <v>458</v>
      </c>
    </row>
    <row r="428" spans="1:6" x14ac:dyDescent="0.2">
      <c r="A428" s="30" t="s">
        <v>400</v>
      </c>
      <c r="B428" s="31">
        <f>'MTSP-HERA Limits-HIDE'!CM$30</f>
        <v>414</v>
      </c>
      <c r="C428" s="31">
        <f>'MTSP-HERA Limits-HIDE'!CN$30</f>
        <v>444</v>
      </c>
      <c r="D428" s="31">
        <f>'MTSP-HERA Limits-HIDE'!CO$30</f>
        <v>533</v>
      </c>
      <c r="E428" s="31">
        <f>'MTSP-HERA Limits-HIDE'!CP$30</f>
        <v>615</v>
      </c>
      <c r="F428" s="31">
        <f>'MTSP-HERA Limits-HIDE'!CQ$30</f>
        <v>687</v>
      </c>
    </row>
    <row r="429" spans="1:6" x14ac:dyDescent="0.2">
      <c r="A429" s="30" t="s">
        <v>401</v>
      </c>
      <c r="B429" s="31">
        <f>'MTSP-HERA Limits-HIDE'!CR$30</f>
        <v>553</v>
      </c>
      <c r="C429" s="31">
        <f>'MTSP-HERA Limits-HIDE'!CS$30</f>
        <v>592</v>
      </c>
      <c r="D429" s="31">
        <f>'MTSP-HERA Limits-HIDE'!CT$30</f>
        <v>711</v>
      </c>
      <c r="E429" s="31">
        <f>'MTSP-HERA Limits-HIDE'!CU$30</f>
        <v>821</v>
      </c>
      <c r="F429" s="31">
        <f>'MTSP-HERA Limits-HIDE'!CV$30</f>
        <v>916</v>
      </c>
    </row>
    <row r="430" spans="1:6" x14ac:dyDescent="0.2">
      <c r="A430" s="30" t="s">
        <v>402</v>
      </c>
      <c r="B430" s="31">
        <f>'MTSP-HERA Limits-HIDE'!CW$30</f>
        <v>691</v>
      </c>
      <c r="C430" s="31">
        <f>'MTSP-HERA Limits-HIDE'!CX$30</f>
        <v>740</v>
      </c>
      <c r="D430" s="31">
        <f>'MTSP-HERA Limits-HIDE'!CY$30</f>
        <v>888</v>
      </c>
      <c r="E430" s="31">
        <f>'MTSP-HERA Limits-HIDE'!CZ$30</f>
        <v>1026</v>
      </c>
      <c r="F430" s="31">
        <f>'MTSP-HERA Limits-HIDE'!DA$30</f>
        <v>1145</v>
      </c>
    </row>
    <row r="431" spans="1:6" x14ac:dyDescent="0.2">
      <c r="A431" s="30" t="s">
        <v>403</v>
      </c>
      <c r="B431" s="31">
        <f>'MTSP-HERA Limits-HIDE'!DB$30</f>
        <v>829</v>
      </c>
      <c r="C431" s="31">
        <f>'MTSP-HERA Limits-HIDE'!DC$30</f>
        <v>888</v>
      </c>
      <c r="D431" s="31">
        <f>'MTSP-HERA Limits-HIDE'!DD$30</f>
        <v>1066</v>
      </c>
      <c r="E431" s="31">
        <f>'MTSP-HERA Limits-HIDE'!DE$30</f>
        <v>1231</v>
      </c>
      <c r="F431" s="31">
        <f>'MTSP-HERA Limits-HIDE'!DF$30</f>
        <v>1374</v>
      </c>
    </row>
    <row r="432" spans="1:6" x14ac:dyDescent="0.2">
      <c r="A432" s="30" t="s">
        <v>404</v>
      </c>
      <c r="B432" s="31">
        <f>'MTSP-HERA Limits-HIDE'!DG$30</f>
        <v>967</v>
      </c>
      <c r="C432" s="31">
        <f>'MTSP-HERA Limits-HIDE'!DH$30</f>
        <v>1036</v>
      </c>
      <c r="D432" s="31">
        <f>'MTSP-HERA Limits-HIDE'!DI$30</f>
        <v>1244</v>
      </c>
      <c r="E432" s="31">
        <f>'MTSP-HERA Limits-HIDE'!DJ$30</f>
        <v>1436</v>
      </c>
      <c r="F432" s="31">
        <f>'MTSP-HERA Limits-HIDE'!DK$30</f>
        <v>1603</v>
      </c>
    </row>
    <row r="433" spans="1:6" x14ac:dyDescent="0.2">
      <c r="A433" s="30" t="s">
        <v>405</v>
      </c>
      <c r="B433" s="31">
        <f>'MTSP-HERA Limits-HIDE'!DL$30</f>
        <v>1106</v>
      </c>
      <c r="C433" s="31">
        <f>'MTSP-HERA Limits-HIDE'!DM$30</f>
        <v>1185</v>
      </c>
      <c r="D433" s="31">
        <f>'MTSP-HERA Limits-HIDE'!DN$30</f>
        <v>1422</v>
      </c>
      <c r="E433" s="31">
        <f>'MTSP-HERA Limits-HIDE'!DO$30</f>
        <v>1642</v>
      </c>
      <c r="F433" s="31">
        <f>'MTSP-HERA Limits-HIDE'!DP$30</f>
        <v>1832</v>
      </c>
    </row>
    <row r="434" spans="1:6" ht="6" customHeight="1" x14ac:dyDescent="0.2"/>
    <row r="435" spans="1:6" ht="12.75" customHeight="1" x14ac:dyDescent="0.2">
      <c r="A435" s="39" t="str">
        <f>'MTSP-HERA Limits-HIDE'!C107</f>
        <v>Fairfax city</v>
      </c>
      <c r="B435" s="26">
        <f>'MTSP-HERA Limits-HIDE'!E107</f>
        <v>163900</v>
      </c>
      <c r="C435" s="39" t="str">
        <f>'MTSP-HERA Limits-HIDE'!D107</f>
        <v>Washington-Arlington-Alexandria, DC-VA-MD HUD Metro FMR Area</v>
      </c>
      <c r="D435" s="39"/>
      <c r="E435" s="39"/>
      <c r="F435" s="39"/>
    </row>
    <row r="436" spans="1:6" ht="2.25" customHeight="1" x14ac:dyDescent="0.2">
      <c r="A436" s="37"/>
      <c r="B436" s="38"/>
      <c r="C436" s="41"/>
      <c r="D436" s="40"/>
      <c r="E436" s="40"/>
      <c r="F436" s="40"/>
    </row>
    <row r="437" spans="1:6" s="29" customFormat="1" x14ac:dyDescent="0.2">
      <c r="A437" s="27"/>
      <c r="B437" s="28" t="s">
        <v>397</v>
      </c>
      <c r="C437" s="28" t="s">
        <v>406</v>
      </c>
      <c r="D437" s="28" t="s">
        <v>407</v>
      </c>
      <c r="E437" s="28" t="s">
        <v>408</v>
      </c>
      <c r="F437" s="28" t="s">
        <v>409</v>
      </c>
    </row>
    <row r="438" spans="1:6" x14ac:dyDescent="0.2">
      <c r="A438" s="30" t="s">
        <v>399</v>
      </c>
      <c r="B438" s="31">
        <f>'MTSP-HERA Limits-HIDE'!CH$107</f>
        <v>574</v>
      </c>
      <c r="C438" s="31">
        <f>'MTSP-HERA Limits-HIDE'!CI$107</f>
        <v>615</v>
      </c>
      <c r="D438" s="31">
        <f>'MTSP-HERA Limits-HIDE'!CJ$107</f>
        <v>738</v>
      </c>
      <c r="E438" s="31">
        <f>'MTSP-HERA Limits-HIDE'!CK$107</f>
        <v>852</v>
      </c>
      <c r="F438" s="31">
        <f>'MTSP-HERA Limits-HIDE'!CL$107</f>
        <v>951</v>
      </c>
    </row>
    <row r="439" spans="1:6" x14ac:dyDescent="0.2">
      <c r="A439" s="30" t="s">
        <v>400</v>
      </c>
      <c r="B439" s="31">
        <f>'MTSP-HERA Limits-HIDE'!CM$107</f>
        <v>861</v>
      </c>
      <c r="C439" s="31">
        <f>'MTSP-HERA Limits-HIDE'!CN$107</f>
        <v>922</v>
      </c>
      <c r="D439" s="31">
        <f>'MTSP-HERA Limits-HIDE'!CO$107</f>
        <v>1107</v>
      </c>
      <c r="E439" s="31">
        <f>'MTSP-HERA Limits-HIDE'!CP$107</f>
        <v>1278</v>
      </c>
      <c r="F439" s="31">
        <f>'MTSP-HERA Limits-HIDE'!CQ$107</f>
        <v>1426</v>
      </c>
    </row>
    <row r="440" spans="1:6" x14ac:dyDescent="0.2">
      <c r="A440" s="30" t="s">
        <v>401</v>
      </c>
      <c r="B440" s="31">
        <f>'MTSP-HERA Limits-HIDE'!CR$107</f>
        <v>1148</v>
      </c>
      <c r="C440" s="31">
        <f>'MTSP-HERA Limits-HIDE'!CS$107</f>
        <v>1230</v>
      </c>
      <c r="D440" s="31">
        <f>'MTSP-HERA Limits-HIDE'!CT$107</f>
        <v>1476</v>
      </c>
      <c r="E440" s="31">
        <f>'MTSP-HERA Limits-HIDE'!CU$107</f>
        <v>1705</v>
      </c>
      <c r="F440" s="31">
        <f>'MTSP-HERA Limits-HIDE'!CV$107</f>
        <v>1902</v>
      </c>
    </row>
    <row r="441" spans="1:6" x14ac:dyDescent="0.2">
      <c r="A441" s="30" t="s">
        <v>402</v>
      </c>
      <c r="B441" s="31">
        <f>'MTSP-HERA Limits-HIDE'!CW$107</f>
        <v>1435</v>
      </c>
      <c r="C441" s="31">
        <f>'MTSP-HERA Limits-HIDE'!CX$107</f>
        <v>1537</v>
      </c>
      <c r="D441" s="31">
        <f>'MTSP-HERA Limits-HIDE'!CY$107</f>
        <v>1845</v>
      </c>
      <c r="E441" s="31">
        <f>'MTSP-HERA Limits-HIDE'!CZ$107</f>
        <v>2131</v>
      </c>
      <c r="F441" s="31">
        <f>'MTSP-HERA Limits-HIDE'!DA$107</f>
        <v>2377</v>
      </c>
    </row>
    <row r="442" spans="1:6" x14ac:dyDescent="0.2">
      <c r="A442" s="30" t="s">
        <v>403</v>
      </c>
      <c r="B442" s="31">
        <f>'MTSP-HERA Limits-HIDE'!DB$107</f>
        <v>1722</v>
      </c>
      <c r="C442" s="31">
        <f>'MTSP-HERA Limits-HIDE'!DC$107</f>
        <v>1845</v>
      </c>
      <c r="D442" s="31">
        <f>'MTSP-HERA Limits-HIDE'!DD$107</f>
        <v>2214</v>
      </c>
      <c r="E442" s="31">
        <f>'MTSP-HERA Limits-HIDE'!DE$107</f>
        <v>2557</v>
      </c>
      <c r="F442" s="31">
        <f>'MTSP-HERA Limits-HIDE'!DF$107</f>
        <v>2853</v>
      </c>
    </row>
    <row r="443" spans="1:6" x14ac:dyDescent="0.2">
      <c r="A443" s="30" t="s">
        <v>404</v>
      </c>
      <c r="B443" s="31">
        <f>'MTSP-HERA Limits-HIDE'!DG$107</f>
        <v>2009</v>
      </c>
      <c r="C443" s="31">
        <f>'MTSP-HERA Limits-HIDE'!DH$107</f>
        <v>2152</v>
      </c>
      <c r="D443" s="31">
        <f>'MTSP-HERA Limits-HIDE'!DI$107</f>
        <v>2583</v>
      </c>
      <c r="E443" s="31">
        <f>'MTSP-HERA Limits-HIDE'!DJ$107</f>
        <v>2983</v>
      </c>
      <c r="F443" s="31">
        <f>'MTSP-HERA Limits-HIDE'!DK$107</f>
        <v>3328</v>
      </c>
    </row>
    <row r="444" spans="1:6" x14ac:dyDescent="0.2">
      <c r="A444" s="30" t="s">
        <v>405</v>
      </c>
      <c r="B444" s="31">
        <f>'MTSP-HERA Limits-HIDE'!DL$107</f>
        <v>2296</v>
      </c>
      <c r="C444" s="31">
        <f>'MTSP-HERA Limits-HIDE'!DM$107</f>
        <v>2460</v>
      </c>
      <c r="D444" s="31">
        <f>'MTSP-HERA Limits-HIDE'!DN$107</f>
        <v>2952</v>
      </c>
      <c r="E444" s="31">
        <f>'MTSP-HERA Limits-HIDE'!DO$107</f>
        <v>3410</v>
      </c>
      <c r="F444" s="31">
        <f>'MTSP-HERA Limits-HIDE'!DP$107</f>
        <v>3804</v>
      </c>
    </row>
    <row r="445" spans="1:6" ht="6" customHeight="1" x14ac:dyDescent="0.2"/>
    <row r="446" spans="1:6" s="49" customFormat="1" x14ac:dyDescent="0.2">
      <c r="A446" s="48" t="str">
        <f>'MTSP-HERA Limits-HIDE'!C31</f>
        <v>Fairfax County</v>
      </c>
      <c r="B446" s="26">
        <f>'MTSP-HERA Limits-HIDE'!E31</f>
        <v>163900</v>
      </c>
      <c r="C446" s="280" t="str">
        <f>'MTSP-HERA Limits-HIDE'!D31</f>
        <v>Washington-Arlington-Alexandria, DC-VA-MD HUD Metro FMR Area</v>
      </c>
      <c r="D446" s="280"/>
      <c r="E446" s="280"/>
      <c r="F446" s="280"/>
    </row>
    <row r="447" spans="1:6" s="49" customFormat="1" ht="2.25" customHeight="1" x14ac:dyDescent="0.2">
      <c r="A447" s="48"/>
      <c r="B447" s="50"/>
      <c r="C447" s="41"/>
      <c r="D447" s="51"/>
      <c r="E447" s="51"/>
      <c r="F447" s="51"/>
    </row>
    <row r="448" spans="1:6" s="29" customFormat="1" x14ac:dyDescent="0.2">
      <c r="A448" s="27"/>
      <c r="B448" s="28" t="s">
        <v>397</v>
      </c>
      <c r="C448" s="28" t="s">
        <v>406</v>
      </c>
      <c r="D448" s="28" t="s">
        <v>407</v>
      </c>
      <c r="E448" s="28" t="s">
        <v>408</v>
      </c>
      <c r="F448" s="28" t="s">
        <v>409</v>
      </c>
    </row>
    <row r="449" spans="1:6" x14ac:dyDescent="0.2">
      <c r="A449" s="30" t="s">
        <v>399</v>
      </c>
      <c r="B449" s="31">
        <f>'MTSP-HERA Limits-HIDE'!CH$31</f>
        <v>574</v>
      </c>
      <c r="C449" s="31">
        <f>'MTSP-HERA Limits-HIDE'!CI$31</f>
        <v>615</v>
      </c>
      <c r="D449" s="31">
        <f>'MTSP-HERA Limits-HIDE'!CJ$31</f>
        <v>738</v>
      </c>
      <c r="E449" s="31">
        <f>'MTSP-HERA Limits-HIDE'!CK$31</f>
        <v>852</v>
      </c>
      <c r="F449" s="31">
        <f>'MTSP-HERA Limits-HIDE'!CL$31</f>
        <v>951</v>
      </c>
    </row>
    <row r="450" spans="1:6" x14ac:dyDescent="0.2">
      <c r="A450" s="30" t="s">
        <v>400</v>
      </c>
      <c r="B450" s="31">
        <f>'MTSP-HERA Limits-HIDE'!CM$31</f>
        <v>861</v>
      </c>
      <c r="C450" s="31">
        <f>'MTSP-HERA Limits-HIDE'!CN$31</f>
        <v>922</v>
      </c>
      <c r="D450" s="31">
        <f>'MTSP-HERA Limits-HIDE'!CO$31</f>
        <v>1107</v>
      </c>
      <c r="E450" s="31">
        <f>'MTSP-HERA Limits-HIDE'!CP$31</f>
        <v>1278</v>
      </c>
      <c r="F450" s="31">
        <f>'MTSP-HERA Limits-HIDE'!CQ$31</f>
        <v>1426</v>
      </c>
    </row>
    <row r="451" spans="1:6" x14ac:dyDescent="0.2">
      <c r="A451" s="30" t="s">
        <v>401</v>
      </c>
      <c r="B451" s="31">
        <f>'MTSP-HERA Limits-HIDE'!CR$31</f>
        <v>1148</v>
      </c>
      <c r="C451" s="31">
        <f>'MTSP-HERA Limits-HIDE'!CS$31</f>
        <v>1230</v>
      </c>
      <c r="D451" s="31">
        <f>'MTSP-HERA Limits-HIDE'!CT$31</f>
        <v>1476</v>
      </c>
      <c r="E451" s="31">
        <f>'MTSP-HERA Limits-HIDE'!CU$31</f>
        <v>1705</v>
      </c>
      <c r="F451" s="31">
        <f>'MTSP-HERA Limits-HIDE'!CV$31</f>
        <v>1902</v>
      </c>
    </row>
    <row r="452" spans="1:6" x14ac:dyDescent="0.2">
      <c r="A452" s="30" t="s">
        <v>402</v>
      </c>
      <c r="B452" s="31">
        <f>'MTSP-HERA Limits-HIDE'!CW$31</f>
        <v>1435</v>
      </c>
      <c r="C452" s="31">
        <f>'MTSP-HERA Limits-HIDE'!CX$31</f>
        <v>1537</v>
      </c>
      <c r="D452" s="31">
        <f>'MTSP-HERA Limits-HIDE'!CY$31</f>
        <v>1845</v>
      </c>
      <c r="E452" s="31">
        <f>'MTSP-HERA Limits-HIDE'!CZ$31</f>
        <v>2131</v>
      </c>
      <c r="F452" s="31">
        <f>'MTSP-HERA Limits-HIDE'!DA$31</f>
        <v>2377</v>
      </c>
    </row>
    <row r="453" spans="1:6" x14ac:dyDescent="0.2">
      <c r="A453" s="30" t="s">
        <v>403</v>
      </c>
      <c r="B453" s="31">
        <f>'MTSP-HERA Limits-HIDE'!DB$31</f>
        <v>1722</v>
      </c>
      <c r="C453" s="31">
        <f>'MTSP-HERA Limits-HIDE'!DC$31</f>
        <v>1845</v>
      </c>
      <c r="D453" s="31">
        <f>'MTSP-HERA Limits-HIDE'!DD$31</f>
        <v>2214</v>
      </c>
      <c r="E453" s="31">
        <f>'MTSP-HERA Limits-HIDE'!DE$31</f>
        <v>2557</v>
      </c>
      <c r="F453" s="31">
        <f>'MTSP-HERA Limits-HIDE'!DF$31</f>
        <v>2853</v>
      </c>
    </row>
    <row r="454" spans="1:6" x14ac:dyDescent="0.2">
      <c r="A454" s="30" t="s">
        <v>404</v>
      </c>
      <c r="B454" s="31">
        <f>'MTSP-HERA Limits-HIDE'!DG$31</f>
        <v>2009</v>
      </c>
      <c r="C454" s="31">
        <f>'MTSP-HERA Limits-HIDE'!DH$31</f>
        <v>2152</v>
      </c>
      <c r="D454" s="31">
        <f>'MTSP-HERA Limits-HIDE'!DI$31</f>
        <v>2583</v>
      </c>
      <c r="E454" s="31">
        <f>'MTSP-HERA Limits-HIDE'!DJ$31</f>
        <v>2983</v>
      </c>
      <c r="F454" s="31">
        <f>'MTSP-HERA Limits-HIDE'!DK$31</f>
        <v>3328</v>
      </c>
    </row>
    <row r="455" spans="1:6" x14ac:dyDescent="0.2">
      <c r="A455" s="30" t="s">
        <v>405</v>
      </c>
      <c r="B455" s="31">
        <f>'MTSP-HERA Limits-HIDE'!DL$31</f>
        <v>2296</v>
      </c>
      <c r="C455" s="31">
        <f>'MTSP-HERA Limits-HIDE'!DM$31</f>
        <v>2460</v>
      </c>
      <c r="D455" s="31">
        <f>'MTSP-HERA Limits-HIDE'!DN$31</f>
        <v>2952</v>
      </c>
      <c r="E455" s="31">
        <f>'MTSP-HERA Limits-HIDE'!DO$31</f>
        <v>3410</v>
      </c>
      <c r="F455" s="31">
        <f>'MTSP-HERA Limits-HIDE'!DP$31</f>
        <v>3804</v>
      </c>
    </row>
    <row r="456" spans="1:6" ht="6" customHeight="1" x14ac:dyDescent="0.2"/>
    <row r="457" spans="1:6" x14ac:dyDescent="0.2">
      <c r="A457" s="39" t="str">
        <f>'MTSP-HERA Limits-HIDE'!C108</f>
        <v>Falls Church city</v>
      </c>
      <c r="B457" s="26">
        <f>'MTSP-HERA Limits-HIDE'!E108</f>
        <v>163900</v>
      </c>
      <c r="C457" s="280" t="str">
        <f>'MTSP-HERA Limits-HIDE'!D108</f>
        <v>Washington-Arlington-Alexandria, DC-VA-MD HUD Metro FMR Area</v>
      </c>
      <c r="D457" s="280"/>
      <c r="E457" s="280"/>
      <c r="F457" s="280"/>
    </row>
    <row r="458" spans="1:6" ht="3" customHeight="1" x14ac:dyDescent="0.2">
      <c r="A458" s="51"/>
      <c r="B458" s="50"/>
      <c r="C458" s="41"/>
      <c r="D458" s="41"/>
      <c r="E458" s="41"/>
      <c r="F458" s="41"/>
    </row>
    <row r="459" spans="1:6" s="29" customFormat="1" x14ac:dyDescent="0.2">
      <c r="A459" s="27"/>
      <c r="B459" s="28" t="s">
        <v>397</v>
      </c>
      <c r="C459" s="28" t="s">
        <v>406</v>
      </c>
      <c r="D459" s="28" t="s">
        <v>407</v>
      </c>
      <c r="E459" s="28" t="s">
        <v>408</v>
      </c>
      <c r="F459" s="28" t="s">
        <v>409</v>
      </c>
    </row>
    <row r="460" spans="1:6" x14ac:dyDescent="0.2">
      <c r="A460" s="30" t="s">
        <v>399</v>
      </c>
      <c r="B460" s="31">
        <f>'MTSP-HERA Limits-HIDE'!CH$108</f>
        <v>574</v>
      </c>
      <c r="C460" s="31">
        <f>'MTSP-HERA Limits-HIDE'!CI$108</f>
        <v>615</v>
      </c>
      <c r="D460" s="31">
        <f>'MTSP-HERA Limits-HIDE'!CJ$108</f>
        <v>738</v>
      </c>
      <c r="E460" s="31">
        <f>'MTSP-HERA Limits-HIDE'!CK$108</f>
        <v>852</v>
      </c>
      <c r="F460" s="31">
        <f>'MTSP-HERA Limits-HIDE'!CL$108</f>
        <v>951</v>
      </c>
    </row>
    <row r="461" spans="1:6" x14ac:dyDescent="0.2">
      <c r="A461" s="30" t="s">
        <v>400</v>
      </c>
      <c r="B461" s="31">
        <f>'MTSP-HERA Limits-HIDE'!CM$108</f>
        <v>861</v>
      </c>
      <c r="C461" s="31">
        <f>'MTSP-HERA Limits-HIDE'!CN$108</f>
        <v>922</v>
      </c>
      <c r="D461" s="31">
        <f>'MTSP-HERA Limits-HIDE'!CO$108</f>
        <v>1107</v>
      </c>
      <c r="E461" s="31">
        <f>'MTSP-HERA Limits-HIDE'!CP$108</f>
        <v>1278</v>
      </c>
      <c r="F461" s="31">
        <f>'MTSP-HERA Limits-HIDE'!CQ$108</f>
        <v>1426</v>
      </c>
    </row>
    <row r="462" spans="1:6" x14ac:dyDescent="0.2">
      <c r="A462" s="30" t="s">
        <v>401</v>
      </c>
      <c r="B462" s="31">
        <f>'MTSP-HERA Limits-HIDE'!CR$108</f>
        <v>1148</v>
      </c>
      <c r="C462" s="31">
        <f>'MTSP-HERA Limits-HIDE'!CS$108</f>
        <v>1230</v>
      </c>
      <c r="D462" s="31">
        <f>'MTSP-HERA Limits-HIDE'!CT$108</f>
        <v>1476</v>
      </c>
      <c r="E462" s="31">
        <f>'MTSP-HERA Limits-HIDE'!CU$108</f>
        <v>1705</v>
      </c>
      <c r="F462" s="31">
        <f>'MTSP-HERA Limits-HIDE'!CV$108</f>
        <v>1902</v>
      </c>
    </row>
    <row r="463" spans="1:6" x14ac:dyDescent="0.2">
      <c r="A463" s="30" t="s">
        <v>402</v>
      </c>
      <c r="B463" s="31">
        <f>'MTSP-HERA Limits-HIDE'!CW$108</f>
        <v>1435</v>
      </c>
      <c r="C463" s="31">
        <f>'MTSP-HERA Limits-HIDE'!CX$108</f>
        <v>1537</v>
      </c>
      <c r="D463" s="31">
        <f>'MTSP-HERA Limits-HIDE'!CY$108</f>
        <v>1845</v>
      </c>
      <c r="E463" s="31">
        <f>'MTSP-HERA Limits-HIDE'!CZ$108</f>
        <v>2131</v>
      </c>
      <c r="F463" s="31">
        <f>'MTSP-HERA Limits-HIDE'!DA$108</f>
        <v>2377</v>
      </c>
    </row>
    <row r="464" spans="1:6" x14ac:dyDescent="0.2">
      <c r="A464" s="30" t="s">
        <v>403</v>
      </c>
      <c r="B464" s="31">
        <f>'MTSP-HERA Limits-HIDE'!DB$108</f>
        <v>1722</v>
      </c>
      <c r="C464" s="31">
        <f>'MTSP-HERA Limits-HIDE'!DC$108</f>
        <v>1845</v>
      </c>
      <c r="D464" s="31">
        <f>'MTSP-HERA Limits-HIDE'!DD$108</f>
        <v>2214</v>
      </c>
      <c r="E464" s="31">
        <f>'MTSP-HERA Limits-HIDE'!DE$108</f>
        <v>2557</v>
      </c>
      <c r="F464" s="31">
        <f>'MTSP-HERA Limits-HIDE'!DF$108</f>
        <v>2853</v>
      </c>
    </row>
    <row r="465" spans="1:6" x14ac:dyDescent="0.2">
      <c r="A465" s="30" t="s">
        <v>404</v>
      </c>
      <c r="B465" s="31">
        <f>'MTSP-HERA Limits-HIDE'!DG$108</f>
        <v>2009</v>
      </c>
      <c r="C465" s="31">
        <f>'MTSP-HERA Limits-HIDE'!DH$108</f>
        <v>2152</v>
      </c>
      <c r="D465" s="31">
        <f>'MTSP-HERA Limits-HIDE'!DI$108</f>
        <v>2583</v>
      </c>
      <c r="E465" s="31">
        <f>'MTSP-HERA Limits-HIDE'!DJ$108</f>
        <v>2983</v>
      </c>
      <c r="F465" s="31">
        <f>'MTSP-HERA Limits-HIDE'!DK$108</f>
        <v>3328</v>
      </c>
    </row>
    <row r="466" spans="1:6" x14ac:dyDescent="0.2">
      <c r="A466" s="30" t="s">
        <v>405</v>
      </c>
      <c r="B466" s="31">
        <f>'MTSP-HERA Limits-HIDE'!DL$108</f>
        <v>2296</v>
      </c>
      <c r="C466" s="31">
        <f>'MTSP-HERA Limits-HIDE'!DM$108</f>
        <v>2460</v>
      </c>
      <c r="D466" s="31">
        <f>'MTSP-HERA Limits-HIDE'!DN$108</f>
        <v>2952</v>
      </c>
      <c r="E466" s="31">
        <f>'MTSP-HERA Limits-HIDE'!DO$108</f>
        <v>3410</v>
      </c>
      <c r="F466" s="31">
        <f>'MTSP-HERA Limits-HIDE'!DP$108</f>
        <v>3804</v>
      </c>
    </row>
    <row r="467" spans="1:6" ht="6" customHeight="1" x14ac:dyDescent="0.2"/>
    <row r="468" spans="1:6" ht="12.75" customHeight="1" x14ac:dyDescent="0.2">
      <c r="A468" s="51" t="str">
        <f>'MTSP-HERA Limits-HIDE'!C32</f>
        <v>Fauquier County</v>
      </c>
      <c r="B468" s="26">
        <f>'MTSP-HERA Limits-HIDE'!E32</f>
        <v>163900</v>
      </c>
      <c r="C468" s="280" t="str">
        <f>'MTSP-HERA Limits-HIDE'!D32</f>
        <v>Washington-Arlington-Alexandria, DC-VA-MD HUD Metro FMR Area</v>
      </c>
      <c r="D468" s="280"/>
      <c r="E468" s="280"/>
      <c r="F468" s="280"/>
    </row>
    <row r="469" spans="1:6" ht="3" customHeight="1" x14ac:dyDescent="0.2">
      <c r="A469" s="51"/>
      <c r="B469" s="50"/>
      <c r="C469" s="41"/>
      <c r="D469" s="41"/>
      <c r="E469" s="41"/>
      <c r="F469" s="41"/>
    </row>
    <row r="470" spans="1:6" s="29" customFormat="1" x14ac:dyDescent="0.2">
      <c r="A470" s="36"/>
      <c r="B470" s="28" t="s">
        <v>397</v>
      </c>
      <c r="C470" s="28" t="s">
        <v>406</v>
      </c>
      <c r="D470" s="28" t="s">
        <v>407</v>
      </c>
      <c r="E470" s="28" t="s">
        <v>408</v>
      </c>
      <c r="F470" s="28" t="s">
        <v>409</v>
      </c>
    </row>
    <row r="471" spans="1:6" x14ac:dyDescent="0.2">
      <c r="A471" s="30" t="s">
        <v>399</v>
      </c>
      <c r="B471" s="31">
        <f>'MTSP-HERA Limits-HIDE'!CH$32</f>
        <v>574</v>
      </c>
      <c r="C471" s="31">
        <f>'MTSP-HERA Limits-HIDE'!CI$32</f>
        <v>615</v>
      </c>
      <c r="D471" s="31">
        <f>'MTSP-HERA Limits-HIDE'!CJ$32</f>
        <v>738</v>
      </c>
      <c r="E471" s="31">
        <f>'MTSP-HERA Limits-HIDE'!CK$32</f>
        <v>852</v>
      </c>
      <c r="F471" s="31">
        <f>'MTSP-HERA Limits-HIDE'!CL$32</f>
        <v>951</v>
      </c>
    </row>
    <row r="472" spans="1:6" x14ac:dyDescent="0.2">
      <c r="A472" s="30" t="s">
        <v>400</v>
      </c>
      <c r="B472" s="31">
        <f>'MTSP-HERA Limits-HIDE'!CM$32</f>
        <v>861</v>
      </c>
      <c r="C472" s="31">
        <f>'MTSP-HERA Limits-HIDE'!CN$32</f>
        <v>922</v>
      </c>
      <c r="D472" s="31">
        <f>'MTSP-HERA Limits-HIDE'!CO$32</f>
        <v>1107</v>
      </c>
      <c r="E472" s="31">
        <f>'MTSP-HERA Limits-HIDE'!CP$32</f>
        <v>1278</v>
      </c>
      <c r="F472" s="31">
        <f>'MTSP-HERA Limits-HIDE'!CQ$32</f>
        <v>1426</v>
      </c>
    </row>
    <row r="473" spans="1:6" x14ac:dyDescent="0.2">
      <c r="A473" s="30" t="s">
        <v>401</v>
      </c>
      <c r="B473" s="31">
        <f>'MTSP-HERA Limits-HIDE'!CR$32</f>
        <v>1148</v>
      </c>
      <c r="C473" s="31">
        <f>'MTSP-HERA Limits-HIDE'!CS$32</f>
        <v>1230</v>
      </c>
      <c r="D473" s="31">
        <f>'MTSP-HERA Limits-HIDE'!CT$32</f>
        <v>1476</v>
      </c>
      <c r="E473" s="31">
        <f>'MTSP-HERA Limits-HIDE'!CU$32</f>
        <v>1705</v>
      </c>
      <c r="F473" s="31">
        <f>'MTSP-HERA Limits-HIDE'!CV$32</f>
        <v>1902</v>
      </c>
    </row>
    <row r="474" spans="1:6" x14ac:dyDescent="0.2">
      <c r="A474" s="30" t="s">
        <v>402</v>
      </c>
      <c r="B474" s="31">
        <f>'MTSP-HERA Limits-HIDE'!CW$32</f>
        <v>1435</v>
      </c>
      <c r="C474" s="31">
        <f>'MTSP-HERA Limits-HIDE'!CX$32</f>
        <v>1537</v>
      </c>
      <c r="D474" s="31">
        <f>'MTSP-HERA Limits-HIDE'!CY$32</f>
        <v>1845</v>
      </c>
      <c r="E474" s="31">
        <f>'MTSP-HERA Limits-HIDE'!CZ$32</f>
        <v>2131</v>
      </c>
      <c r="F474" s="31">
        <f>'MTSP-HERA Limits-HIDE'!DA$32</f>
        <v>2377</v>
      </c>
    </row>
    <row r="475" spans="1:6" x14ac:dyDescent="0.2">
      <c r="A475" s="30" t="s">
        <v>403</v>
      </c>
      <c r="B475" s="31">
        <f>'MTSP-HERA Limits-HIDE'!DB$32</f>
        <v>1722</v>
      </c>
      <c r="C475" s="31">
        <f>'MTSP-HERA Limits-HIDE'!DC$32</f>
        <v>1845</v>
      </c>
      <c r="D475" s="31">
        <f>'MTSP-HERA Limits-HIDE'!DD$32</f>
        <v>2214</v>
      </c>
      <c r="E475" s="31">
        <f>'MTSP-HERA Limits-HIDE'!DE$32</f>
        <v>2557</v>
      </c>
      <c r="F475" s="31">
        <f>'MTSP-HERA Limits-HIDE'!DF$32</f>
        <v>2853</v>
      </c>
    </row>
    <row r="476" spans="1:6" x14ac:dyDescent="0.2">
      <c r="A476" s="30" t="s">
        <v>404</v>
      </c>
      <c r="B476" s="31">
        <f>'MTSP-HERA Limits-HIDE'!DG$32</f>
        <v>2009</v>
      </c>
      <c r="C476" s="31">
        <f>'MTSP-HERA Limits-HIDE'!DH$32</f>
        <v>2152</v>
      </c>
      <c r="D476" s="31">
        <f>'MTSP-HERA Limits-HIDE'!DI$32</f>
        <v>2583</v>
      </c>
      <c r="E476" s="31">
        <f>'MTSP-HERA Limits-HIDE'!DJ$32</f>
        <v>2983</v>
      </c>
      <c r="F476" s="31">
        <f>'MTSP-HERA Limits-HIDE'!DK$32</f>
        <v>3328</v>
      </c>
    </row>
    <row r="477" spans="1:6" x14ac:dyDescent="0.2">
      <c r="A477" s="30" t="s">
        <v>405</v>
      </c>
      <c r="B477" s="31">
        <f>'MTSP-HERA Limits-HIDE'!DL$32</f>
        <v>2296</v>
      </c>
      <c r="C477" s="31">
        <f>'MTSP-HERA Limits-HIDE'!DM$32</f>
        <v>2460</v>
      </c>
      <c r="D477" s="31">
        <f>'MTSP-HERA Limits-HIDE'!DN$32</f>
        <v>2952</v>
      </c>
      <c r="E477" s="31">
        <f>'MTSP-HERA Limits-HIDE'!DO$32</f>
        <v>3410</v>
      </c>
      <c r="F477" s="31">
        <f>'MTSP-HERA Limits-HIDE'!DP$32</f>
        <v>3804</v>
      </c>
    </row>
    <row r="478" spans="1:6" ht="6" customHeight="1" x14ac:dyDescent="0.2"/>
    <row r="479" spans="1:6" x14ac:dyDescent="0.2">
      <c r="A479" s="27" t="str">
        <f>'MTSP-HERA Limits-HIDE'!C33</f>
        <v>Floyd County</v>
      </c>
      <c r="B479" s="26">
        <f>'MTSP-HERA Limits-HIDE'!E33</f>
        <v>88400</v>
      </c>
      <c r="C479" s="27" t="str">
        <f>'MTSP-HERA Limits-HIDE'!D33</f>
        <v>Floyd County, VA HUD Metro FMR Area</v>
      </c>
    </row>
    <row r="480" spans="1:6" ht="3" customHeight="1" x14ac:dyDescent="0.2">
      <c r="A480" s="36"/>
      <c r="B480" s="28"/>
      <c r="C480" s="27"/>
    </row>
    <row r="481" spans="1:6" s="29" customFormat="1" x14ac:dyDescent="0.2">
      <c r="A481" s="27"/>
      <c r="B481" s="28" t="s">
        <v>397</v>
      </c>
      <c r="C481" s="27" t="s">
        <v>406</v>
      </c>
      <c r="D481" s="28" t="s">
        <v>407</v>
      </c>
      <c r="E481" s="28" t="s">
        <v>408</v>
      </c>
      <c r="F481" s="28" t="s">
        <v>409</v>
      </c>
    </row>
    <row r="482" spans="1:6" x14ac:dyDescent="0.2">
      <c r="A482" s="30" t="s">
        <v>399</v>
      </c>
      <c r="B482" s="31">
        <f>'MTSP-HERA Limits-HIDE'!CH$33</f>
        <v>309</v>
      </c>
      <c r="C482" s="31">
        <f>'MTSP-HERA Limits-HIDE'!CI$33</f>
        <v>330</v>
      </c>
      <c r="D482" s="31">
        <f>'MTSP-HERA Limits-HIDE'!CJ$33</f>
        <v>397</v>
      </c>
      <c r="E482" s="31">
        <f>'MTSP-HERA Limits-HIDE'!CK$33</f>
        <v>458</v>
      </c>
      <c r="F482" s="31">
        <f>'MTSP-HERA Limits-HIDE'!CL$33</f>
        <v>512</v>
      </c>
    </row>
    <row r="483" spans="1:6" x14ac:dyDescent="0.2">
      <c r="A483" s="30" t="s">
        <v>400</v>
      </c>
      <c r="B483" s="31">
        <f>'MTSP-HERA Limits-HIDE'!CM$33</f>
        <v>463</v>
      </c>
      <c r="C483" s="31">
        <f>'MTSP-HERA Limits-HIDE'!CN$33</f>
        <v>496</v>
      </c>
      <c r="D483" s="31">
        <f>'MTSP-HERA Limits-HIDE'!CO$33</f>
        <v>595</v>
      </c>
      <c r="E483" s="31">
        <f>'MTSP-HERA Limits-HIDE'!CP$33</f>
        <v>688</v>
      </c>
      <c r="F483" s="31">
        <f>'MTSP-HERA Limits-HIDE'!CQ$33</f>
        <v>768</v>
      </c>
    </row>
    <row r="484" spans="1:6" x14ac:dyDescent="0.2">
      <c r="A484" s="30" t="s">
        <v>401</v>
      </c>
      <c r="B484" s="31">
        <f>'MTSP-HERA Limits-HIDE'!CR$33</f>
        <v>618</v>
      </c>
      <c r="C484" s="31">
        <f>'MTSP-HERA Limits-HIDE'!CS$33</f>
        <v>661</v>
      </c>
      <c r="D484" s="31">
        <f>'MTSP-HERA Limits-HIDE'!CT$33</f>
        <v>794</v>
      </c>
      <c r="E484" s="31">
        <f>'MTSP-HERA Limits-HIDE'!CU$33</f>
        <v>917</v>
      </c>
      <c r="F484" s="31">
        <f>'MTSP-HERA Limits-HIDE'!CV$33</f>
        <v>1024</v>
      </c>
    </row>
    <row r="485" spans="1:6" x14ac:dyDescent="0.2">
      <c r="A485" s="30" t="s">
        <v>402</v>
      </c>
      <c r="B485" s="31">
        <f>'MTSP-HERA Limits-HIDE'!CW$33</f>
        <v>772</v>
      </c>
      <c r="C485" s="31">
        <f>'MTSP-HERA Limits-HIDE'!CX$33</f>
        <v>826</v>
      </c>
      <c r="D485" s="31">
        <f>'MTSP-HERA Limits-HIDE'!CY$33</f>
        <v>992</v>
      </c>
      <c r="E485" s="31">
        <f>'MTSP-HERA Limits-HIDE'!CZ$33</f>
        <v>1146</v>
      </c>
      <c r="F485" s="31">
        <f>'MTSP-HERA Limits-HIDE'!DA$33</f>
        <v>1280</v>
      </c>
    </row>
    <row r="486" spans="1:6" x14ac:dyDescent="0.2">
      <c r="A486" s="30" t="s">
        <v>403</v>
      </c>
      <c r="B486" s="31">
        <f>'MTSP-HERA Limits-HIDE'!DB$33</f>
        <v>927</v>
      </c>
      <c r="C486" s="31">
        <f>'MTSP-HERA Limits-HIDE'!DC$33</f>
        <v>992</v>
      </c>
      <c r="D486" s="31">
        <f>'MTSP-HERA Limits-HIDE'!DD$33</f>
        <v>1191</v>
      </c>
      <c r="E486" s="31">
        <f>'MTSP-HERA Limits-HIDE'!DE$33</f>
        <v>1376</v>
      </c>
      <c r="F486" s="31">
        <f>'MTSP-HERA Limits-HIDE'!DF$33</f>
        <v>1536</v>
      </c>
    </row>
    <row r="487" spans="1:6" x14ac:dyDescent="0.2">
      <c r="A487" s="30" t="s">
        <v>404</v>
      </c>
      <c r="B487" s="31">
        <f>'MTSP-HERA Limits-HIDE'!DG$33</f>
        <v>1081</v>
      </c>
      <c r="C487" s="31">
        <f>'MTSP-HERA Limits-HIDE'!DH$33</f>
        <v>1157</v>
      </c>
      <c r="D487" s="31">
        <f>'MTSP-HERA Limits-HIDE'!DI$33</f>
        <v>1389</v>
      </c>
      <c r="E487" s="31">
        <f>'MTSP-HERA Limits-HIDE'!DJ$33</f>
        <v>1605</v>
      </c>
      <c r="F487" s="31">
        <f>'MTSP-HERA Limits-HIDE'!DK$33</f>
        <v>1792</v>
      </c>
    </row>
    <row r="488" spans="1:6" x14ac:dyDescent="0.2">
      <c r="A488" s="30" t="s">
        <v>405</v>
      </c>
      <c r="B488" s="31">
        <f>'MTSP-HERA Limits-HIDE'!DL$33</f>
        <v>1236</v>
      </c>
      <c r="C488" s="31">
        <f>'MTSP-HERA Limits-HIDE'!DM$33</f>
        <v>1323</v>
      </c>
      <c r="D488" s="31">
        <f>'MTSP-HERA Limits-HIDE'!DN$33</f>
        <v>1588</v>
      </c>
      <c r="E488" s="31">
        <f>'MTSP-HERA Limits-HIDE'!DO$33</f>
        <v>1835</v>
      </c>
      <c r="F488" s="31">
        <f>'MTSP-HERA Limits-HIDE'!DP$33</f>
        <v>2048</v>
      </c>
    </row>
    <row r="489" spans="1:6" ht="6" customHeight="1" x14ac:dyDescent="0.2"/>
    <row r="490" spans="1:6" x14ac:dyDescent="0.2">
      <c r="A490" s="25" t="str">
        <f>'MTSP-HERA Limits-HIDE'!C34</f>
        <v>Fluvanna County</v>
      </c>
      <c r="B490" s="26">
        <f>'MTSP-HERA Limits-HIDE'!E34</f>
        <v>125800</v>
      </c>
      <c r="C490" s="27" t="str">
        <f>'MTSP-HERA Limits-HIDE'!D34</f>
        <v>Charlottesville, VA MSA</v>
      </c>
    </row>
    <row r="491" spans="1:6" ht="3" customHeight="1" x14ac:dyDescent="0.2">
      <c r="A491" s="36"/>
      <c r="B491" s="28"/>
      <c r="C491" s="27"/>
    </row>
    <row r="492" spans="1:6" s="29" customFormat="1" x14ac:dyDescent="0.2">
      <c r="A492" s="25"/>
      <c r="B492" s="28" t="s">
        <v>397</v>
      </c>
      <c r="C492" s="28" t="s">
        <v>406</v>
      </c>
      <c r="D492" s="28" t="s">
        <v>407</v>
      </c>
      <c r="E492" s="28" t="s">
        <v>408</v>
      </c>
      <c r="F492" s="28" t="s">
        <v>409</v>
      </c>
    </row>
    <row r="493" spans="1:6" x14ac:dyDescent="0.2">
      <c r="A493" s="30" t="s">
        <v>399</v>
      </c>
      <c r="B493" s="31">
        <f>'MTSP-HERA Limits-HIDE'!CH$34</f>
        <v>440</v>
      </c>
      <c r="C493" s="31">
        <f>'MTSP-HERA Limits-HIDE'!CI$34</f>
        <v>472</v>
      </c>
      <c r="D493" s="31">
        <f>'MTSP-HERA Limits-HIDE'!CJ$34</f>
        <v>566</v>
      </c>
      <c r="E493" s="31">
        <f>'MTSP-HERA Limits-HIDE'!CK$34</f>
        <v>654</v>
      </c>
      <c r="F493" s="31">
        <f>'MTSP-HERA Limits-HIDE'!CL$34</f>
        <v>730</v>
      </c>
    </row>
    <row r="494" spans="1:6" x14ac:dyDescent="0.2">
      <c r="A494" s="30" t="s">
        <v>400</v>
      </c>
      <c r="B494" s="31">
        <f>'MTSP-HERA Limits-HIDE'!CM$34</f>
        <v>660</v>
      </c>
      <c r="C494" s="31">
        <f>'MTSP-HERA Limits-HIDE'!CN$34</f>
        <v>708</v>
      </c>
      <c r="D494" s="31">
        <f>'MTSP-HERA Limits-HIDE'!CO$34</f>
        <v>849</v>
      </c>
      <c r="E494" s="31">
        <f>'MTSP-HERA Limits-HIDE'!CP$34</f>
        <v>981</v>
      </c>
      <c r="F494" s="31">
        <f>'MTSP-HERA Limits-HIDE'!CQ$34</f>
        <v>1095</v>
      </c>
    </row>
    <row r="495" spans="1:6" x14ac:dyDescent="0.2">
      <c r="A495" s="30" t="s">
        <v>401</v>
      </c>
      <c r="B495" s="31">
        <f>'MTSP-HERA Limits-HIDE'!CR$34</f>
        <v>881</v>
      </c>
      <c r="C495" s="31">
        <f>'MTSP-HERA Limits-HIDE'!CS$34</f>
        <v>944</v>
      </c>
      <c r="D495" s="31">
        <f>'MTSP-HERA Limits-HIDE'!CT$34</f>
        <v>1133</v>
      </c>
      <c r="E495" s="31">
        <f>'MTSP-HERA Limits-HIDE'!CU$34</f>
        <v>1308</v>
      </c>
      <c r="F495" s="31">
        <f>'MTSP-HERA Limits-HIDE'!CV$34</f>
        <v>1460</v>
      </c>
    </row>
    <row r="496" spans="1:6" x14ac:dyDescent="0.2">
      <c r="A496" s="30" t="s">
        <v>402</v>
      </c>
      <c r="B496" s="31">
        <f>'MTSP-HERA Limits-HIDE'!CW$34</f>
        <v>1101</v>
      </c>
      <c r="C496" s="31">
        <f>'MTSP-HERA Limits-HIDE'!CX$34</f>
        <v>1180</v>
      </c>
      <c r="D496" s="31">
        <f>'MTSP-HERA Limits-HIDE'!CY$34</f>
        <v>1416</v>
      </c>
      <c r="E496" s="31">
        <f>'MTSP-HERA Limits-HIDE'!CZ$34</f>
        <v>1635</v>
      </c>
      <c r="F496" s="31">
        <f>'MTSP-HERA Limits-HIDE'!DA$34</f>
        <v>1825</v>
      </c>
    </row>
    <row r="497" spans="1:6" x14ac:dyDescent="0.2">
      <c r="A497" s="30" t="s">
        <v>403</v>
      </c>
      <c r="B497" s="31">
        <f>'MTSP-HERA Limits-HIDE'!DB$34</f>
        <v>1321</v>
      </c>
      <c r="C497" s="31">
        <f>'MTSP-HERA Limits-HIDE'!DC$34</f>
        <v>1416</v>
      </c>
      <c r="D497" s="31">
        <f>'MTSP-HERA Limits-HIDE'!DD$34</f>
        <v>1699</v>
      </c>
      <c r="E497" s="31">
        <f>'MTSP-HERA Limits-HIDE'!DE$34</f>
        <v>1962</v>
      </c>
      <c r="F497" s="31">
        <f>'MTSP-HERA Limits-HIDE'!DF$34</f>
        <v>2190</v>
      </c>
    </row>
    <row r="498" spans="1:6" x14ac:dyDescent="0.2">
      <c r="A498" s="30" t="s">
        <v>404</v>
      </c>
      <c r="B498" s="31">
        <f>'MTSP-HERA Limits-HIDE'!DG$34</f>
        <v>1541</v>
      </c>
      <c r="C498" s="31">
        <f>'MTSP-HERA Limits-HIDE'!DH$34</f>
        <v>1652</v>
      </c>
      <c r="D498" s="31">
        <f>'MTSP-HERA Limits-HIDE'!DI$34</f>
        <v>1982</v>
      </c>
      <c r="E498" s="31">
        <f>'MTSP-HERA Limits-HIDE'!DJ$34</f>
        <v>2289</v>
      </c>
      <c r="F498" s="31">
        <f>'MTSP-HERA Limits-HIDE'!DK$34</f>
        <v>2555</v>
      </c>
    </row>
    <row r="499" spans="1:6" x14ac:dyDescent="0.2">
      <c r="A499" s="30" t="s">
        <v>405</v>
      </c>
      <c r="B499" s="31">
        <f>'MTSP-HERA Limits-HIDE'!DL$34</f>
        <v>1762</v>
      </c>
      <c r="C499" s="31">
        <f>'MTSP-HERA Limits-HIDE'!DM$34</f>
        <v>1888</v>
      </c>
      <c r="D499" s="31">
        <f>'MTSP-HERA Limits-HIDE'!DN$34</f>
        <v>2266</v>
      </c>
      <c r="E499" s="31">
        <f>'MTSP-HERA Limits-HIDE'!DO$34</f>
        <v>2617</v>
      </c>
      <c r="F499" s="31">
        <f>'MTSP-HERA Limits-HIDE'!DP$34</f>
        <v>2920</v>
      </c>
    </row>
    <row r="500" spans="1:6" ht="6" customHeight="1" x14ac:dyDescent="0.2"/>
    <row r="501" spans="1:6" x14ac:dyDescent="0.2">
      <c r="A501" s="36" t="str">
        <f>'MTSP-HERA Limits-HIDE'!C109</f>
        <v>Franklin city</v>
      </c>
      <c r="B501" s="26">
        <f>'MTSP-HERA Limits-HIDE'!E109</f>
        <v>97000</v>
      </c>
      <c r="C501" s="280" t="str">
        <f>'MTSP-HERA Limits-HIDE'!D109</f>
        <v>Southampton County-Franklin city, VA HUD Nonmetro FMR Area</v>
      </c>
      <c r="D501" s="280"/>
      <c r="E501" s="280"/>
      <c r="F501" s="280"/>
    </row>
    <row r="502" spans="1:6" ht="3" customHeight="1" x14ac:dyDescent="0.2">
      <c r="A502" s="36"/>
    </row>
    <row r="503" spans="1:6" s="29" customFormat="1" x14ac:dyDescent="0.2">
      <c r="A503" s="36"/>
      <c r="B503" s="28" t="s">
        <v>397</v>
      </c>
      <c r="C503" s="28" t="s">
        <v>406</v>
      </c>
      <c r="D503" s="28" t="s">
        <v>407</v>
      </c>
      <c r="E503" s="28" t="s">
        <v>408</v>
      </c>
      <c r="F503" s="28" t="s">
        <v>409</v>
      </c>
    </row>
    <row r="504" spans="1:6" x14ac:dyDescent="0.2">
      <c r="A504" s="30" t="s">
        <v>399</v>
      </c>
      <c r="B504" s="31">
        <f>'MTSP-HERA Limits-HIDE'!CH$109</f>
        <v>328</v>
      </c>
      <c r="C504" s="31">
        <f>'MTSP-HERA Limits-HIDE'!CI$109</f>
        <v>351</v>
      </c>
      <c r="D504" s="31">
        <f>'MTSP-HERA Limits-HIDE'!CJ$109</f>
        <v>422</v>
      </c>
      <c r="E504" s="31">
        <f>'MTSP-HERA Limits-HIDE'!CK$109</f>
        <v>487</v>
      </c>
      <c r="F504" s="31">
        <f>'MTSP-HERA Limits-HIDE'!CL$109</f>
        <v>544</v>
      </c>
    </row>
    <row r="505" spans="1:6" x14ac:dyDescent="0.2">
      <c r="A505" s="30" t="s">
        <v>400</v>
      </c>
      <c r="B505" s="31">
        <f>'MTSP-HERA Limits-HIDE'!CM$109</f>
        <v>492</v>
      </c>
      <c r="C505" s="31">
        <f>'MTSP-HERA Limits-HIDE'!CN$109</f>
        <v>527</v>
      </c>
      <c r="D505" s="31">
        <f>'MTSP-HERA Limits-HIDE'!CO$109</f>
        <v>633</v>
      </c>
      <c r="E505" s="31">
        <f>'MTSP-HERA Limits-HIDE'!CP$109</f>
        <v>731</v>
      </c>
      <c r="F505" s="31">
        <f>'MTSP-HERA Limits-HIDE'!CQ$109</f>
        <v>816</v>
      </c>
    </row>
    <row r="506" spans="1:6" x14ac:dyDescent="0.2">
      <c r="A506" s="30" t="s">
        <v>401</v>
      </c>
      <c r="B506" s="31">
        <f>'MTSP-HERA Limits-HIDE'!CR$109</f>
        <v>656</v>
      </c>
      <c r="C506" s="31">
        <f>'MTSP-HERA Limits-HIDE'!CS$109</f>
        <v>703</v>
      </c>
      <c r="D506" s="31">
        <f>'MTSP-HERA Limits-HIDE'!CT$109</f>
        <v>844</v>
      </c>
      <c r="E506" s="31">
        <f>'MTSP-HERA Limits-HIDE'!CU$109</f>
        <v>975</v>
      </c>
      <c r="F506" s="31">
        <f>'MTSP-HERA Limits-HIDE'!CV$109</f>
        <v>1088</v>
      </c>
    </row>
    <row r="507" spans="1:6" x14ac:dyDescent="0.2">
      <c r="A507" s="30" t="s">
        <v>402</v>
      </c>
      <c r="B507" s="31">
        <f>'MTSP-HERA Limits-HIDE'!CW$109</f>
        <v>820</v>
      </c>
      <c r="C507" s="31">
        <f>'MTSP-HERA Limits-HIDE'!CX$109</f>
        <v>878</v>
      </c>
      <c r="D507" s="31">
        <f>'MTSP-HERA Limits-HIDE'!CY$109</f>
        <v>1055</v>
      </c>
      <c r="E507" s="31">
        <f>'MTSP-HERA Limits-HIDE'!CZ$109</f>
        <v>1219</v>
      </c>
      <c r="F507" s="31">
        <f>'MTSP-HERA Limits-HIDE'!DA$109</f>
        <v>1360</v>
      </c>
    </row>
    <row r="508" spans="1:6" x14ac:dyDescent="0.2">
      <c r="A508" s="30" t="s">
        <v>403</v>
      </c>
      <c r="B508" s="31">
        <f>'MTSP-HERA Limits-HIDE'!DB$109</f>
        <v>984</v>
      </c>
      <c r="C508" s="31">
        <f>'MTSP-HERA Limits-HIDE'!DC$109</f>
        <v>1054</v>
      </c>
      <c r="D508" s="31">
        <f>'MTSP-HERA Limits-HIDE'!DD$109</f>
        <v>1266</v>
      </c>
      <c r="E508" s="31">
        <f>'MTSP-HERA Limits-HIDE'!DE$109</f>
        <v>1463</v>
      </c>
      <c r="F508" s="31">
        <f>'MTSP-HERA Limits-HIDE'!DF$109</f>
        <v>1632</v>
      </c>
    </row>
    <row r="509" spans="1:6" x14ac:dyDescent="0.2">
      <c r="A509" s="30" t="s">
        <v>404</v>
      </c>
      <c r="B509" s="31">
        <f>'MTSP-HERA Limits-HIDE'!DG$109</f>
        <v>1148</v>
      </c>
      <c r="C509" s="31">
        <f>'MTSP-HERA Limits-HIDE'!DH$109</f>
        <v>1230</v>
      </c>
      <c r="D509" s="31">
        <f>'MTSP-HERA Limits-HIDE'!DI$109</f>
        <v>1477</v>
      </c>
      <c r="E509" s="31">
        <f>'MTSP-HERA Limits-HIDE'!DJ$109</f>
        <v>1707</v>
      </c>
      <c r="F509" s="31">
        <f>'MTSP-HERA Limits-HIDE'!DK$109</f>
        <v>1904</v>
      </c>
    </row>
    <row r="510" spans="1:6" x14ac:dyDescent="0.2">
      <c r="A510" s="30" t="s">
        <v>405</v>
      </c>
      <c r="B510" s="31">
        <f>'MTSP-HERA Limits-HIDE'!DL$109</f>
        <v>1312</v>
      </c>
      <c r="C510" s="31">
        <f>'MTSP-HERA Limits-HIDE'!DM$109</f>
        <v>1406</v>
      </c>
      <c r="D510" s="31">
        <f>'MTSP-HERA Limits-HIDE'!DN$109</f>
        <v>1688</v>
      </c>
      <c r="E510" s="31">
        <f>'MTSP-HERA Limits-HIDE'!DO$109</f>
        <v>1951</v>
      </c>
      <c r="F510" s="31">
        <f>'MTSP-HERA Limits-HIDE'!DP$109</f>
        <v>2176</v>
      </c>
    </row>
    <row r="511" spans="1:6" ht="6" customHeight="1" x14ac:dyDescent="0.2"/>
    <row r="512" spans="1:6" x14ac:dyDescent="0.2">
      <c r="A512" s="36" t="str">
        <f>'MTSP-HERA Limits-HIDE'!C35</f>
        <v>Franklin County</v>
      </c>
      <c r="B512" s="26">
        <f>'MTSP-HERA Limits-HIDE'!E35</f>
        <v>90800</v>
      </c>
      <c r="C512" s="27" t="str">
        <f>'MTSP-HERA Limits-HIDE'!D35</f>
        <v>Franklin County, VA HUD Metro FMR Area</v>
      </c>
    </row>
    <row r="513" spans="1:6" ht="3" customHeight="1" x14ac:dyDescent="0.2">
      <c r="A513" s="36"/>
      <c r="B513" s="28"/>
      <c r="C513" s="27"/>
    </row>
    <row r="514" spans="1:6" s="29" customFormat="1" x14ac:dyDescent="0.2">
      <c r="A514" s="36"/>
      <c r="B514" s="28" t="s">
        <v>397</v>
      </c>
      <c r="C514" s="28" t="s">
        <v>406</v>
      </c>
      <c r="D514" s="28" t="s">
        <v>407</v>
      </c>
      <c r="E514" s="28" t="s">
        <v>408</v>
      </c>
      <c r="F514" s="28" t="s">
        <v>409</v>
      </c>
    </row>
    <row r="515" spans="1:6" x14ac:dyDescent="0.2">
      <c r="A515" s="30" t="s">
        <v>399</v>
      </c>
      <c r="B515" s="31">
        <f>'MTSP-HERA Limits-HIDE'!CH$35</f>
        <v>318</v>
      </c>
      <c r="C515" s="31">
        <f>'MTSP-HERA Limits-HIDE'!CI$35</f>
        <v>340</v>
      </c>
      <c r="D515" s="31">
        <f>'MTSP-HERA Limits-HIDE'!CJ$35</f>
        <v>409</v>
      </c>
      <c r="E515" s="31">
        <f>'MTSP-HERA Limits-HIDE'!CK$35</f>
        <v>472</v>
      </c>
      <c r="F515" s="31">
        <f>'MTSP-HERA Limits-HIDE'!CL$35</f>
        <v>527</v>
      </c>
    </row>
    <row r="516" spans="1:6" x14ac:dyDescent="0.2">
      <c r="A516" s="30" t="s">
        <v>400</v>
      </c>
      <c r="B516" s="31">
        <f>'MTSP-HERA Limits-HIDE'!CM$35</f>
        <v>477</v>
      </c>
      <c r="C516" s="31">
        <f>'MTSP-HERA Limits-HIDE'!CN$35</f>
        <v>511</v>
      </c>
      <c r="D516" s="31">
        <f>'MTSP-HERA Limits-HIDE'!CO$35</f>
        <v>613</v>
      </c>
      <c r="E516" s="31">
        <f>'MTSP-HERA Limits-HIDE'!CP$35</f>
        <v>708</v>
      </c>
      <c r="F516" s="31">
        <f>'MTSP-HERA Limits-HIDE'!CQ$35</f>
        <v>790</v>
      </c>
    </row>
    <row r="517" spans="1:6" x14ac:dyDescent="0.2">
      <c r="A517" s="30" t="s">
        <v>401</v>
      </c>
      <c r="B517" s="31">
        <f>'MTSP-HERA Limits-HIDE'!CR$35</f>
        <v>636</v>
      </c>
      <c r="C517" s="31">
        <f>'MTSP-HERA Limits-HIDE'!CS$35</f>
        <v>681</v>
      </c>
      <c r="D517" s="31">
        <f>'MTSP-HERA Limits-HIDE'!CT$35</f>
        <v>818</v>
      </c>
      <c r="E517" s="31">
        <f>'MTSP-HERA Limits-HIDE'!CU$35</f>
        <v>944</v>
      </c>
      <c r="F517" s="31">
        <f>'MTSP-HERA Limits-HIDE'!CV$35</f>
        <v>1054</v>
      </c>
    </row>
    <row r="518" spans="1:6" x14ac:dyDescent="0.2">
      <c r="A518" s="30" t="s">
        <v>402</v>
      </c>
      <c r="B518" s="31">
        <f>'MTSP-HERA Limits-HIDE'!CW$35</f>
        <v>795</v>
      </c>
      <c r="C518" s="31">
        <f>'MTSP-HERA Limits-HIDE'!CX$35</f>
        <v>851</v>
      </c>
      <c r="D518" s="31">
        <f>'MTSP-HERA Limits-HIDE'!CY$35</f>
        <v>1022</v>
      </c>
      <c r="E518" s="31">
        <f>'MTSP-HERA Limits-HIDE'!CZ$35</f>
        <v>1180</v>
      </c>
      <c r="F518" s="31">
        <f>'MTSP-HERA Limits-HIDE'!DA$35</f>
        <v>1317</v>
      </c>
    </row>
    <row r="519" spans="1:6" x14ac:dyDescent="0.2">
      <c r="A519" s="30" t="s">
        <v>403</v>
      </c>
      <c r="B519" s="31">
        <f>'MTSP-HERA Limits-HIDE'!DB$35</f>
        <v>954</v>
      </c>
      <c r="C519" s="31">
        <f>'MTSP-HERA Limits-HIDE'!DC$35</f>
        <v>1022</v>
      </c>
      <c r="D519" s="31">
        <f>'MTSP-HERA Limits-HIDE'!DD$35</f>
        <v>1227</v>
      </c>
      <c r="E519" s="31">
        <f>'MTSP-HERA Limits-HIDE'!DE$35</f>
        <v>1416</v>
      </c>
      <c r="F519" s="31">
        <f>'MTSP-HERA Limits-HIDE'!DF$35</f>
        <v>1581</v>
      </c>
    </row>
    <row r="520" spans="1:6" x14ac:dyDescent="0.2">
      <c r="A520" s="30" t="s">
        <v>404</v>
      </c>
      <c r="B520" s="31">
        <f>'MTSP-HERA Limits-HIDE'!DG$35</f>
        <v>1113</v>
      </c>
      <c r="C520" s="31">
        <f>'MTSP-HERA Limits-HIDE'!DH$35</f>
        <v>1192</v>
      </c>
      <c r="D520" s="31">
        <f>'MTSP-HERA Limits-HIDE'!DI$35</f>
        <v>1431</v>
      </c>
      <c r="E520" s="31">
        <f>'MTSP-HERA Limits-HIDE'!DJ$35</f>
        <v>1652</v>
      </c>
      <c r="F520" s="31">
        <f>'MTSP-HERA Limits-HIDE'!DK$35</f>
        <v>1844</v>
      </c>
    </row>
    <row r="521" spans="1:6" x14ac:dyDescent="0.2">
      <c r="A521" s="30" t="s">
        <v>405</v>
      </c>
      <c r="B521" s="31">
        <f>'MTSP-HERA Limits-HIDE'!DL$35</f>
        <v>1272</v>
      </c>
      <c r="C521" s="31">
        <f>'MTSP-HERA Limits-HIDE'!DM$35</f>
        <v>1363</v>
      </c>
      <c r="D521" s="31">
        <f>'MTSP-HERA Limits-HIDE'!DN$35</f>
        <v>1636</v>
      </c>
      <c r="E521" s="31">
        <f>'MTSP-HERA Limits-HIDE'!DO$35</f>
        <v>1889</v>
      </c>
      <c r="F521" s="31">
        <f>'MTSP-HERA Limits-HIDE'!DP$35</f>
        <v>2108</v>
      </c>
    </row>
    <row r="522" spans="1:6" ht="6" customHeight="1" x14ac:dyDescent="0.2"/>
    <row r="523" spans="1:6" x14ac:dyDescent="0.2">
      <c r="A523" s="52" t="str">
        <f>'MTSP-HERA Limits-HIDE'!C36</f>
        <v>Frederick County</v>
      </c>
      <c r="B523" s="44">
        <f>'MTSP-HERA Limits-HIDE'!E36</f>
        <v>113100</v>
      </c>
      <c r="C523" s="43" t="str">
        <f>'MTSP-HERA Limits-HIDE'!D36</f>
        <v>Winchester, VA-WV MSA</v>
      </c>
      <c r="D523" s="53"/>
      <c r="E523" s="53"/>
      <c r="F523" s="53"/>
    </row>
    <row r="524" spans="1:6" ht="3" customHeight="1" x14ac:dyDescent="0.2">
      <c r="A524" s="25"/>
      <c r="B524" s="28"/>
      <c r="C524" s="27"/>
    </row>
    <row r="525" spans="1:6" s="29" customFormat="1" x14ac:dyDescent="0.2">
      <c r="A525" s="25"/>
      <c r="B525" s="28" t="s">
        <v>397</v>
      </c>
      <c r="C525" s="28" t="s">
        <v>406</v>
      </c>
      <c r="D525" s="28" t="s">
        <v>407</v>
      </c>
      <c r="E525" s="28" t="s">
        <v>408</v>
      </c>
      <c r="F525" s="28" t="s">
        <v>409</v>
      </c>
    </row>
    <row r="526" spans="1:6" x14ac:dyDescent="0.2">
      <c r="A526" s="30" t="s">
        <v>399</v>
      </c>
      <c r="B526" s="31">
        <f>'MTSP-HERA Limits-HIDE'!CH$36</f>
        <v>396</v>
      </c>
      <c r="C526" s="31">
        <f>'MTSP-HERA Limits-HIDE'!CI$36</f>
        <v>424</v>
      </c>
      <c r="D526" s="31">
        <f>'MTSP-HERA Limits-HIDE'!CJ$36</f>
        <v>509</v>
      </c>
      <c r="E526" s="31">
        <f>'MTSP-HERA Limits-HIDE'!CK$36</f>
        <v>588</v>
      </c>
      <c r="F526" s="31">
        <f>'MTSP-HERA Limits-HIDE'!CL$36</f>
        <v>656</v>
      </c>
    </row>
    <row r="527" spans="1:6" x14ac:dyDescent="0.2">
      <c r="A527" s="30" t="s">
        <v>400</v>
      </c>
      <c r="B527" s="31">
        <f>'MTSP-HERA Limits-HIDE'!CM$36</f>
        <v>594</v>
      </c>
      <c r="C527" s="31">
        <f>'MTSP-HERA Limits-HIDE'!CN$36</f>
        <v>636</v>
      </c>
      <c r="D527" s="31">
        <f>'MTSP-HERA Limits-HIDE'!CO$36</f>
        <v>763</v>
      </c>
      <c r="E527" s="31">
        <f>'MTSP-HERA Limits-HIDE'!CP$36</f>
        <v>882</v>
      </c>
      <c r="F527" s="31">
        <f>'MTSP-HERA Limits-HIDE'!CQ$36</f>
        <v>984</v>
      </c>
    </row>
    <row r="528" spans="1:6" x14ac:dyDescent="0.2">
      <c r="A528" s="30" t="s">
        <v>401</v>
      </c>
      <c r="B528" s="31">
        <f>'MTSP-HERA Limits-HIDE'!CR$36</f>
        <v>792</v>
      </c>
      <c r="C528" s="31">
        <f>'MTSP-HERA Limits-HIDE'!CS$36</f>
        <v>848</v>
      </c>
      <c r="D528" s="31">
        <f>'MTSP-HERA Limits-HIDE'!CT$36</f>
        <v>1018</v>
      </c>
      <c r="E528" s="31">
        <f>'MTSP-HERA Limits-HIDE'!CU$36</f>
        <v>1176</v>
      </c>
      <c r="F528" s="31">
        <f>'MTSP-HERA Limits-HIDE'!CV$36</f>
        <v>1312</v>
      </c>
    </row>
    <row r="529" spans="1:6" x14ac:dyDescent="0.2">
      <c r="A529" s="30" t="s">
        <v>402</v>
      </c>
      <c r="B529" s="31">
        <f>'MTSP-HERA Limits-HIDE'!CW$36</f>
        <v>990</v>
      </c>
      <c r="C529" s="31">
        <f>'MTSP-HERA Limits-HIDE'!CX$36</f>
        <v>1060</v>
      </c>
      <c r="D529" s="31">
        <f>'MTSP-HERA Limits-HIDE'!CY$36</f>
        <v>1272</v>
      </c>
      <c r="E529" s="31">
        <f>'MTSP-HERA Limits-HIDE'!CZ$36</f>
        <v>1470</v>
      </c>
      <c r="F529" s="31">
        <f>'MTSP-HERA Limits-HIDE'!DA$36</f>
        <v>1640</v>
      </c>
    </row>
    <row r="530" spans="1:6" x14ac:dyDescent="0.2">
      <c r="A530" s="30" t="s">
        <v>403</v>
      </c>
      <c r="B530" s="31">
        <f>'MTSP-HERA Limits-HIDE'!DB$36</f>
        <v>1188</v>
      </c>
      <c r="C530" s="31">
        <f>'MTSP-HERA Limits-HIDE'!DC$36</f>
        <v>1272</v>
      </c>
      <c r="D530" s="31">
        <f>'MTSP-HERA Limits-HIDE'!DD$36</f>
        <v>1527</v>
      </c>
      <c r="E530" s="31">
        <f>'MTSP-HERA Limits-HIDE'!DE$36</f>
        <v>1764</v>
      </c>
      <c r="F530" s="31">
        <f>'MTSP-HERA Limits-HIDE'!DF$36</f>
        <v>1968</v>
      </c>
    </row>
    <row r="531" spans="1:6" x14ac:dyDescent="0.2">
      <c r="A531" s="30" t="s">
        <v>404</v>
      </c>
      <c r="B531" s="31">
        <f>'MTSP-HERA Limits-HIDE'!DG$36</f>
        <v>1386</v>
      </c>
      <c r="C531" s="31">
        <f>'MTSP-HERA Limits-HIDE'!DH$36</f>
        <v>1484</v>
      </c>
      <c r="D531" s="31">
        <f>'MTSP-HERA Limits-HIDE'!DI$36</f>
        <v>1781</v>
      </c>
      <c r="E531" s="31">
        <f>'MTSP-HERA Limits-HIDE'!DJ$36</f>
        <v>2058</v>
      </c>
      <c r="F531" s="31">
        <f>'MTSP-HERA Limits-HIDE'!DK$36</f>
        <v>2296</v>
      </c>
    </row>
    <row r="532" spans="1:6" x14ac:dyDescent="0.2">
      <c r="A532" s="30" t="s">
        <v>405</v>
      </c>
      <c r="B532" s="31">
        <f>'MTSP-HERA Limits-HIDE'!DL$36</f>
        <v>1584</v>
      </c>
      <c r="C532" s="31">
        <f>'MTSP-HERA Limits-HIDE'!DM$36</f>
        <v>1697</v>
      </c>
      <c r="D532" s="31">
        <f>'MTSP-HERA Limits-HIDE'!DN$36</f>
        <v>2036</v>
      </c>
      <c r="E532" s="31">
        <f>'MTSP-HERA Limits-HIDE'!DO$36</f>
        <v>2353</v>
      </c>
      <c r="F532" s="31">
        <f>'MTSP-HERA Limits-HIDE'!DP$36</f>
        <v>2624</v>
      </c>
    </row>
    <row r="533" spans="1:6" ht="6" customHeight="1" x14ac:dyDescent="0.2"/>
    <row r="534" spans="1:6" x14ac:dyDescent="0.2">
      <c r="A534" s="43" t="s">
        <v>411</v>
      </c>
      <c r="B534" s="164">
        <f>'MTSP-HERA Limits-HIDE'!FE$36</f>
        <v>403</v>
      </c>
      <c r="C534" s="164">
        <f>'MTSP-HERA Limits-HIDE'!FF$36</f>
        <v>432</v>
      </c>
      <c r="D534" s="164">
        <f>'MTSP-HERA Limits-HIDE'!FG$36</f>
        <v>518</v>
      </c>
      <c r="E534" s="164">
        <f>'MTSP-HERA Limits-HIDE'!FH$36</f>
        <v>599</v>
      </c>
      <c r="F534" s="164">
        <f>'MTSP-HERA Limits-HIDE'!FI$36</f>
        <v>668</v>
      </c>
    </row>
    <row r="535" spans="1:6" x14ac:dyDescent="0.2">
      <c r="A535" s="43" t="s">
        <v>412</v>
      </c>
      <c r="B535" s="164">
        <f>'MTSP-HERA Limits-HIDE'!FJ$36</f>
        <v>605</v>
      </c>
      <c r="C535" s="164">
        <f>'MTSP-HERA Limits-HIDE'!FK$36</f>
        <v>648</v>
      </c>
      <c r="D535" s="164">
        <f>'MTSP-HERA Limits-HIDE'!FL$36</f>
        <v>777</v>
      </c>
      <c r="E535" s="164">
        <f>'MTSP-HERA Limits-HIDE'!FM$36</f>
        <v>898</v>
      </c>
      <c r="F535" s="164">
        <f>'MTSP-HERA Limits-HIDE'!FN$36</f>
        <v>1002</v>
      </c>
    </row>
    <row r="536" spans="1:6" x14ac:dyDescent="0.2">
      <c r="A536" s="43" t="s">
        <v>413</v>
      </c>
      <c r="B536" s="164">
        <f>'MTSP-HERA Limits-HIDE'!FO$36</f>
        <v>807</v>
      </c>
      <c r="C536" s="164">
        <f>'MTSP-HERA Limits-HIDE'!FP$36</f>
        <v>864</v>
      </c>
      <c r="D536" s="164">
        <f>'MTSP-HERA Limits-HIDE'!FQ$36</f>
        <v>1037</v>
      </c>
      <c r="E536" s="164">
        <f>'MTSP-HERA Limits-HIDE'!FR$36</f>
        <v>1198</v>
      </c>
      <c r="F536" s="164">
        <f>'MTSP-HERA Limits-HIDE'!FS$36</f>
        <v>1337</v>
      </c>
    </row>
    <row r="537" spans="1:6" x14ac:dyDescent="0.2">
      <c r="A537" s="43" t="s">
        <v>414</v>
      </c>
      <c r="B537" s="164">
        <f>'MTSP-HERA Limits-HIDE'!FT$36</f>
        <v>1008</v>
      </c>
      <c r="C537" s="164">
        <f>'MTSP-HERA Limits-HIDE'!FU$36</f>
        <v>1080</v>
      </c>
      <c r="D537" s="164">
        <f>'MTSP-HERA Limits-HIDE'!FV$36</f>
        <v>1296</v>
      </c>
      <c r="E537" s="164">
        <f>'MTSP-HERA Limits-HIDE'!FW$36</f>
        <v>1498</v>
      </c>
      <c r="F537" s="164">
        <f>'MTSP-HERA Limits-HIDE'!FX$36</f>
        <v>1671</v>
      </c>
    </row>
    <row r="538" spans="1:6" x14ac:dyDescent="0.2">
      <c r="A538" s="43" t="s">
        <v>415</v>
      </c>
      <c r="B538" s="164">
        <f>'MTSP-HERA Limits-HIDE'!FY$36</f>
        <v>1210</v>
      </c>
      <c r="C538" s="164">
        <f>'MTSP-HERA Limits-HIDE'!FZ$36</f>
        <v>1296</v>
      </c>
      <c r="D538" s="164">
        <f>'MTSP-HERA Limits-HIDE'!GA$36</f>
        <v>1555</v>
      </c>
      <c r="E538" s="164">
        <f>'MTSP-HERA Limits-HIDE'!GB$36</f>
        <v>1797</v>
      </c>
      <c r="F538" s="164">
        <f>'MTSP-HERA Limits-HIDE'!GC$36</f>
        <v>2005</v>
      </c>
    </row>
    <row r="539" spans="1:6" x14ac:dyDescent="0.2">
      <c r="A539" s="43" t="s">
        <v>416</v>
      </c>
      <c r="B539" s="164">
        <f>'MTSP-HERA Limits-HIDE'!GD$36</f>
        <v>1412</v>
      </c>
      <c r="C539" s="164">
        <f>'MTSP-HERA Limits-HIDE'!GE$36</f>
        <v>1512</v>
      </c>
      <c r="D539" s="164">
        <f>'MTSP-HERA Limits-HIDE'!GF$36</f>
        <v>1814</v>
      </c>
      <c r="E539" s="164">
        <f>'MTSP-HERA Limits-HIDE'!GG$36</f>
        <v>2097</v>
      </c>
      <c r="F539" s="164">
        <f>'MTSP-HERA Limits-HIDE'!GH$36</f>
        <v>2339</v>
      </c>
    </row>
    <row r="540" spans="1:6" x14ac:dyDescent="0.2">
      <c r="A540" s="43" t="s">
        <v>417</v>
      </c>
      <c r="B540" s="164">
        <f>'MTSP-HERA Limits-HIDE'!GI$36</f>
        <v>1614</v>
      </c>
      <c r="C540" s="164">
        <f>'MTSP-HERA Limits-HIDE'!GJ$36</f>
        <v>1729</v>
      </c>
      <c r="D540" s="164">
        <f>'MTSP-HERA Limits-HIDE'!GK$36</f>
        <v>2074</v>
      </c>
      <c r="E540" s="164">
        <f>'MTSP-HERA Limits-HIDE'!GL$36</f>
        <v>2397</v>
      </c>
      <c r="F540" s="164">
        <f>'MTSP-HERA Limits-HIDE'!GM$36</f>
        <v>2674</v>
      </c>
    </row>
    <row r="541" spans="1:6" ht="6" customHeight="1" x14ac:dyDescent="0.2"/>
    <row r="542" spans="1:6" x14ac:dyDescent="0.2">
      <c r="A542" s="37" t="str">
        <f>'MTSP-HERA Limits-HIDE'!C110</f>
        <v>Fredericksburg city</v>
      </c>
      <c r="B542" s="26">
        <f>'MTSP-HERA Limits-HIDE'!E110</f>
        <v>163900</v>
      </c>
      <c r="C542" s="280" t="str">
        <f>'MTSP-HERA Limits-HIDE'!D110</f>
        <v>Washington-Arlington-Alexandria, DC-VA-MD HUD Metro FMR Area</v>
      </c>
      <c r="D542" s="280"/>
      <c r="E542" s="280"/>
      <c r="F542" s="280"/>
    </row>
    <row r="543" spans="1:6" ht="3" customHeight="1" x14ac:dyDescent="0.2">
      <c r="A543" s="36"/>
    </row>
    <row r="544" spans="1:6" s="29" customFormat="1" x14ac:dyDescent="0.2">
      <c r="A544" s="27"/>
      <c r="B544" s="28" t="s">
        <v>397</v>
      </c>
      <c r="C544" s="28" t="s">
        <v>406</v>
      </c>
      <c r="D544" s="28" t="s">
        <v>407</v>
      </c>
      <c r="E544" s="28" t="s">
        <v>408</v>
      </c>
      <c r="F544" s="28" t="s">
        <v>409</v>
      </c>
    </row>
    <row r="545" spans="1:6" x14ac:dyDescent="0.2">
      <c r="A545" s="30" t="s">
        <v>399</v>
      </c>
      <c r="B545" s="31">
        <f>'MTSP-HERA Limits-HIDE'!CH$110</f>
        <v>574</v>
      </c>
      <c r="C545" s="31">
        <f>'MTSP-HERA Limits-HIDE'!CI$110</f>
        <v>615</v>
      </c>
      <c r="D545" s="31">
        <f>'MTSP-HERA Limits-HIDE'!CJ$110</f>
        <v>738</v>
      </c>
      <c r="E545" s="31">
        <f>'MTSP-HERA Limits-HIDE'!CK$110</f>
        <v>852</v>
      </c>
      <c r="F545" s="31">
        <f>'MTSP-HERA Limits-HIDE'!CL$110</f>
        <v>951</v>
      </c>
    </row>
    <row r="546" spans="1:6" x14ac:dyDescent="0.2">
      <c r="A546" s="30" t="s">
        <v>400</v>
      </c>
      <c r="B546" s="31">
        <f>'MTSP-HERA Limits-HIDE'!CM$110</f>
        <v>861</v>
      </c>
      <c r="C546" s="31">
        <f>'MTSP-HERA Limits-HIDE'!CN$110</f>
        <v>922</v>
      </c>
      <c r="D546" s="31">
        <f>'MTSP-HERA Limits-HIDE'!CO$110</f>
        <v>1107</v>
      </c>
      <c r="E546" s="31">
        <f>'MTSP-HERA Limits-HIDE'!CP$110</f>
        <v>1278</v>
      </c>
      <c r="F546" s="31">
        <f>'MTSP-HERA Limits-HIDE'!CQ$110</f>
        <v>1426</v>
      </c>
    </row>
    <row r="547" spans="1:6" x14ac:dyDescent="0.2">
      <c r="A547" s="30" t="s">
        <v>401</v>
      </c>
      <c r="B547" s="31">
        <f>'MTSP-HERA Limits-HIDE'!CR$110</f>
        <v>1148</v>
      </c>
      <c r="C547" s="31">
        <f>'MTSP-HERA Limits-HIDE'!CS$110</f>
        <v>1230</v>
      </c>
      <c r="D547" s="31">
        <f>'MTSP-HERA Limits-HIDE'!CT$110</f>
        <v>1476</v>
      </c>
      <c r="E547" s="31">
        <f>'MTSP-HERA Limits-HIDE'!CU$110</f>
        <v>1705</v>
      </c>
      <c r="F547" s="31">
        <f>'MTSP-HERA Limits-HIDE'!CV$110</f>
        <v>1902</v>
      </c>
    </row>
    <row r="548" spans="1:6" x14ac:dyDescent="0.2">
      <c r="A548" s="30" t="s">
        <v>402</v>
      </c>
      <c r="B548" s="31">
        <f>'MTSP-HERA Limits-HIDE'!CW$110</f>
        <v>1435</v>
      </c>
      <c r="C548" s="31">
        <f>'MTSP-HERA Limits-HIDE'!CX$110</f>
        <v>1537</v>
      </c>
      <c r="D548" s="31">
        <f>'MTSP-HERA Limits-HIDE'!CY$110</f>
        <v>1845</v>
      </c>
      <c r="E548" s="31">
        <f>'MTSP-HERA Limits-HIDE'!CZ$110</f>
        <v>2131</v>
      </c>
      <c r="F548" s="31">
        <f>'MTSP-HERA Limits-HIDE'!DA$110</f>
        <v>2377</v>
      </c>
    </row>
    <row r="549" spans="1:6" x14ac:dyDescent="0.2">
      <c r="A549" s="30" t="s">
        <v>403</v>
      </c>
      <c r="B549" s="31">
        <f>'MTSP-HERA Limits-HIDE'!DB$110</f>
        <v>1722</v>
      </c>
      <c r="C549" s="31">
        <f>'MTSP-HERA Limits-HIDE'!DC$110</f>
        <v>1845</v>
      </c>
      <c r="D549" s="31">
        <f>'MTSP-HERA Limits-HIDE'!DD$110</f>
        <v>2214</v>
      </c>
      <c r="E549" s="31">
        <f>'MTSP-HERA Limits-HIDE'!DE$110</f>
        <v>2557</v>
      </c>
      <c r="F549" s="31">
        <f>'MTSP-HERA Limits-HIDE'!DF$110</f>
        <v>2853</v>
      </c>
    </row>
    <row r="550" spans="1:6" x14ac:dyDescent="0.2">
      <c r="A550" s="30" t="s">
        <v>404</v>
      </c>
      <c r="B550" s="31">
        <f>'MTSP-HERA Limits-HIDE'!DG$110</f>
        <v>2009</v>
      </c>
      <c r="C550" s="31">
        <f>'MTSP-HERA Limits-HIDE'!DH$110</f>
        <v>2152</v>
      </c>
      <c r="D550" s="31">
        <f>'MTSP-HERA Limits-HIDE'!DI$110</f>
        <v>2583</v>
      </c>
      <c r="E550" s="31">
        <f>'MTSP-HERA Limits-HIDE'!DJ$110</f>
        <v>2983</v>
      </c>
      <c r="F550" s="31">
        <f>'MTSP-HERA Limits-HIDE'!DK$110</f>
        <v>3328</v>
      </c>
    </row>
    <row r="551" spans="1:6" x14ac:dyDescent="0.2">
      <c r="A551" s="30" t="s">
        <v>405</v>
      </c>
      <c r="B551" s="31">
        <f>'MTSP-HERA Limits-HIDE'!DL$110</f>
        <v>2296</v>
      </c>
      <c r="C551" s="31">
        <f>'MTSP-HERA Limits-HIDE'!DM$110</f>
        <v>2460</v>
      </c>
      <c r="D551" s="31">
        <f>'MTSP-HERA Limits-HIDE'!DN$110</f>
        <v>2952</v>
      </c>
      <c r="E551" s="31">
        <f>'MTSP-HERA Limits-HIDE'!DO$110</f>
        <v>3410</v>
      </c>
      <c r="F551" s="31">
        <f>'MTSP-HERA Limits-HIDE'!DP$110</f>
        <v>3804</v>
      </c>
    </row>
    <row r="552" spans="1:6" ht="6" customHeight="1" x14ac:dyDescent="0.2"/>
    <row r="553" spans="1:6" x14ac:dyDescent="0.2">
      <c r="A553" s="36" t="str">
        <f>'MTSP-HERA Limits-HIDE'!C111</f>
        <v>Galax city</v>
      </c>
      <c r="B553" s="26">
        <f>'MTSP-HERA Limits-HIDE'!E111</f>
        <v>72900</v>
      </c>
      <c r="C553" s="280" t="str">
        <f>'MTSP-HERA Limits-HIDE'!D111</f>
        <v>Carroll County-Galax city, VA HUD Nonmetro FMR Area</v>
      </c>
      <c r="D553" s="280"/>
      <c r="E553" s="280"/>
      <c r="F553" s="280"/>
    </row>
    <row r="554" spans="1:6" ht="3" customHeight="1" x14ac:dyDescent="0.2">
      <c r="A554" s="36"/>
    </row>
    <row r="555" spans="1:6" s="29" customFormat="1" x14ac:dyDescent="0.2">
      <c r="A555" s="36"/>
      <c r="B555" s="28" t="s">
        <v>397</v>
      </c>
      <c r="C555" s="28" t="s">
        <v>406</v>
      </c>
      <c r="D555" s="28" t="s">
        <v>407</v>
      </c>
      <c r="E555" s="28" t="s">
        <v>408</v>
      </c>
      <c r="F555" s="28" t="s">
        <v>409</v>
      </c>
    </row>
    <row r="556" spans="1:6" x14ac:dyDescent="0.2">
      <c r="A556" s="30" t="s">
        <v>399</v>
      </c>
      <c r="B556" s="31">
        <f>'MTSP-HERA Limits-HIDE'!CH$111</f>
        <v>273</v>
      </c>
      <c r="C556" s="31">
        <f>'MTSP-HERA Limits-HIDE'!CI$111</f>
        <v>293</v>
      </c>
      <c r="D556" s="31">
        <f>'MTSP-HERA Limits-HIDE'!CJ$111</f>
        <v>351</v>
      </c>
      <c r="E556" s="31">
        <f>'MTSP-HERA Limits-HIDE'!CK$111</f>
        <v>406</v>
      </c>
      <c r="F556" s="31">
        <f>'MTSP-HERA Limits-HIDE'!CL$111</f>
        <v>453</v>
      </c>
    </row>
    <row r="557" spans="1:6" x14ac:dyDescent="0.2">
      <c r="A557" s="30" t="s">
        <v>400</v>
      </c>
      <c r="B557" s="31">
        <f>'MTSP-HERA Limits-HIDE'!CM$111</f>
        <v>410</v>
      </c>
      <c r="C557" s="31">
        <f>'MTSP-HERA Limits-HIDE'!CN$111</f>
        <v>439</v>
      </c>
      <c r="D557" s="31">
        <f>'MTSP-HERA Limits-HIDE'!CO$111</f>
        <v>527</v>
      </c>
      <c r="E557" s="31">
        <f>'MTSP-HERA Limits-HIDE'!CP$111</f>
        <v>609</v>
      </c>
      <c r="F557" s="31">
        <f>'MTSP-HERA Limits-HIDE'!CQ$111</f>
        <v>679</v>
      </c>
    </row>
    <row r="558" spans="1:6" x14ac:dyDescent="0.2">
      <c r="A558" s="30" t="s">
        <v>401</v>
      </c>
      <c r="B558" s="31">
        <f>'MTSP-HERA Limits-HIDE'!CR$111</f>
        <v>547</v>
      </c>
      <c r="C558" s="31">
        <f>'MTSP-HERA Limits-HIDE'!CS$111</f>
        <v>586</v>
      </c>
      <c r="D558" s="31">
        <f>'MTSP-HERA Limits-HIDE'!CT$111</f>
        <v>703</v>
      </c>
      <c r="E558" s="31">
        <f>'MTSP-HERA Limits-HIDE'!CU$111</f>
        <v>812</v>
      </c>
      <c r="F558" s="31">
        <f>'MTSP-HERA Limits-HIDE'!CV$111</f>
        <v>906</v>
      </c>
    </row>
    <row r="559" spans="1:6" x14ac:dyDescent="0.2">
      <c r="A559" s="30" t="s">
        <v>402</v>
      </c>
      <c r="B559" s="31">
        <f>'MTSP-HERA Limits-HIDE'!CW$111</f>
        <v>683</v>
      </c>
      <c r="C559" s="31">
        <f>'MTSP-HERA Limits-HIDE'!CX$111</f>
        <v>732</v>
      </c>
      <c r="D559" s="31">
        <f>'MTSP-HERA Limits-HIDE'!CY$111</f>
        <v>878</v>
      </c>
      <c r="E559" s="31">
        <f>'MTSP-HERA Limits-HIDE'!CZ$111</f>
        <v>1015</v>
      </c>
      <c r="F559" s="31">
        <f>'MTSP-HERA Limits-HIDE'!DA$111</f>
        <v>1132</v>
      </c>
    </row>
    <row r="560" spans="1:6" x14ac:dyDescent="0.2">
      <c r="A560" s="30" t="s">
        <v>403</v>
      </c>
      <c r="B560" s="31">
        <f>'MTSP-HERA Limits-HIDE'!DB$111</f>
        <v>820</v>
      </c>
      <c r="C560" s="31">
        <f>'MTSP-HERA Limits-HIDE'!DC$111</f>
        <v>879</v>
      </c>
      <c r="D560" s="31">
        <f>'MTSP-HERA Limits-HIDE'!DD$111</f>
        <v>1054</v>
      </c>
      <c r="E560" s="31">
        <f>'MTSP-HERA Limits-HIDE'!DE$111</f>
        <v>1218</v>
      </c>
      <c r="F560" s="31">
        <f>'MTSP-HERA Limits-HIDE'!DF$111</f>
        <v>1359</v>
      </c>
    </row>
    <row r="561" spans="1:6" x14ac:dyDescent="0.2">
      <c r="A561" s="30" t="s">
        <v>404</v>
      </c>
      <c r="B561" s="31">
        <f>'MTSP-HERA Limits-HIDE'!DG$111</f>
        <v>957</v>
      </c>
      <c r="C561" s="31">
        <f>'MTSP-HERA Limits-HIDE'!DH$111</f>
        <v>1025</v>
      </c>
      <c r="D561" s="31">
        <f>'MTSP-HERA Limits-HIDE'!DI$111</f>
        <v>1230</v>
      </c>
      <c r="E561" s="31">
        <f>'MTSP-HERA Limits-HIDE'!DJ$111</f>
        <v>1421</v>
      </c>
      <c r="F561" s="31">
        <f>'MTSP-HERA Limits-HIDE'!DK$111</f>
        <v>1585</v>
      </c>
    </row>
    <row r="562" spans="1:6" x14ac:dyDescent="0.2">
      <c r="A562" s="30" t="s">
        <v>405</v>
      </c>
      <c r="B562" s="31">
        <f>'MTSP-HERA Limits-HIDE'!DL$111</f>
        <v>1094</v>
      </c>
      <c r="C562" s="31">
        <f>'MTSP-HERA Limits-HIDE'!DM$111</f>
        <v>1172</v>
      </c>
      <c r="D562" s="31">
        <f>'MTSP-HERA Limits-HIDE'!DN$111</f>
        <v>1406</v>
      </c>
      <c r="E562" s="31">
        <f>'MTSP-HERA Limits-HIDE'!DO$111</f>
        <v>1625</v>
      </c>
      <c r="F562" s="31">
        <f>'MTSP-HERA Limits-HIDE'!DP$111</f>
        <v>1812</v>
      </c>
    </row>
    <row r="563" spans="1:6" ht="6" customHeight="1" x14ac:dyDescent="0.2"/>
    <row r="564" spans="1:6" x14ac:dyDescent="0.2">
      <c r="A564" s="27" t="str">
        <f>'MTSP-HERA Limits-HIDE'!C37</f>
        <v>Giles County</v>
      </c>
      <c r="B564" s="26">
        <f>'MTSP-HERA Limits-HIDE'!E37</f>
        <v>86500</v>
      </c>
      <c r="C564" s="27" t="str">
        <f>'MTSP-HERA Limits-HIDE'!D37</f>
        <v>Giles County, VA HUD Metro FMR Area</v>
      </c>
    </row>
    <row r="565" spans="1:6" ht="3" customHeight="1" x14ac:dyDescent="0.2">
      <c r="A565" s="27"/>
      <c r="B565" s="28"/>
      <c r="C565" s="27"/>
    </row>
    <row r="566" spans="1:6" s="29" customFormat="1" x14ac:dyDescent="0.2">
      <c r="A566" s="27"/>
      <c r="B566" s="28" t="s">
        <v>397</v>
      </c>
      <c r="C566" s="28" t="s">
        <v>406</v>
      </c>
      <c r="D566" s="28" t="s">
        <v>407</v>
      </c>
      <c r="E566" s="28" t="s">
        <v>408</v>
      </c>
      <c r="F566" s="28" t="s">
        <v>409</v>
      </c>
    </row>
    <row r="567" spans="1:6" x14ac:dyDescent="0.2">
      <c r="A567" s="30" t="s">
        <v>399</v>
      </c>
      <c r="B567" s="31">
        <f>'MTSP-HERA Limits-HIDE'!CH$37</f>
        <v>288</v>
      </c>
      <c r="C567" s="31">
        <f>'MTSP-HERA Limits-HIDE'!CI$37</f>
        <v>308</v>
      </c>
      <c r="D567" s="31">
        <f>'MTSP-HERA Limits-HIDE'!CJ$37</f>
        <v>370</v>
      </c>
      <c r="E567" s="31">
        <f>'MTSP-HERA Limits-HIDE'!CK$37</f>
        <v>428</v>
      </c>
      <c r="F567" s="31">
        <f>'MTSP-HERA Limits-HIDE'!CL$37</f>
        <v>477</v>
      </c>
    </row>
    <row r="568" spans="1:6" x14ac:dyDescent="0.2">
      <c r="A568" s="30" t="s">
        <v>400</v>
      </c>
      <c r="B568" s="31">
        <f>'MTSP-HERA Limits-HIDE'!CM$37</f>
        <v>432</v>
      </c>
      <c r="C568" s="31">
        <f>'MTSP-HERA Limits-HIDE'!CN$37</f>
        <v>463</v>
      </c>
      <c r="D568" s="31">
        <f>'MTSP-HERA Limits-HIDE'!CO$37</f>
        <v>555</v>
      </c>
      <c r="E568" s="31">
        <f>'MTSP-HERA Limits-HIDE'!CP$37</f>
        <v>642</v>
      </c>
      <c r="F568" s="31">
        <f>'MTSP-HERA Limits-HIDE'!CQ$37</f>
        <v>716</v>
      </c>
    </row>
    <row r="569" spans="1:6" x14ac:dyDescent="0.2">
      <c r="A569" s="30" t="s">
        <v>401</v>
      </c>
      <c r="B569" s="31">
        <f>'MTSP-HERA Limits-HIDE'!CR$37</f>
        <v>576</v>
      </c>
      <c r="C569" s="31">
        <f>'MTSP-HERA Limits-HIDE'!CS$37</f>
        <v>617</v>
      </c>
      <c r="D569" s="31">
        <f>'MTSP-HERA Limits-HIDE'!CT$37</f>
        <v>741</v>
      </c>
      <c r="E569" s="31">
        <f>'MTSP-HERA Limits-HIDE'!CU$37</f>
        <v>856</v>
      </c>
      <c r="F569" s="31">
        <f>'MTSP-HERA Limits-HIDE'!CV$37</f>
        <v>955</v>
      </c>
    </row>
    <row r="570" spans="1:6" x14ac:dyDescent="0.2">
      <c r="A570" s="30" t="s">
        <v>402</v>
      </c>
      <c r="B570" s="31">
        <f>'MTSP-HERA Limits-HIDE'!CW$37</f>
        <v>720</v>
      </c>
      <c r="C570" s="31">
        <f>'MTSP-HERA Limits-HIDE'!CX$37</f>
        <v>771</v>
      </c>
      <c r="D570" s="31">
        <f>'MTSP-HERA Limits-HIDE'!CY$37</f>
        <v>926</v>
      </c>
      <c r="E570" s="31">
        <f>'MTSP-HERA Limits-HIDE'!CZ$37</f>
        <v>1070</v>
      </c>
      <c r="F570" s="31">
        <f>'MTSP-HERA Limits-HIDE'!DA$37</f>
        <v>1193</v>
      </c>
    </row>
    <row r="571" spans="1:6" x14ac:dyDescent="0.2">
      <c r="A571" s="30" t="s">
        <v>403</v>
      </c>
      <c r="B571" s="31">
        <f>'MTSP-HERA Limits-HIDE'!DB$37</f>
        <v>864</v>
      </c>
      <c r="C571" s="31">
        <f>'MTSP-HERA Limits-HIDE'!DC$37</f>
        <v>926</v>
      </c>
      <c r="D571" s="31">
        <f>'MTSP-HERA Limits-HIDE'!DD$37</f>
        <v>1111</v>
      </c>
      <c r="E571" s="31">
        <f>'MTSP-HERA Limits-HIDE'!DE$37</f>
        <v>1284</v>
      </c>
      <c r="F571" s="31">
        <f>'MTSP-HERA Limits-HIDE'!DF$37</f>
        <v>1432</v>
      </c>
    </row>
    <row r="572" spans="1:6" x14ac:dyDescent="0.2">
      <c r="A572" s="30" t="s">
        <v>404</v>
      </c>
      <c r="B572" s="31">
        <f>'MTSP-HERA Limits-HIDE'!DG$37</f>
        <v>1008</v>
      </c>
      <c r="C572" s="31">
        <f>'MTSP-HERA Limits-HIDE'!DH$37</f>
        <v>1080</v>
      </c>
      <c r="D572" s="31">
        <f>'MTSP-HERA Limits-HIDE'!DI$37</f>
        <v>1296</v>
      </c>
      <c r="E572" s="31">
        <f>'MTSP-HERA Limits-HIDE'!DJ$37</f>
        <v>1498</v>
      </c>
      <c r="F572" s="31">
        <f>'MTSP-HERA Limits-HIDE'!DK$37</f>
        <v>1671</v>
      </c>
    </row>
    <row r="573" spans="1:6" x14ac:dyDescent="0.2">
      <c r="A573" s="30" t="s">
        <v>405</v>
      </c>
      <c r="B573" s="31">
        <f>'MTSP-HERA Limits-HIDE'!DL$37</f>
        <v>1152</v>
      </c>
      <c r="C573" s="31">
        <f>'MTSP-HERA Limits-HIDE'!DM$37</f>
        <v>1235</v>
      </c>
      <c r="D573" s="31">
        <f>'MTSP-HERA Limits-HIDE'!DN$37</f>
        <v>1482</v>
      </c>
      <c r="E573" s="31">
        <f>'MTSP-HERA Limits-HIDE'!DO$37</f>
        <v>1712</v>
      </c>
      <c r="F573" s="31">
        <f>'MTSP-HERA Limits-HIDE'!DP$37</f>
        <v>1910</v>
      </c>
    </row>
    <row r="574" spans="1:6" ht="6" customHeight="1" x14ac:dyDescent="0.2"/>
    <row r="575" spans="1:6" ht="12.75" customHeight="1" x14ac:dyDescent="0.2">
      <c r="A575" s="36" t="str">
        <f>'MTSP-HERA Limits-HIDE'!C38</f>
        <v>Gloucester County</v>
      </c>
      <c r="B575" s="26">
        <f>'MTSP-HERA Limits-HIDE'!E38</f>
        <v>106500</v>
      </c>
      <c r="C575" s="280" t="str">
        <f>'MTSP-HERA Limits-HIDE'!D38</f>
        <v>Virginia Beach-Norfolk-Newport News, VA-NC HUD Metro FMR Area</v>
      </c>
      <c r="D575" s="280"/>
      <c r="E575" s="280"/>
      <c r="F575" s="280"/>
    </row>
    <row r="576" spans="1:6" ht="3" customHeight="1" x14ac:dyDescent="0.2">
      <c r="A576" s="27"/>
      <c r="B576" s="28"/>
      <c r="C576" s="27"/>
    </row>
    <row r="577" spans="1:6" s="29" customFormat="1" x14ac:dyDescent="0.2">
      <c r="A577" s="36"/>
      <c r="B577" s="28" t="s">
        <v>397</v>
      </c>
      <c r="C577" s="28" t="s">
        <v>406</v>
      </c>
      <c r="D577" s="28" t="s">
        <v>407</v>
      </c>
      <c r="E577" s="28" t="s">
        <v>408</v>
      </c>
      <c r="F577" s="28" t="s">
        <v>409</v>
      </c>
    </row>
    <row r="578" spans="1:6" x14ac:dyDescent="0.2">
      <c r="A578" s="30" t="s">
        <v>399</v>
      </c>
      <c r="B578" s="31">
        <f>'MTSP-HERA Limits-HIDE'!CH$38</f>
        <v>373</v>
      </c>
      <c r="C578" s="31">
        <f>'MTSP-HERA Limits-HIDE'!CI$38</f>
        <v>399</v>
      </c>
      <c r="D578" s="31">
        <f>'MTSP-HERA Limits-HIDE'!CJ$38</f>
        <v>479</v>
      </c>
      <c r="E578" s="31">
        <f>'MTSP-HERA Limits-HIDE'!CK$38</f>
        <v>554</v>
      </c>
      <c r="F578" s="31">
        <f>'MTSP-HERA Limits-HIDE'!CL$38</f>
        <v>618</v>
      </c>
    </row>
    <row r="579" spans="1:6" x14ac:dyDescent="0.2">
      <c r="A579" s="30" t="s">
        <v>400</v>
      </c>
      <c r="B579" s="31">
        <f>'MTSP-HERA Limits-HIDE'!CM$38</f>
        <v>559</v>
      </c>
      <c r="C579" s="31">
        <f>'MTSP-HERA Limits-HIDE'!CN$38</f>
        <v>599</v>
      </c>
      <c r="D579" s="31">
        <f>'MTSP-HERA Limits-HIDE'!CO$38</f>
        <v>719</v>
      </c>
      <c r="E579" s="31">
        <f>'MTSP-HERA Limits-HIDE'!CP$38</f>
        <v>831</v>
      </c>
      <c r="F579" s="31">
        <f>'MTSP-HERA Limits-HIDE'!CQ$38</f>
        <v>927</v>
      </c>
    </row>
    <row r="580" spans="1:6" x14ac:dyDescent="0.2">
      <c r="A580" s="30" t="s">
        <v>401</v>
      </c>
      <c r="B580" s="31">
        <f>'MTSP-HERA Limits-HIDE'!CR$38</f>
        <v>746</v>
      </c>
      <c r="C580" s="31">
        <f>'MTSP-HERA Limits-HIDE'!CS$38</f>
        <v>799</v>
      </c>
      <c r="D580" s="31">
        <f>'MTSP-HERA Limits-HIDE'!CT$38</f>
        <v>959</v>
      </c>
      <c r="E580" s="31">
        <f>'MTSP-HERA Limits-HIDE'!CU$38</f>
        <v>1108</v>
      </c>
      <c r="F580" s="31">
        <f>'MTSP-HERA Limits-HIDE'!CV$38</f>
        <v>1236</v>
      </c>
    </row>
    <row r="581" spans="1:6" x14ac:dyDescent="0.2">
      <c r="A581" s="30" t="s">
        <v>402</v>
      </c>
      <c r="B581" s="31">
        <f>'MTSP-HERA Limits-HIDE'!CW$38</f>
        <v>932</v>
      </c>
      <c r="C581" s="31">
        <f>'MTSP-HERA Limits-HIDE'!CX$38</f>
        <v>998</v>
      </c>
      <c r="D581" s="31">
        <f>'MTSP-HERA Limits-HIDE'!CY$38</f>
        <v>1198</v>
      </c>
      <c r="E581" s="31">
        <f>'MTSP-HERA Limits-HIDE'!CZ$38</f>
        <v>1385</v>
      </c>
      <c r="F581" s="31">
        <f>'MTSP-HERA Limits-HIDE'!DA$38</f>
        <v>1545</v>
      </c>
    </row>
    <row r="582" spans="1:6" x14ac:dyDescent="0.2">
      <c r="A582" s="30" t="s">
        <v>403</v>
      </c>
      <c r="B582" s="31">
        <f>'MTSP-HERA Limits-HIDE'!DB$38</f>
        <v>1119</v>
      </c>
      <c r="C582" s="31">
        <f>'MTSP-HERA Limits-HIDE'!DC$38</f>
        <v>1198</v>
      </c>
      <c r="D582" s="31">
        <f>'MTSP-HERA Limits-HIDE'!DD$38</f>
        <v>1438</v>
      </c>
      <c r="E582" s="31">
        <f>'MTSP-HERA Limits-HIDE'!DE$38</f>
        <v>1662</v>
      </c>
      <c r="F582" s="31">
        <f>'MTSP-HERA Limits-HIDE'!DF$38</f>
        <v>1854</v>
      </c>
    </row>
    <row r="583" spans="1:6" x14ac:dyDescent="0.2">
      <c r="A583" s="30" t="s">
        <v>404</v>
      </c>
      <c r="B583" s="31">
        <f>'MTSP-HERA Limits-HIDE'!DG$38</f>
        <v>1305</v>
      </c>
      <c r="C583" s="31">
        <f>'MTSP-HERA Limits-HIDE'!DH$38</f>
        <v>1398</v>
      </c>
      <c r="D583" s="31">
        <f>'MTSP-HERA Limits-HIDE'!DI$38</f>
        <v>1678</v>
      </c>
      <c r="E583" s="31">
        <f>'MTSP-HERA Limits-HIDE'!DJ$38</f>
        <v>1939</v>
      </c>
      <c r="F583" s="31">
        <f>'MTSP-HERA Limits-HIDE'!DK$38</f>
        <v>2163</v>
      </c>
    </row>
    <row r="584" spans="1:6" x14ac:dyDescent="0.2">
      <c r="A584" s="30" t="s">
        <v>405</v>
      </c>
      <c r="B584" s="31">
        <f>'MTSP-HERA Limits-HIDE'!DL$38</f>
        <v>1492</v>
      </c>
      <c r="C584" s="31">
        <f>'MTSP-HERA Limits-HIDE'!DM$38</f>
        <v>1598</v>
      </c>
      <c r="D584" s="31">
        <f>'MTSP-HERA Limits-HIDE'!DN$38</f>
        <v>1918</v>
      </c>
      <c r="E584" s="31">
        <f>'MTSP-HERA Limits-HIDE'!DO$38</f>
        <v>2216</v>
      </c>
      <c r="F584" s="31">
        <f>'MTSP-HERA Limits-HIDE'!DP$38</f>
        <v>2472</v>
      </c>
    </row>
    <row r="585" spans="1:6" ht="6.75" customHeight="1" x14ac:dyDescent="0.2"/>
    <row r="586" spans="1:6" x14ac:dyDescent="0.2">
      <c r="A586" s="25" t="str">
        <f>'MTSP-HERA Limits-HIDE'!C39</f>
        <v>Goochland County</v>
      </c>
      <c r="B586" s="26">
        <f>'MTSP-HERA Limits-HIDE'!E39</f>
        <v>113500</v>
      </c>
      <c r="C586" s="27" t="str">
        <f>'MTSP-HERA Limits-HIDE'!D39</f>
        <v>Richmond, VA HUD Metro FMR Area</v>
      </c>
    </row>
    <row r="587" spans="1:6" ht="3" customHeight="1" x14ac:dyDescent="0.2">
      <c r="A587" s="27"/>
      <c r="B587" s="28"/>
      <c r="C587" s="27"/>
    </row>
    <row r="588" spans="1:6" s="29" customFormat="1" x14ac:dyDescent="0.2">
      <c r="A588" s="25"/>
      <c r="B588" s="28" t="s">
        <v>397</v>
      </c>
      <c r="C588" s="28" t="s">
        <v>406</v>
      </c>
      <c r="D588" s="28" t="s">
        <v>407</v>
      </c>
      <c r="E588" s="28" t="s">
        <v>408</v>
      </c>
      <c r="F588" s="28" t="s">
        <v>409</v>
      </c>
    </row>
    <row r="589" spans="1:6" x14ac:dyDescent="0.2">
      <c r="A589" s="30" t="s">
        <v>399</v>
      </c>
      <c r="B589" s="31">
        <f>'MTSP-HERA Limits-HIDE'!CH$39</f>
        <v>397</v>
      </c>
      <c r="C589" s="31">
        <f>'MTSP-HERA Limits-HIDE'!CI$39</f>
        <v>425</v>
      </c>
      <c r="D589" s="31">
        <f>'MTSP-HERA Limits-HIDE'!CJ$39</f>
        <v>511</v>
      </c>
      <c r="E589" s="31">
        <f>'MTSP-HERA Limits-HIDE'!CK$39</f>
        <v>590</v>
      </c>
      <c r="F589" s="31">
        <f>'MTSP-HERA Limits-HIDE'!CL$39</f>
        <v>658</v>
      </c>
    </row>
    <row r="590" spans="1:6" x14ac:dyDescent="0.2">
      <c r="A590" s="30" t="s">
        <v>400</v>
      </c>
      <c r="B590" s="31">
        <f>'MTSP-HERA Limits-HIDE'!CM$39</f>
        <v>596</v>
      </c>
      <c r="C590" s="31">
        <f>'MTSP-HERA Limits-HIDE'!CN$39</f>
        <v>638</v>
      </c>
      <c r="D590" s="31">
        <f>'MTSP-HERA Limits-HIDE'!CO$39</f>
        <v>766</v>
      </c>
      <c r="E590" s="31">
        <f>'MTSP-HERA Limits-HIDE'!CP$39</f>
        <v>885</v>
      </c>
      <c r="F590" s="31">
        <f>'MTSP-HERA Limits-HIDE'!CQ$39</f>
        <v>987</v>
      </c>
    </row>
    <row r="591" spans="1:6" x14ac:dyDescent="0.2">
      <c r="A591" s="30" t="s">
        <v>401</v>
      </c>
      <c r="B591" s="31">
        <f>'MTSP-HERA Limits-HIDE'!CR$39</f>
        <v>795</v>
      </c>
      <c r="C591" s="31">
        <f>'MTSP-HERA Limits-HIDE'!CS$39</f>
        <v>851</v>
      </c>
      <c r="D591" s="31">
        <f>'MTSP-HERA Limits-HIDE'!CT$39</f>
        <v>1022</v>
      </c>
      <c r="E591" s="31">
        <f>'MTSP-HERA Limits-HIDE'!CU$39</f>
        <v>1180</v>
      </c>
      <c r="F591" s="31">
        <f>'MTSP-HERA Limits-HIDE'!CV$39</f>
        <v>1317</v>
      </c>
    </row>
    <row r="592" spans="1:6" x14ac:dyDescent="0.2">
      <c r="A592" s="30" t="s">
        <v>402</v>
      </c>
      <c r="B592" s="31">
        <f>'MTSP-HERA Limits-HIDE'!CW$39</f>
        <v>993</v>
      </c>
      <c r="C592" s="31">
        <f>'MTSP-HERA Limits-HIDE'!CX$39</f>
        <v>1064</v>
      </c>
      <c r="D592" s="31">
        <f>'MTSP-HERA Limits-HIDE'!CY$39</f>
        <v>1277</v>
      </c>
      <c r="E592" s="31">
        <f>'MTSP-HERA Limits-HIDE'!CZ$39</f>
        <v>1475</v>
      </c>
      <c r="F592" s="31">
        <f>'MTSP-HERA Limits-HIDE'!DA$39</f>
        <v>1646</v>
      </c>
    </row>
    <row r="593" spans="1:6" x14ac:dyDescent="0.2">
      <c r="A593" s="30" t="s">
        <v>403</v>
      </c>
      <c r="B593" s="31">
        <f>'MTSP-HERA Limits-HIDE'!DB$39</f>
        <v>1192</v>
      </c>
      <c r="C593" s="31">
        <f>'MTSP-HERA Limits-HIDE'!DC$39</f>
        <v>1277</v>
      </c>
      <c r="D593" s="31">
        <f>'MTSP-HERA Limits-HIDE'!DD$39</f>
        <v>1533</v>
      </c>
      <c r="E593" s="31">
        <f>'MTSP-HERA Limits-HIDE'!DE$39</f>
        <v>1770</v>
      </c>
      <c r="F593" s="31">
        <f>'MTSP-HERA Limits-HIDE'!DF$39</f>
        <v>1975</v>
      </c>
    </row>
    <row r="594" spans="1:6" x14ac:dyDescent="0.2">
      <c r="A594" s="30" t="s">
        <v>404</v>
      </c>
      <c r="B594" s="31">
        <f>'MTSP-HERA Limits-HIDE'!DG$39</f>
        <v>1391</v>
      </c>
      <c r="C594" s="31">
        <f>'MTSP-HERA Limits-HIDE'!DH$39</f>
        <v>1490</v>
      </c>
      <c r="D594" s="31">
        <f>'MTSP-HERA Limits-HIDE'!DI$39</f>
        <v>1788</v>
      </c>
      <c r="E594" s="31">
        <f>'MTSP-HERA Limits-HIDE'!DJ$39</f>
        <v>2065</v>
      </c>
      <c r="F594" s="31">
        <f>'MTSP-HERA Limits-HIDE'!DK$39</f>
        <v>2304</v>
      </c>
    </row>
    <row r="595" spans="1:6" x14ac:dyDescent="0.2">
      <c r="A595" s="30" t="s">
        <v>405</v>
      </c>
      <c r="B595" s="31">
        <f>'MTSP-HERA Limits-HIDE'!DL$39</f>
        <v>1590</v>
      </c>
      <c r="C595" s="31">
        <f>'MTSP-HERA Limits-HIDE'!DM$39</f>
        <v>1703</v>
      </c>
      <c r="D595" s="31">
        <f>'MTSP-HERA Limits-HIDE'!DN$39</f>
        <v>2044</v>
      </c>
      <c r="E595" s="31">
        <f>'MTSP-HERA Limits-HIDE'!DO$39</f>
        <v>2361</v>
      </c>
      <c r="F595" s="31">
        <f>'MTSP-HERA Limits-HIDE'!DP$39</f>
        <v>2634</v>
      </c>
    </row>
    <row r="596" spans="1:6" ht="6" customHeight="1" x14ac:dyDescent="0.2"/>
    <row r="597" spans="1:6" x14ac:dyDescent="0.2">
      <c r="A597" s="27" t="str">
        <f>'MTSP-HERA Limits-HIDE'!C40</f>
        <v>Grayson County</v>
      </c>
      <c r="B597" s="26">
        <f>'MTSP-HERA Limits-HIDE'!E40</f>
        <v>63400</v>
      </c>
      <c r="C597" s="27" t="str">
        <f>'MTSP-HERA Limits-HIDE'!D40</f>
        <v>Grayson County, VA</v>
      </c>
    </row>
    <row r="598" spans="1:6" ht="3" customHeight="1" x14ac:dyDescent="0.2">
      <c r="A598" s="27"/>
      <c r="B598" s="28"/>
      <c r="C598" s="27"/>
    </row>
    <row r="599" spans="1:6" s="29" customFormat="1" x14ac:dyDescent="0.2">
      <c r="A599" s="27"/>
      <c r="B599" s="28" t="s">
        <v>397</v>
      </c>
      <c r="C599" s="28" t="s">
        <v>406</v>
      </c>
      <c r="D599" s="28" t="s">
        <v>407</v>
      </c>
      <c r="E599" s="28" t="s">
        <v>408</v>
      </c>
      <c r="F599" s="28" t="s">
        <v>409</v>
      </c>
    </row>
    <row r="600" spans="1:6" x14ac:dyDescent="0.2">
      <c r="A600" s="30" t="s">
        <v>399</v>
      </c>
      <c r="B600" s="31">
        <f>'MTSP-HERA Limits-HIDE'!CH$40</f>
        <v>273</v>
      </c>
      <c r="C600" s="31">
        <f>'MTSP-HERA Limits-HIDE'!CI$40</f>
        <v>293</v>
      </c>
      <c r="D600" s="31">
        <f>'MTSP-HERA Limits-HIDE'!CJ$40</f>
        <v>351</v>
      </c>
      <c r="E600" s="31">
        <f>'MTSP-HERA Limits-HIDE'!CK$40</f>
        <v>406</v>
      </c>
      <c r="F600" s="31">
        <f>'MTSP-HERA Limits-HIDE'!CL$40</f>
        <v>453</v>
      </c>
    </row>
    <row r="601" spans="1:6" x14ac:dyDescent="0.2">
      <c r="A601" s="30" t="s">
        <v>400</v>
      </c>
      <c r="B601" s="31">
        <f>'MTSP-HERA Limits-HIDE'!CM$40</f>
        <v>410</v>
      </c>
      <c r="C601" s="31">
        <f>'MTSP-HERA Limits-HIDE'!CN$40</f>
        <v>439</v>
      </c>
      <c r="D601" s="31">
        <f>'MTSP-HERA Limits-HIDE'!CO$40</f>
        <v>527</v>
      </c>
      <c r="E601" s="31">
        <f>'MTSP-HERA Limits-HIDE'!CP$40</f>
        <v>609</v>
      </c>
      <c r="F601" s="31">
        <f>'MTSP-HERA Limits-HIDE'!CQ$40</f>
        <v>679</v>
      </c>
    </row>
    <row r="602" spans="1:6" x14ac:dyDescent="0.2">
      <c r="A602" s="30" t="s">
        <v>401</v>
      </c>
      <c r="B602" s="31">
        <f>'MTSP-HERA Limits-HIDE'!CR$40</f>
        <v>547</v>
      </c>
      <c r="C602" s="31">
        <f>'MTSP-HERA Limits-HIDE'!CS$40</f>
        <v>586</v>
      </c>
      <c r="D602" s="31">
        <f>'MTSP-HERA Limits-HIDE'!CT$40</f>
        <v>703</v>
      </c>
      <c r="E602" s="31">
        <f>'MTSP-HERA Limits-HIDE'!CU$40</f>
        <v>812</v>
      </c>
      <c r="F602" s="31">
        <f>'MTSP-HERA Limits-HIDE'!CV$40</f>
        <v>906</v>
      </c>
    </row>
    <row r="603" spans="1:6" x14ac:dyDescent="0.2">
      <c r="A603" s="30" t="s">
        <v>402</v>
      </c>
      <c r="B603" s="31">
        <f>'MTSP-HERA Limits-HIDE'!CW$40</f>
        <v>683</v>
      </c>
      <c r="C603" s="31">
        <f>'MTSP-HERA Limits-HIDE'!CX$40</f>
        <v>732</v>
      </c>
      <c r="D603" s="31">
        <f>'MTSP-HERA Limits-HIDE'!CY$40</f>
        <v>878</v>
      </c>
      <c r="E603" s="31">
        <f>'MTSP-HERA Limits-HIDE'!CZ$40</f>
        <v>1015</v>
      </c>
      <c r="F603" s="31">
        <f>'MTSP-HERA Limits-HIDE'!DA$40</f>
        <v>1132</v>
      </c>
    </row>
    <row r="604" spans="1:6" x14ac:dyDescent="0.2">
      <c r="A604" s="30" t="s">
        <v>403</v>
      </c>
      <c r="B604" s="31">
        <f>'MTSP-HERA Limits-HIDE'!DB$40</f>
        <v>820</v>
      </c>
      <c r="C604" s="31">
        <f>'MTSP-HERA Limits-HIDE'!DC$40</f>
        <v>879</v>
      </c>
      <c r="D604" s="31">
        <f>'MTSP-HERA Limits-HIDE'!DD$40</f>
        <v>1054</v>
      </c>
      <c r="E604" s="31">
        <f>'MTSP-HERA Limits-HIDE'!DE$40</f>
        <v>1218</v>
      </c>
      <c r="F604" s="31">
        <f>'MTSP-HERA Limits-HIDE'!DF$40</f>
        <v>1359</v>
      </c>
    </row>
    <row r="605" spans="1:6" x14ac:dyDescent="0.2">
      <c r="A605" s="30" t="s">
        <v>404</v>
      </c>
      <c r="B605" s="31">
        <f>'MTSP-HERA Limits-HIDE'!DG$40</f>
        <v>957</v>
      </c>
      <c r="C605" s="31">
        <f>'MTSP-HERA Limits-HIDE'!DH$40</f>
        <v>1025</v>
      </c>
      <c r="D605" s="31">
        <f>'MTSP-HERA Limits-HIDE'!DI$40</f>
        <v>1230</v>
      </c>
      <c r="E605" s="31">
        <f>'MTSP-HERA Limits-HIDE'!DJ$40</f>
        <v>1421</v>
      </c>
      <c r="F605" s="31">
        <f>'MTSP-HERA Limits-HIDE'!DK$40</f>
        <v>1585</v>
      </c>
    </row>
    <row r="606" spans="1:6" x14ac:dyDescent="0.2">
      <c r="A606" s="30" t="s">
        <v>405</v>
      </c>
      <c r="B606" s="31">
        <f>'MTSP-HERA Limits-HIDE'!DL$40</f>
        <v>1094</v>
      </c>
      <c r="C606" s="31">
        <f>'MTSP-HERA Limits-HIDE'!DM$40</f>
        <v>1172</v>
      </c>
      <c r="D606" s="31">
        <f>'MTSP-HERA Limits-HIDE'!DN$40</f>
        <v>1406</v>
      </c>
      <c r="E606" s="31">
        <f>'MTSP-HERA Limits-HIDE'!DO$40</f>
        <v>1625</v>
      </c>
      <c r="F606" s="31">
        <f>'MTSP-HERA Limits-HIDE'!DP$40</f>
        <v>1812</v>
      </c>
    </row>
    <row r="607" spans="1:6" ht="6" customHeight="1" x14ac:dyDescent="0.2"/>
    <row r="608" spans="1:6" x14ac:dyDescent="0.2">
      <c r="A608" s="27" t="str">
        <f>'MTSP-HERA Limits-HIDE'!C41</f>
        <v>Greene County</v>
      </c>
      <c r="B608" s="26">
        <f>'MTSP-HERA Limits-HIDE'!E41</f>
        <v>125800</v>
      </c>
      <c r="C608" s="27" t="str">
        <f>'MTSP-HERA Limits-HIDE'!D41</f>
        <v>Charlottesville, VA MSA</v>
      </c>
    </row>
    <row r="609" spans="1:6" ht="3" customHeight="1" x14ac:dyDescent="0.2">
      <c r="A609" s="27"/>
      <c r="B609" s="28"/>
      <c r="C609" s="27"/>
    </row>
    <row r="610" spans="1:6" s="29" customFormat="1" x14ac:dyDescent="0.2">
      <c r="A610" s="27"/>
      <c r="B610" s="28" t="s">
        <v>397</v>
      </c>
      <c r="C610" s="28" t="s">
        <v>406</v>
      </c>
      <c r="D610" s="28" t="s">
        <v>407</v>
      </c>
      <c r="E610" s="28" t="s">
        <v>408</v>
      </c>
      <c r="F610" s="28" t="s">
        <v>409</v>
      </c>
    </row>
    <row r="611" spans="1:6" x14ac:dyDescent="0.2">
      <c r="A611" s="30" t="s">
        <v>399</v>
      </c>
      <c r="B611" s="31">
        <f>'MTSP-HERA Limits-HIDE'!CH$41</f>
        <v>440</v>
      </c>
      <c r="C611" s="31">
        <f>'MTSP-HERA Limits-HIDE'!CI$41</f>
        <v>472</v>
      </c>
      <c r="D611" s="31">
        <f>'MTSP-HERA Limits-HIDE'!CJ$41</f>
        <v>566</v>
      </c>
      <c r="E611" s="31">
        <f>'MTSP-HERA Limits-HIDE'!CK$41</f>
        <v>654</v>
      </c>
      <c r="F611" s="31">
        <f>'MTSP-HERA Limits-HIDE'!CL$41</f>
        <v>730</v>
      </c>
    </row>
    <row r="612" spans="1:6" x14ac:dyDescent="0.2">
      <c r="A612" s="30" t="s">
        <v>400</v>
      </c>
      <c r="B612" s="31">
        <f>'MTSP-HERA Limits-HIDE'!CM$41</f>
        <v>660</v>
      </c>
      <c r="C612" s="31">
        <f>'MTSP-HERA Limits-HIDE'!CN$41</f>
        <v>708</v>
      </c>
      <c r="D612" s="31">
        <f>'MTSP-HERA Limits-HIDE'!CO$41</f>
        <v>849</v>
      </c>
      <c r="E612" s="31">
        <f>'MTSP-HERA Limits-HIDE'!CP$41</f>
        <v>981</v>
      </c>
      <c r="F612" s="31">
        <f>'MTSP-HERA Limits-HIDE'!CQ$41</f>
        <v>1095</v>
      </c>
    </row>
    <row r="613" spans="1:6" x14ac:dyDescent="0.2">
      <c r="A613" s="30" t="s">
        <v>401</v>
      </c>
      <c r="B613" s="31">
        <f>'MTSP-HERA Limits-HIDE'!CR$41</f>
        <v>881</v>
      </c>
      <c r="C613" s="31">
        <f>'MTSP-HERA Limits-HIDE'!CS$41</f>
        <v>944</v>
      </c>
      <c r="D613" s="31">
        <f>'MTSP-HERA Limits-HIDE'!CT$41</f>
        <v>1133</v>
      </c>
      <c r="E613" s="31">
        <f>'MTSP-HERA Limits-HIDE'!CU$41</f>
        <v>1308</v>
      </c>
      <c r="F613" s="31">
        <f>'MTSP-HERA Limits-HIDE'!CV$41</f>
        <v>1460</v>
      </c>
    </row>
    <row r="614" spans="1:6" x14ac:dyDescent="0.2">
      <c r="A614" s="30" t="s">
        <v>402</v>
      </c>
      <c r="B614" s="31">
        <f>'MTSP-HERA Limits-HIDE'!CW$41</f>
        <v>1101</v>
      </c>
      <c r="C614" s="31">
        <f>'MTSP-HERA Limits-HIDE'!CX$41</f>
        <v>1180</v>
      </c>
      <c r="D614" s="31">
        <f>'MTSP-HERA Limits-HIDE'!CY$41</f>
        <v>1416</v>
      </c>
      <c r="E614" s="31">
        <f>'MTSP-HERA Limits-HIDE'!CZ$41</f>
        <v>1635</v>
      </c>
      <c r="F614" s="31">
        <f>'MTSP-HERA Limits-HIDE'!DA$41</f>
        <v>1825</v>
      </c>
    </row>
    <row r="615" spans="1:6" x14ac:dyDescent="0.2">
      <c r="A615" s="30" t="s">
        <v>403</v>
      </c>
      <c r="B615" s="31">
        <f>'MTSP-HERA Limits-HIDE'!DB$41</f>
        <v>1321</v>
      </c>
      <c r="C615" s="31">
        <f>'MTSP-HERA Limits-HIDE'!DC$41</f>
        <v>1416</v>
      </c>
      <c r="D615" s="31">
        <f>'MTSP-HERA Limits-HIDE'!DD$41</f>
        <v>1699</v>
      </c>
      <c r="E615" s="31">
        <f>'MTSP-HERA Limits-HIDE'!DE$41</f>
        <v>1962</v>
      </c>
      <c r="F615" s="31">
        <f>'MTSP-HERA Limits-HIDE'!DF$41</f>
        <v>2190</v>
      </c>
    </row>
    <row r="616" spans="1:6" x14ac:dyDescent="0.2">
      <c r="A616" s="30" t="s">
        <v>404</v>
      </c>
      <c r="B616" s="31">
        <f>'MTSP-HERA Limits-HIDE'!DG$41</f>
        <v>1541</v>
      </c>
      <c r="C616" s="31">
        <f>'MTSP-HERA Limits-HIDE'!DH$41</f>
        <v>1652</v>
      </c>
      <c r="D616" s="31">
        <f>'MTSP-HERA Limits-HIDE'!DI$41</f>
        <v>1982</v>
      </c>
      <c r="E616" s="31">
        <f>'MTSP-HERA Limits-HIDE'!DJ$41</f>
        <v>2289</v>
      </c>
      <c r="F616" s="31">
        <f>'MTSP-HERA Limits-HIDE'!DK$41</f>
        <v>2555</v>
      </c>
    </row>
    <row r="617" spans="1:6" x14ac:dyDescent="0.2">
      <c r="A617" s="30" t="s">
        <v>405</v>
      </c>
      <c r="B617" s="31">
        <f>'MTSP-HERA Limits-HIDE'!DL$41</f>
        <v>1762</v>
      </c>
      <c r="C617" s="31">
        <f>'MTSP-HERA Limits-HIDE'!DM$41</f>
        <v>1888</v>
      </c>
      <c r="D617" s="31">
        <f>'MTSP-HERA Limits-HIDE'!DN$41</f>
        <v>2266</v>
      </c>
      <c r="E617" s="31">
        <f>'MTSP-HERA Limits-HIDE'!DO$41</f>
        <v>2617</v>
      </c>
      <c r="F617" s="31">
        <f>'MTSP-HERA Limits-HIDE'!DP$41</f>
        <v>2920</v>
      </c>
    </row>
    <row r="618" spans="1:6" ht="6" customHeight="1" x14ac:dyDescent="0.2"/>
    <row r="619" spans="1:6" x14ac:dyDescent="0.2">
      <c r="A619" s="25" t="str">
        <f>'MTSP-HERA Limits-HIDE'!C42</f>
        <v>Greensville County</v>
      </c>
      <c r="B619" s="26">
        <f>'MTSP-HERA Limits-HIDE'!E42</f>
        <v>74400</v>
      </c>
      <c r="C619" s="280" t="str">
        <f>'MTSP-HERA Limits-HIDE'!D42</f>
        <v>Greensville County-Emporia city, VA HUD Nonmetro FMR Area</v>
      </c>
      <c r="D619" s="280"/>
      <c r="E619" s="280"/>
      <c r="F619" s="280"/>
    </row>
    <row r="620" spans="1:6" ht="3" customHeight="1" x14ac:dyDescent="0.2">
      <c r="A620" s="41"/>
      <c r="B620" s="38"/>
      <c r="C620" s="41"/>
      <c r="D620" s="41"/>
      <c r="E620" s="41"/>
      <c r="F620" s="41"/>
    </row>
    <row r="621" spans="1:6" s="29" customFormat="1" x14ac:dyDescent="0.2">
      <c r="A621" s="25"/>
      <c r="B621" s="28" t="s">
        <v>397</v>
      </c>
      <c r="C621" s="28" t="s">
        <v>406</v>
      </c>
      <c r="D621" s="28" t="s">
        <v>407</v>
      </c>
      <c r="E621" s="28" t="s">
        <v>408</v>
      </c>
      <c r="F621" s="28" t="s">
        <v>409</v>
      </c>
    </row>
    <row r="622" spans="1:6" x14ac:dyDescent="0.2">
      <c r="A622" s="30" t="s">
        <v>399</v>
      </c>
      <c r="B622" s="31">
        <f>'MTSP-HERA Limits-HIDE'!CH$42</f>
        <v>273</v>
      </c>
      <c r="C622" s="31">
        <f>'MTSP-HERA Limits-HIDE'!CI$42</f>
        <v>293</v>
      </c>
      <c r="D622" s="31">
        <f>'MTSP-HERA Limits-HIDE'!CJ$42</f>
        <v>351</v>
      </c>
      <c r="E622" s="31">
        <f>'MTSP-HERA Limits-HIDE'!CK$42</f>
        <v>406</v>
      </c>
      <c r="F622" s="31">
        <f>'MTSP-HERA Limits-HIDE'!CL$42</f>
        <v>453</v>
      </c>
    </row>
    <row r="623" spans="1:6" x14ac:dyDescent="0.2">
      <c r="A623" s="30" t="s">
        <v>400</v>
      </c>
      <c r="B623" s="31">
        <f>'MTSP-HERA Limits-HIDE'!CM$42</f>
        <v>410</v>
      </c>
      <c r="C623" s="31">
        <f>'MTSP-HERA Limits-HIDE'!CN$42</f>
        <v>439</v>
      </c>
      <c r="D623" s="31">
        <f>'MTSP-HERA Limits-HIDE'!CO$42</f>
        <v>527</v>
      </c>
      <c r="E623" s="31">
        <f>'MTSP-HERA Limits-HIDE'!CP$42</f>
        <v>609</v>
      </c>
      <c r="F623" s="31">
        <f>'MTSP-HERA Limits-HIDE'!CQ$42</f>
        <v>679</v>
      </c>
    </row>
    <row r="624" spans="1:6" x14ac:dyDescent="0.2">
      <c r="A624" s="30" t="s">
        <v>401</v>
      </c>
      <c r="B624" s="31">
        <f>'MTSP-HERA Limits-HIDE'!CR$42</f>
        <v>547</v>
      </c>
      <c r="C624" s="31">
        <f>'MTSP-HERA Limits-HIDE'!CS$42</f>
        <v>586</v>
      </c>
      <c r="D624" s="31">
        <f>'MTSP-HERA Limits-HIDE'!CT$42</f>
        <v>703</v>
      </c>
      <c r="E624" s="31">
        <f>'MTSP-HERA Limits-HIDE'!CU$42</f>
        <v>812</v>
      </c>
      <c r="F624" s="31">
        <f>'MTSP-HERA Limits-HIDE'!CV$42</f>
        <v>906</v>
      </c>
    </row>
    <row r="625" spans="1:6" x14ac:dyDescent="0.2">
      <c r="A625" s="30" t="s">
        <v>402</v>
      </c>
      <c r="B625" s="31">
        <f>'MTSP-HERA Limits-HIDE'!CW$42</f>
        <v>683</v>
      </c>
      <c r="C625" s="31">
        <f>'MTSP-HERA Limits-HIDE'!CX$42</f>
        <v>732</v>
      </c>
      <c r="D625" s="31">
        <f>'MTSP-HERA Limits-HIDE'!CY$42</f>
        <v>878</v>
      </c>
      <c r="E625" s="31">
        <f>'MTSP-HERA Limits-HIDE'!CZ$42</f>
        <v>1015</v>
      </c>
      <c r="F625" s="31">
        <f>'MTSP-HERA Limits-HIDE'!DA$42</f>
        <v>1132</v>
      </c>
    </row>
    <row r="626" spans="1:6" x14ac:dyDescent="0.2">
      <c r="A626" s="30" t="s">
        <v>403</v>
      </c>
      <c r="B626" s="31">
        <f>'MTSP-HERA Limits-HIDE'!DB$42</f>
        <v>820</v>
      </c>
      <c r="C626" s="31">
        <f>'MTSP-HERA Limits-HIDE'!DC$42</f>
        <v>879</v>
      </c>
      <c r="D626" s="31">
        <f>'MTSP-HERA Limits-HIDE'!DD$42</f>
        <v>1054</v>
      </c>
      <c r="E626" s="31">
        <f>'MTSP-HERA Limits-HIDE'!DE$42</f>
        <v>1218</v>
      </c>
      <c r="F626" s="31">
        <f>'MTSP-HERA Limits-HIDE'!DF$42</f>
        <v>1359</v>
      </c>
    </row>
    <row r="627" spans="1:6" x14ac:dyDescent="0.2">
      <c r="A627" s="30" t="s">
        <v>404</v>
      </c>
      <c r="B627" s="31">
        <f>'MTSP-HERA Limits-HIDE'!DG$42</f>
        <v>957</v>
      </c>
      <c r="C627" s="31">
        <f>'MTSP-HERA Limits-HIDE'!DH$42</f>
        <v>1025</v>
      </c>
      <c r="D627" s="31">
        <f>'MTSP-HERA Limits-HIDE'!DI$42</f>
        <v>1230</v>
      </c>
      <c r="E627" s="31">
        <f>'MTSP-HERA Limits-HIDE'!DJ$42</f>
        <v>1421</v>
      </c>
      <c r="F627" s="31">
        <f>'MTSP-HERA Limits-HIDE'!DK$42</f>
        <v>1585</v>
      </c>
    </row>
    <row r="628" spans="1:6" x14ac:dyDescent="0.2">
      <c r="A628" s="30" t="s">
        <v>405</v>
      </c>
      <c r="B628" s="31">
        <f>'MTSP-HERA Limits-HIDE'!DL$42</f>
        <v>1094</v>
      </c>
      <c r="C628" s="31">
        <f>'MTSP-HERA Limits-HIDE'!DM$42</f>
        <v>1172</v>
      </c>
      <c r="D628" s="31">
        <f>'MTSP-HERA Limits-HIDE'!DN$42</f>
        <v>1406</v>
      </c>
      <c r="E628" s="31">
        <f>'MTSP-HERA Limits-HIDE'!DO$42</f>
        <v>1625</v>
      </c>
      <c r="F628" s="31">
        <f>'MTSP-HERA Limits-HIDE'!DP$42</f>
        <v>1812</v>
      </c>
    </row>
    <row r="629" spans="1:6" ht="6" customHeight="1" x14ac:dyDescent="0.2"/>
    <row r="630" spans="1:6" x14ac:dyDescent="0.2">
      <c r="A630" s="27" t="str">
        <f>'MTSP-HERA Limits-HIDE'!C43</f>
        <v>Halifax County</v>
      </c>
      <c r="B630" s="26">
        <f>'MTSP-HERA Limits-HIDE'!E43</f>
        <v>70400</v>
      </c>
      <c r="C630" s="29" t="str">
        <f>'MTSP-HERA Limits-HIDE'!D43</f>
        <v>Halifax County, VA</v>
      </c>
    </row>
    <row r="631" spans="1:6" ht="3" customHeight="1" x14ac:dyDescent="0.2">
      <c r="A631" s="27"/>
      <c r="B631" s="28"/>
      <c r="C631" s="29"/>
    </row>
    <row r="632" spans="1:6" s="29" customFormat="1" x14ac:dyDescent="0.2">
      <c r="A632" s="27"/>
      <c r="B632" s="28" t="s">
        <v>397</v>
      </c>
      <c r="C632" s="28" t="s">
        <v>406</v>
      </c>
      <c r="D632" s="28" t="s">
        <v>407</v>
      </c>
      <c r="E632" s="28" t="s">
        <v>408</v>
      </c>
      <c r="F632" s="28" t="s">
        <v>409</v>
      </c>
    </row>
    <row r="633" spans="1:6" x14ac:dyDescent="0.2">
      <c r="A633" s="30" t="s">
        <v>399</v>
      </c>
      <c r="B633" s="31">
        <f>'MTSP-HERA Limits-HIDE'!CH$43</f>
        <v>273</v>
      </c>
      <c r="C633" s="31">
        <f>'MTSP-HERA Limits-HIDE'!CI$43</f>
        <v>293</v>
      </c>
      <c r="D633" s="31">
        <f>'MTSP-HERA Limits-HIDE'!CJ$43</f>
        <v>351</v>
      </c>
      <c r="E633" s="31">
        <f>'MTSP-HERA Limits-HIDE'!CK$43</f>
        <v>406</v>
      </c>
      <c r="F633" s="31">
        <f>'MTSP-HERA Limits-HIDE'!CL$43</f>
        <v>453</v>
      </c>
    </row>
    <row r="634" spans="1:6" x14ac:dyDescent="0.2">
      <c r="A634" s="30" t="s">
        <v>400</v>
      </c>
      <c r="B634" s="31">
        <f>'MTSP-HERA Limits-HIDE'!CM$43</f>
        <v>410</v>
      </c>
      <c r="C634" s="31">
        <f>'MTSP-HERA Limits-HIDE'!CN$43</f>
        <v>439</v>
      </c>
      <c r="D634" s="31">
        <f>'MTSP-HERA Limits-HIDE'!CO$43</f>
        <v>527</v>
      </c>
      <c r="E634" s="31">
        <f>'MTSP-HERA Limits-HIDE'!CP$43</f>
        <v>609</v>
      </c>
      <c r="F634" s="31">
        <f>'MTSP-HERA Limits-HIDE'!CQ$43</f>
        <v>679</v>
      </c>
    </row>
    <row r="635" spans="1:6" x14ac:dyDescent="0.2">
      <c r="A635" s="30" t="s">
        <v>401</v>
      </c>
      <c r="B635" s="31">
        <f>'MTSP-HERA Limits-HIDE'!CR$43</f>
        <v>547</v>
      </c>
      <c r="C635" s="31">
        <f>'MTSP-HERA Limits-HIDE'!CS$43</f>
        <v>586</v>
      </c>
      <c r="D635" s="31">
        <f>'MTSP-HERA Limits-HIDE'!CT$43</f>
        <v>703</v>
      </c>
      <c r="E635" s="31">
        <f>'MTSP-HERA Limits-HIDE'!CU$43</f>
        <v>812</v>
      </c>
      <c r="F635" s="31">
        <f>'MTSP-HERA Limits-HIDE'!CV$43</f>
        <v>906</v>
      </c>
    </row>
    <row r="636" spans="1:6" x14ac:dyDescent="0.2">
      <c r="A636" s="30" t="s">
        <v>402</v>
      </c>
      <c r="B636" s="31">
        <f>'MTSP-HERA Limits-HIDE'!CW$43</f>
        <v>683</v>
      </c>
      <c r="C636" s="31">
        <f>'MTSP-HERA Limits-HIDE'!CX$43</f>
        <v>732</v>
      </c>
      <c r="D636" s="31">
        <f>'MTSP-HERA Limits-HIDE'!CY$43</f>
        <v>878</v>
      </c>
      <c r="E636" s="31">
        <f>'MTSP-HERA Limits-HIDE'!CZ$43</f>
        <v>1015</v>
      </c>
      <c r="F636" s="31">
        <f>'MTSP-HERA Limits-HIDE'!DA$43</f>
        <v>1132</v>
      </c>
    </row>
    <row r="637" spans="1:6" x14ac:dyDescent="0.2">
      <c r="A637" s="30" t="s">
        <v>403</v>
      </c>
      <c r="B637" s="31">
        <f>'MTSP-HERA Limits-HIDE'!DB$43</f>
        <v>820</v>
      </c>
      <c r="C637" s="31">
        <f>'MTSP-HERA Limits-HIDE'!DC$43</f>
        <v>879</v>
      </c>
      <c r="D637" s="31">
        <f>'MTSP-HERA Limits-HIDE'!DD$43</f>
        <v>1054</v>
      </c>
      <c r="E637" s="31">
        <f>'MTSP-HERA Limits-HIDE'!DE$43</f>
        <v>1218</v>
      </c>
      <c r="F637" s="31">
        <f>'MTSP-HERA Limits-HIDE'!DF$43</f>
        <v>1359</v>
      </c>
    </row>
    <row r="638" spans="1:6" x14ac:dyDescent="0.2">
      <c r="A638" s="30" t="s">
        <v>404</v>
      </c>
      <c r="B638" s="31">
        <f>'MTSP-HERA Limits-HIDE'!DG$43</f>
        <v>957</v>
      </c>
      <c r="C638" s="31">
        <f>'MTSP-HERA Limits-HIDE'!DH$43</f>
        <v>1025</v>
      </c>
      <c r="D638" s="31">
        <f>'MTSP-HERA Limits-HIDE'!DI$43</f>
        <v>1230</v>
      </c>
      <c r="E638" s="31">
        <f>'MTSP-HERA Limits-HIDE'!DJ$43</f>
        <v>1421</v>
      </c>
      <c r="F638" s="31">
        <f>'MTSP-HERA Limits-HIDE'!DK$43</f>
        <v>1585</v>
      </c>
    </row>
    <row r="639" spans="1:6" x14ac:dyDescent="0.2">
      <c r="A639" s="30" t="s">
        <v>405</v>
      </c>
      <c r="B639" s="31">
        <f>'MTSP-HERA Limits-HIDE'!DL$43</f>
        <v>1094</v>
      </c>
      <c r="C639" s="31">
        <f>'MTSP-HERA Limits-HIDE'!DM$43</f>
        <v>1172</v>
      </c>
      <c r="D639" s="31">
        <f>'MTSP-HERA Limits-HIDE'!DN$43</f>
        <v>1406</v>
      </c>
      <c r="E639" s="31">
        <f>'MTSP-HERA Limits-HIDE'!DO$43</f>
        <v>1625</v>
      </c>
      <c r="F639" s="31">
        <f>'MTSP-HERA Limits-HIDE'!DP$43</f>
        <v>1812</v>
      </c>
    </row>
    <row r="640" spans="1:6" ht="6" customHeight="1" x14ac:dyDescent="0.2"/>
    <row r="641" spans="1:6" ht="12.75" customHeight="1" x14ac:dyDescent="0.2">
      <c r="A641" s="37" t="str">
        <f>'MTSP-HERA Limits-HIDE'!C112</f>
        <v>Hampton city</v>
      </c>
      <c r="B641" s="26">
        <f>'MTSP-HERA Limits-HIDE'!E112</f>
        <v>106500</v>
      </c>
      <c r="C641" s="29" t="str">
        <f>'MTSP-HERA Limits-HIDE'!D112</f>
        <v>Virginia Beach-Norfolk-Newport News, VA-NC HUD Metro FMR Area</v>
      </c>
      <c r="D641" s="29"/>
      <c r="E641" s="29"/>
      <c r="F641" s="29"/>
    </row>
    <row r="642" spans="1:6" ht="3" customHeight="1" x14ac:dyDescent="0.2">
      <c r="A642" s="47"/>
    </row>
    <row r="643" spans="1:6" x14ac:dyDescent="0.2">
      <c r="B643" s="28" t="s">
        <v>397</v>
      </c>
      <c r="C643" s="28" t="s">
        <v>406</v>
      </c>
      <c r="D643" s="28" t="s">
        <v>407</v>
      </c>
      <c r="E643" s="28" t="s">
        <v>408</v>
      </c>
      <c r="F643" s="28" t="s">
        <v>409</v>
      </c>
    </row>
    <row r="644" spans="1:6" x14ac:dyDescent="0.2">
      <c r="A644" s="30" t="s">
        <v>399</v>
      </c>
      <c r="B644" s="31">
        <f>'MTSP-HERA Limits-HIDE'!CH$112</f>
        <v>373</v>
      </c>
      <c r="C644" s="31">
        <f>'MTSP-HERA Limits-HIDE'!CI$112</f>
        <v>399</v>
      </c>
      <c r="D644" s="31">
        <f>'MTSP-HERA Limits-HIDE'!CJ$112</f>
        <v>479</v>
      </c>
      <c r="E644" s="31">
        <f>'MTSP-HERA Limits-HIDE'!CK$112</f>
        <v>554</v>
      </c>
      <c r="F644" s="31">
        <f>'MTSP-HERA Limits-HIDE'!CL$112</f>
        <v>618</v>
      </c>
    </row>
    <row r="645" spans="1:6" x14ac:dyDescent="0.2">
      <c r="A645" s="30" t="s">
        <v>400</v>
      </c>
      <c r="B645" s="31">
        <f>'MTSP-HERA Limits-HIDE'!CM$112</f>
        <v>559</v>
      </c>
      <c r="C645" s="31">
        <f>'MTSP-HERA Limits-HIDE'!CN$112</f>
        <v>599</v>
      </c>
      <c r="D645" s="31">
        <f>'MTSP-HERA Limits-HIDE'!CO$112</f>
        <v>719</v>
      </c>
      <c r="E645" s="31">
        <f>'MTSP-HERA Limits-HIDE'!CP$112</f>
        <v>831</v>
      </c>
      <c r="F645" s="31">
        <f>'MTSP-HERA Limits-HIDE'!CQ$112</f>
        <v>927</v>
      </c>
    </row>
    <row r="646" spans="1:6" x14ac:dyDescent="0.2">
      <c r="A646" s="30" t="s">
        <v>401</v>
      </c>
      <c r="B646" s="31">
        <f>'MTSP-HERA Limits-HIDE'!CR$112</f>
        <v>746</v>
      </c>
      <c r="C646" s="31">
        <f>'MTSP-HERA Limits-HIDE'!CS$112</f>
        <v>799</v>
      </c>
      <c r="D646" s="31">
        <f>'MTSP-HERA Limits-HIDE'!CT$112</f>
        <v>959</v>
      </c>
      <c r="E646" s="31">
        <f>'MTSP-HERA Limits-HIDE'!CU$112</f>
        <v>1108</v>
      </c>
      <c r="F646" s="31">
        <f>'MTSP-HERA Limits-HIDE'!CV$112</f>
        <v>1236</v>
      </c>
    </row>
    <row r="647" spans="1:6" x14ac:dyDescent="0.2">
      <c r="A647" s="30" t="s">
        <v>402</v>
      </c>
      <c r="B647" s="31">
        <f>'MTSP-HERA Limits-HIDE'!CW$112</f>
        <v>932</v>
      </c>
      <c r="C647" s="31">
        <f>'MTSP-HERA Limits-HIDE'!CX$112</f>
        <v>998</v>
      </c>
      <c r="D647" s="31">
        <f>'MTSP-HERA Limits-HIDE'!CY$112</f>
        <v>1198</v>
      </c>
      <c r="E647" s="31">
        <f>'MTSP-HERA Limits-HIDE'!CZ$112</f>
        <v>1385</v>
      </c>
      <c r="F647" s="31">
        <f>'MTSP-HERA Limits-HIDE'!DA$112</f>
        <v>1545</v>
      </c>
    </row>
    <row r="648" spans="1:6" x14ac:dyDescent="0.2">
      <c r="A648" s="30" t="s">
        <v>403</v>
      </c>
      <c r="B648" s="31">
        <f>'MTSP-HERA Limits-HIDE'!DB$112</f>
        <v>1119</v>
      </c>
      <c r="C648" s="31">
        <f>'MTSP-HERA Limits-HIDE'!DC$112</f>
        <v>1198</v>
      </c>
      <c r="D648" s="31">
        <f>'MTSP-HERA Limits-HIDE'!DD$112</f>
        <v>1438</v>
      </c>
      <c r="E648" s="31">
        <f>'MTSP-HERA Limits-HIDE'!DE$112</f>
        <v>1662</v>
      </c>
      <c r="F648" s="31">
        <f>'MTSP-HERA Limits-HIDE'!DF$112</f>
        <v>1854</v>
      </c>
    </row>
    <row r="649" spans="1:6" x14ac:dyDescent="0.2">
      <c r="A649" s="30" t="s">
        <v>404</v>
      </c>
      <c r="B649" s="31">
        <f>'MTSP-HERA Limits-HIDE'!DG$112</f>
        <v>1305</v>
      </c>
      <c r="C649" s="31">
        <f>'MTSP-HERA Limits-HIDE'!DH$112</f>
        <v>1398</v>
      </c>
      <c r="D649" s="31">
        <f>'MTSP-HERA Limits-HIDE'!DI$112</f>
        <v>1678</v>
      </c>
      <c r="E649" s="31">
        <f>'MTSP-HERA Limits-HIDE'!DJ$112</f>
        <v>1939</v>
      </c>
      <c r="F649" s="31">
        <f>'MTSP-HERA Limits-HIDE'!DK$112</f>
        <v>2163</v>
      </c>
    </row>
    <row r="650" spans="1:6" x14ac:dyDescent="0.2">
      <c r="A650" s="30" t="s">
        <v>405</v>
      </c>
      <c r="B650" s="31">
        <f>'MTSP-HERA Limits-HIDE'!DL$112</f>
        <v>1492</v>
      </c>
      <c r="C650" s="31">
        <f>'MTSP-HERA Limits-HIDE'!DM$112</f>
        <v>1598</v>
      </c>
      <c r="D650" s="31">
        <f>'MTSP-HERA Limits-HIDE'!DN$112</f>
        <v>1918</v>
      </c>
      <c r="E650" s="31">
        <f>'MTSP-HERA Limits-HIDE'!DO$112</f>
        <v>2216</v>
      </c>
      <c r="F650" s="31">
        <f>'MTSP-HERA Limits-HIDE'!DP$112</f>
        <v>2472</v>
      </c>
    </row>
    <row r="651" spans="1:6" ht="6" customHeight="1" x14ac:dyDescent="0.2"/>
    <row r="652" spans="1:6" x14ac:dyDescent="0.2">
      <c r="A652" s="27" t="str">
        <f>'MTSP-HERA Limits-HIDE'!C44</f>
        <v>Hanover County</v>
      </c>
      <c r="B652" s="26">
        <f>'MTSP-HERA Limits-HIDE'!E44</f>
        <v>113500</v>
      </c>
      <c r="C652" s="27" t="str">
        <f>'MTSP-HERA Limits-HIDE'!D44</f>
        <v>Richmond, VA HUD Metro FMR Area</v>
      </c>
    </row>
    <row r="653" spans="1:6" ht="3" customHeight="1" x14ac:dyDescent="0.2">
      <c r="A653" s="27"/>
      <c r="B653" s="28"/>
      <c r="C653" s="27"/>
    </row>
    <row r="654" spans="1:6" s="29" customFormat="1" x14ac:dyDescent="0.2">
      <c r="A654" s="27"/>
      <c r="B654" s="28" t="s">
        <v>397</v>
      </c>
      <c r="C654" s="28" t="s">
        <v>406</v>
      </c>
      <c r="D654" s="28" t="s">
        <v>407</v>
      </c>
      <c r="E654" s="28" t="s">
        <v>408</v>
      </c>
      <c r="F654" s="28" t="s">
        <v>409</v>
      </c>
    </row>
    <row r="655" spans="1:6" x14ac:dyDescent="0.2">
      <c r="A655" s="30" t="s">
        <v>399</v>
      </c>
      <c r="B655" s="31">
        <f>'MTSP-HERA Limits-HIDE'!CH$44</f>
        <v>397</v>
      </c>
      <c r="C655" s="31">
        <f>'MTSP-HERA Limits-HIDE'!CI$44</f>
        <v>425</v>
      </c>
      <c r="D655" s="31">
        <f>'MTSP-HERA Limits-HIDE'!CJ$44</f>
        <v>511</v>
      </c>
      <c r="E655" s="31">
        <f>'MTSP-HERA Limits-HIDE'!CK$44</f>
        <v>590</v>
      </c>
      <c r="F655" s="31">
        <f>'MTSP-HERA Limits-HIDE'!CL$44</f>
        <v>658</v>
      </c>
    </row>
    <row r="656" spans="1:6" x14ac:dyDescent="0.2">
      <c r="A656" s="30" t="s">
        <v>400</v>
      </c>
      <c r="B656" s="31">
        <f>'MTSP-HERA Limits-HIDE'!CM$44</f>
        <v>596</v>
      </c>
      <c r="C656" s="31">
        <f>'MTSP-HERA Limits-HIDE'!CN$44</f>
        <v>638</v>
      </c>
      <c r="D656" s="31">
        <f>'MTSP-HERA Limits-HIDE'!CO$44</f>
        <v>766</v>
      </c>
      <c r="E656" s="31">
        <f>'MTSP-HERA Limits-HIDE'!CP$44</f>
        <v>885</v>
      </c>
      <c r="F656" s="31">
        <f>'MTSP-HERA Limits-HIDE'!CQ$44</f>
        <v>987</v>
      </c>
    </row>
    <row r="657" spans="1:6" x14ac:dyDescent="0.2">
      <c r="A657" s="30" t="s">
        <v>401</v>
      </c>
      <c r="B657" s="31">
        <f>'MTSP-HERA Limits-HIDE'!CR$44</f>
        <v>795</v>
      </c>
      <c r="C657" s="31">
        <f>'MTSP-HERA Limits-HIDE'!CS$44</f>
        <v>851</v>
      </c>
      <c r="D657" s="31">
        <f>'MTSP-HERA Limits-HIDE'!CT$44</f>
        <v>1022</v>
      </c>
      <c r="E657" s="31">
        <f>'MTSP-HERA Limits-HIDE'!CU$44</f>
        <v>1180</v>
      </c>
      <c r="F657" s="31">
        <f>'MTSP-HERA Limits-HIDE'!CV$44</f>
        <v>1317</v>
      </c>
    </row>
    <row r="658" spans="1:6" x14ac:dyDescent="0.2">
      <c r="A658" s="30" t="s">
        <v>402</v>
      </c>
      <c r="B658" s="31">
        <f>'MTSP-HERA Limits-HIDE'!CW$44</f>
        <v>993</v>
      </c>
      <c r="C658" s="31">
        <f>'MTSP-HERA Limits-HIDE'!CX$44</f>
        <v>1064</v>
      </c>
      <c r="D658" s="31">
        <f>'MTSP-HERA Limits-HIDE'!CY$44</f>
        <v>1277</v>
      </c>
      <c r="E658" s="31">
        <f>'MTSP-HERA Limits-HIDE'!CZ$44</f>
        <v>1475</v>
      </c>
      <c r="F658" s="31">
        <f>'MTSP-HERA Limits-HIDE'!DA$44</f>
        <v>1646</v>
      </c>
    </row>
    <row r="659" spans="1:6" x14ac:dyDescent="0.2">
      <c r="A659" s="30" t="s">
        <v>403</v>
      </c>
      <c r="B659" s="31">
        <f>'MTSP-HERA Limits-HIDE'!DB$44</f>
        <v>1192</v>
      </c>
      <c r="C659" s="31">
        <f>'MTSP-HERA Limits-HIDE'!DC$44</f>
        <v>1277</v>
      </c>
      <c r="D659" s="31">
        <f>'MTSP-HERA Limits-HIDE'!DD$44</f>
        <v>1533</v>
      </c>
      <c r="E659" s="31">
        <f>'MTSP-HERA Limits-HIDE'!DE$44</f>
        <v>1770</v>
      </c>
      <c r="F659" s="31">
        <f>'MTSP-HERA Limits-HIDE'!DF$44</f>
        <v>1975</v>
      </c>
    </row>
    <row r="660" spans="1:6" x14ac:dyDescent="0.2">
      <c r="A660" s="30" t="s">
        <v>404</v>
      </c>
      <c r="B660" s="31">
        <f>'MTSP-HERA Limits-HIDE'!DG$44</f>
        <v>1391</v>
      </c>
      <c r="C660" s="31">
        <f>'MTSP-HERA Limits-HIDE'!DH$44</f>
        <v>1490</v>
      </c>
      <c r="D660" s="31">
        <f>'MTSP-HERA Limits-HIDE'!DI$44</f>
        <v>1788</v>
      </c>
      <c r="E660" s="31">
        <f>'MTSP-HERA Limits-HIDE'!DJ$44</f>
        <v>2065</v>
      </c>
      <c r="F660" s="31">
        <f>'MTSP-HERA Limits-HIDE'!DK$44</f>
        <v>2304</v>
      </c>
    </row>
    <row r="661" spans="1:6" x14ac:dyDescent="0.2">
      <c r="A661" s="30" t="s">
        <v>405</v>
      </c>
      <c r="B661" s="31">
        <f>'MTSP-HERA Limits-HIDE'!DL$44</f>
        <v>1590</v>
      </c>
      <c r="C661" s="31">
        <f>'MTSP-HERA Limits-HIDE'!DM$44</f>
        <v>1703</v>
      </c>
      <c r="D661" s="31">
        <f>'MTSP-HERA Limits-HIDE'!DN$44</f>
        <v>2044</v>
      </c>
      <c r="E661" s="31">
        <f>'MTSP-HERA Limits-HIDE'!DO$44</f>
        <v>2361</v>
      </c>
      <c r="F661" s="31">
        <f>'MTSP-HERA Limits-HIDE'!DP$44</f>
        <v>2634</v>
      </c>
    </row>
    <row r="662" spans="1:6" ht="6" customHeight="1" x14ac:dyDescent="0.2"/>
    <row r="663" spans="1:6" ht="12.75" customHeight="1" x14ac:dyDescent="0.2">
      <c r="A663" s="54" t="str">
        <f>'MTSP-HERA Limits-HIDE'!C113</f>
        <v>Harrisonburg city</v>
      </c>
      <c r="B663" s="44">
        <f>'MTSP-HERA Limits-HIDE'!E113</f>
        <v>104200</v>
      </c>
      <c r="C663" s="55" t="str">
        <f>'MTSP-HERA Limits-HIDE'!D113</f>
        <v>Harrisonburg, VA MSA</v>
      </c>
      <c r="D663" s="55"/>
      <c r="E663" s="55"/>
      <c r="F663" s="55"/>
    </row>
    <row r="664" spans="1:6" ht="3" customHeight="1" x14ac:dyDescent="0.2">
      <c r="A664" s="47"/>
    </row>
    <row r="665" spans="1:6" s="29" customFormat="1" x14ac:dyDescent="0.2">
      <c r="A665" s="27"/>
      <c r="B665" s="28" t="s">
        <v>397</v>
      </c>
      <c r="C665" s="28" t="s">
        <v>406</v>
      </c>
      <c r="D665" s="28" t="s">
        <v>407</v>
      </c>
      <c r="E665" s="28" t="s">
        <v>408</v>
      </c>
      <c r="F665" s="28" t="s">
        <v>409</v>
      </c>
    </row>
    <row r="666" spans="1:6" x14ac:dyDescent="0.2">
      <c r="A666" s="30" t="s">
        <v>399</v>
      </c>
      <c r="B666" s="31">
        <f>'MTSP-HERA Limits-HIDE'!CH$113</f>
        <v>340</v>
      </c>
      <c r="C666" s="31">
        <f>'MTSP-HERA Limits-HIDE'!CI$113</f>
        <v>364</v>
      </c>
      <c r="D666" s="31">
        <f>'MTSP-HERA Limits-HIDE'!CJ$113</f>
        <v>437</v>
      </c>
      <c r="E666" s="31">
        <f>'MTSP-HERA Limits-HIDE'!CK$113</f>
        <v>505</v>
      </c>
      <c r="F666" s="31">
        <f>'MTSP-HERA Limits-HIDE'!CL$113</f>
        <v>564</v>
      </c>
    </row>
    <row r="667" spans="1:6" x14ac:dyDescent="0.2">
      <c r="A667" s="30" t="s">
        <v>400</v>
      </c>
      <c r="B667" s="31">
        <f>'MTSP-HERA Limits-HIDE'!CM$113</f>
        <v>510</v>
      </c>
      <c r="C667" s="31">
        <f>'MTSP-HERA Limits-HIDE'!CN$113</f>
        <v>547</v>
      </c>
      <c r="D667" s="31">
        <f>'MTSP-HERA Limits-HIDE'!CO$113</f>
        <v>656</v>
      </c>
      <c r="E667" s="31">
        <f>'MTSP-HERA Limits-HIDE'!CP$113</f>
        <v>758</v>
      </c>
      <c r="F667" s="31">
        <f>'MTSP-HERA Limits-HIDE'!CQ$113</f>
        <v>846</v>
      </c>
    </row>
    <row r="668" spans="1:6" x14ac:dyDescent="0.2">
      <c r="A668" s="30" t="s">
        <v>401</v>
      </c>
      <c r="B668" s="31">
        <f>'MTSP-HERA Limits-HIDE'!CR$113</f>
        <v>681</v>
      </c>
      <c r="C668" s="31">
        <f>'MTSP-HERA Limits-HIDE'!CS$113</f>
        <v>729</v>
      </c>
      <c r="D668" s="31">
        <f>'MTSP-HERA Limits-HIDE'!CT$113</f>
        <v>875</v>
      </c>
      <c r="E668" s="31">
        <f>'MTSP-HERA Limits-HIDE'!CU$113</f>
        <v>1011</v>
      </c>
      <c r="F668" s="31">
        <f>'MTSP-HERA Limits-HIDE'!CV$113</f>
        <v>1129</v>
      </c>
    </row>
    <row r="669" spans="1:6" x14ac:dyDescent="0.2">
      <c r="A669" s="30" t="s">
        <v>402</v>
      </c>
      <c r="B669" s="31">
        <f>'MTSP-HERA Limits-HIDE'!CW$113</f>
        <v>851</v>
      </c>
      <c r="C669" s="31">
        <f>'MTSP-HERA Limits-HIDE'!CX$113</f>
        <v>911</v>
      </c>
      <c r="D669" s="31">
        <f>'MTSP-HERA Limits-HIDE'!CY$113</f>
        <v>1093</v>
      </c>
      <c r="E669" s="31">
        <f>'MTSP-HERA Limits-HIDE'!CZ$113</f>
        <v>1264</v>
      </c>
      <c r="F669" s="31">
        <f>'MTSP-HERA Limits-HIDE'!DA$113</f>
        <v>1411</v>
      </c>
    </row>
    <row r="670" spans="1:6" x14ac:dyDescent="0.2">
      <c r="A670" s="30" t="s">
        <v>403</v>
      </c>
      <c r="B670" s="31">
        <f>'MTSP-HERA Limits-HIDE'!DB$113</f>
        <v>1021</v>
      </c>
      <c r="C670" s="31">
        <f>'MTSP-HERA Limits-HIDE'!DC$113</f>
        <v>1094</v>
      </c>
      <c r="D670" s="31">
        <f>'MTSP-HERA Limits-HIDE'!DD$113</f>
        <v>1312</v>
      </c>
      <c r="E670" s="31">
        <f>'MTSP-HERA Limits-HIDE'!DE$113</f>
        <v>1517</v>
      </c>
      <c r="F670" s="31">
        <f>'MTSP-HERA Limits-HIDE'!DF$113</f>
        <v>1693</v>
      </c>
    </row>
    <row r="671" spans="1:6" x14ac:dyDescent="0.2">
      <c r="A671" s="30" t="s">
        <v>404</v>
      </c>
      <c r="B671" s="31">
        <f>'MTSP-HERA Limits-HIDE'!DG$113</f>
        <v>1191</v>
      </c>
      <c r="C671" s="31">
        <f>'MTSP-HERA Limits-HIDE'!DH$113</f>
        <v>1276</v>
      </c>
      <c r="D671" s="31">
        <f>'MTSP-HERA Limits-HIDE'!DI$113</f>
        <v>1531</v>
      </c>
      <c r="E671" s="31">
        <f>'MTSP-HERA Limits-HIDE'!DJ$113</f>
        <v>1770</v>
      </c>
      <c r="F671" s="31">
        <f>'MTSP-HERA Limits-HIDE'!DK$113</f>
        <v>1975</v>
      </c>
    </row>
    <row r="672" spans="1:6" x14ac:dyDescent="0.2">
      <c r="A672" s="30" t="s">
        <v>405</v>
      </c>
      <c r="B672" s="31">
        <f>'MTSP-HERA Limits-HIDE'!DL$113</f>
        <v>1362</v>
      </c>
      <c r="C672" s="31">
        <f>'MTSP-HERA Limits-HIDE'!DM$113</f>
        <v>1459</v>
      </c>
      <c r="D672" s="31">
        <f>'MTSP-HERA Limits-HIDE'!DN$113</f>
        <v>1750</v>
      </c>
      <c r="E672" s="31">
        <f>'MTSP-HERA Limits-HIDE'!DO$113</f>
        <v>2023</v>
      </c>
      <c r="F672" s="31">
        <f>'MTSP-HERA Limits-HIDE'!DP$113</f>
        <v>2258</v>
      </c>
    </row>
    <row r="673" spans="1:6" ht="6" customHeight="1" x14ac:dyDescent="0.2"/>
    <row r="674" spans="1:6" x14ac:dyDescent="0.2">
      <c r="A674" s="43" t="s">
        <v>411</v>
      </c>
      <c r="B674" s="164">
        <f>'MTSP-HERA Limits-HIDE'!FE$113</f>
        <v>367</v>
      </c>
      <c r="C674" s="164">
        <f>'MTSP-HERA Limits-HIDE'!FF$113</f>
        <v>393</v>
      </c>
      <c r="D674" s="164">
        <f>'MTSP-HERA Limits-HIDE'!FG$113</f>
        <v>472</v>
      </c>
      <c r="E674" s="164">
        <f>'MTSP-HERA Limits-HIDE'!FH$113</f>
        <v>545</v>
      </c>
      <c r="F674" s="164">
        <f>'MTSP-HERA Limits-HIDE'!FI$113</f>
        <v>608</v>
      </c>
    </row>
    <row r="675" spans="1:6" x14ac:dyDescent="0.2">
      <c r="A675" s="43" t="s">
        <v>412</v>
      </c>
      <c r="B675" s="164">
        <f>'MTSP-HERA Limits-HIDE'!FJ$113</f>
        <v>550</v>
      </c>
      <c r="C675" s="164">
        <f>'MTSP-HERA Limits-HIDE'!FK$113</f>
        <v>589</v>
      </c>
      <c r="D675" s="164">
        <f>'MTSP-HERA Limits-HIDE'!FL$113</f>
        <v>708</v>
      </c>
      <c r="E675" s="164">
        <f>'MTSP-HERA Limits-HIDE'!FM$113</f>
        <v>817</v>
      </c>
      <c r="F675" s="164">
        <f>'MTSP-HERA Limits-HIDE'!FN$113</f>
        <v>912</v>
      </c>
    </row>
    <row r="676" spans="1:6" x14ac:dyDescent="0.2">
      <c r="A676" s="43" t="s">
        <v>413</v>
      </c>
      <c r="B676" s="164">
        <f>'MTSP-HERA Limits-HIDE'!FO$113</f>
        <v>734</v>
      </c>
      <c r="C676" s="164">
        <f>'MTSP-HERA Limits-HIDE'!FP$113</f>
        <v>786</v>
      </c>
      <c r="D676" s="164">
        <f>'MTSP-HERA Limits-HIDE'!FQ$113</f>
        <v>944</v>
      </c>
      <c r="E676" s="164">
        <f>'MTSP-HERA Limits-HIDE'!FR$113</f>
        <v>1090</v>
      </c>
      <c r="F676" s="164">
        <f>'MTSP-HERA Limits-HIDE'!FS$113</f>
        <v>1216</v>
      </c>
    </row>
    <row r="677" spans="1:6" x14ac:dyDescent="0.2">
      <c r="A677" s="43" t="s">
        <v>414</v>
      </c>
      <c r="B677" s="164">
        <f>'MTSP-HERA Limits-HIDE'!FT$113</f>
        <v>917</v>
      </c>
      <c r="C677" s="164">
        <f>'MTSP-HERA Limits-HIDE'!FU$113</f>
        <v>983</v>
      </c>
      <c r="D677" s="164">
        <f>'MTSP-HERA Limits-HIDE'!FV$113</f>
        <v>1180</v>
      </c>
      <c r="E677" s="164">
        <f>'MTSP-HERA Limits-HIDE'!FW$113</f>
        <v>1362</v>
      </c>
      <c r="F677" s="164">
        <f>'MTSP-HERA Limits-HIDE'!FX$113</f>
        <v>1520</v>
      </c>
    </row>
    <row r="678" spans="1:6" x14ac:dyDescent="0.2">
      <c r="A678" s="43" t="s">
        <v>415</v>
      </c>
      <c r="B678" s="164">
        <f>'MTSP-HERA Limits-HIDE'!FY$113</f>
        <v>1101</v>
      </c>
      <c r="C678" s="164">
        <f>'MTSP-HERA Limits-HIDE'!FZ$113</f>
        <v>1179</v>
      </c>
      <c r="D678" s="164">
        <f>'MTSP-HERA Limits-HIDE'!GA$113</f>
        <v>1416</v>
      </c>
      <c r="E678" s="164">
        <f>'MTSP-HERA Limits-HIDE'!GB$113</f>
        <v>1635</v>
      </c>
      <c r="F678" s="164">
        <f>'MTSP-HERA Limits-HIDE'!GC$113</f>
        <v>1824</v>
      </c>
    </row>
    <row r="679" spans="1:6" x14ac:dyDescent="0.2">
      <c r="A679" s="43" t="s">
        <v>416</v>
      </c>
      <c r="B679" s="164">
        <f>'MTSP-HERA Limits-HIDE'!GD$113</f>
        <v>1284</v>
      </c>
      <c r="C679" s="164">
        <f>'MTSP-HERA Limits-HIDE'!GE$113</f>
        <v>1376</v>
      </c>
      <c r="D679" s="164">
        <f>'MTSP-HERA Limits-HIDE'!GF$113</f>
        <v>1652</v>
      </c>
      <c r="E679" s="164">
        <f>'MTSP-HERA Limits-HIDE'!GG$113</f>
        <v>1907</v>
      </c>
      <c r="F679" s="164">
        <f>'MTSP-HERA Limits-HIDE'!GH$113</f>
        <v>2128</v>
      </c>
    </row>
    <row r="680" spans="1:6" x14ac:dyDescent="0.2">
      <c r="A680" s="43" t="s">
        <v>417</v>
      </c>
      <c r="B680" s="164">
        <f>'MTSP-HERA Limits-HIDE'!GI$113</f>
        <v>1468</v>
      </c>
      <c r="C680" s="164">
        <f>'MTSP-HERA Limits-HIDE'!GJ$113</f>
        <v>1573</v>
      </c>
      <c r="D680" s="164">
        <f>'MTSP-HERA Limits-HIDE'!GK$113</f>
        <v>1888</v>
      </c>
      <c r="E680" s="164">
        <f>'MTSP-HERA Limits-HIDE'!GL$113</f>
        <v>2180</v>
      </c>
      <c r="F680" s="164">
        <f>'MTSP-HERA Limits-HIDE'!GM$113</f>
        <v>2432</v>
      </c>
    </row>
    <row r="681" spans="1:6" ht="6" customHeight="1" x14ac:dyDescent="0.2">
      <c r="A681" s="27"/>
      <c r="C681" s="32"/>
    </row>
    <row r="682" spans="1:6" x14ac:dyDescent="0.2">
      <c r="A682" s="27" t="str">
        <f>'MTSP-HERA Limits-HIDE'!C45</f>
        <v>Henrico County</v>
      </c>
      <c r="B682" s="26">
        <f>'MTSP-HERA Limits-HIDE'!E45</f>
        <v>113500</v>
      </c>
      <c r="C682" s="27" t="str">
        <f>'MTSP-HERA Limits-HIDE'!D45</f>
        <v>Richmond, VA HUD Metro FMR Area</v>
      </c>
    </row>
    <row r="683" spans="1:6" ht="3" customHeight="1" x14ac:dyDescent="0.2">
      <c r="A683" s="27"/>
      <c r="B683" s="28"/>
      <c r="C683" s="27"/>
    </row>
    <row r="684" spans="1:6" s="29" customFormat="1" x14ac:dyDescent="0.2">
      <c r="A684" s="27"/>
      <c r="B684" s="28" t="s">
        <v>397</v>
      </c>
      <c r="C684" s="28" t="s">
        <v>406</v>
      </c>
      <c r="D684" s="28" t="s">
        <v>407</v>
      </c>
      <c r="E684" s="28" t="s">
        <v>408</v>
      </c>
      <c r="F684" s="28" t="s">
        <v>409</v>
      </c>
    </row>
    <row r="685" spans="1:6" x14ac:dyDescent="0.2">
      <c r="A685" s="30" t="s">
        <v>399</v>
      </c>
      <c r="B685" s="31">
        <f>'MTSP-HERA Limits-HIDE'!CH$45</f>
        <v>397</v>
      </c>
      <c r="C685" s="31">
        <f>'MTSP-HERA Limits-HIDE'!CI$45</f>
        <v>425</v>
      </c>
      <c r="D685" s="31">
        <f>'MTSP-HERA Limits-HIDE'!CJ$45</f>
        <v>511</v>
      </c>
      <c r="E685" s="31">
        <f>'MTSP-HERA Limits-HIDE'!CK$45</f>
        <v>590</v>
      </c>
      <c r="F685" s="31">
        <f>'MTSP-HERA Limits-HIDE'!CL$45</f>
        <v>658</v>
      </c>
    </row>
    <row r="686" spans="1:6" x14ac:dyDescent="0.2">
      <c r="A686" s="30" t="s">
        <v>400</v>
      </c>
      <c r="B686" s="31">
        <f>'MTSP-HERA Limits-HIDE'!CM$45</f>
        <v>596</v>
      </c>
      <c r="C686" s="31">
        <f>'MTSP-HERA Limits-HIDE'!CN$45</f>
        <v>638</v>
      </c>
      <c r="D686" s="31">
        <f>'MTSP-HERA Limits-HIDE'!CO$45</f>
        <v>766</v>
      </c>
      <c r="E686" s="31">
        <f>'MTSP-HERA Limits-HIDE'!CP$45</f>
        <v>885</v>
      </c>
      <c r="F686" s="31">
        <f>'MTSP-HERA Limits-HIDE'!CQ$45</f>
        <v>987</v>
      </c>
    </row>
    <row r="687" spans="1:6" x14ac:dyDescent="0.2">
      <c r="A687" s="30" t="s">
        <v>401</v>
      </c>
      <c r="B687" s="31">
        <f>'MTSP-HERA Limits-HIDE'!CR$45</f>
        <v>795</v>
      </c>
      <c r="C687" s="31">
        <f>'MTSP-HERA Limits-HIDE'!CS$45</f>
        <v>851</v>
      </c>
      <c r="D687" s="31">
        <f>'MTSP-HERA Limits-HIDE'!CT$45</f>
        <v>1022</v>
      </c>
      <c r="E687" s="31">
        <f>'MTSP-HERA Limits-HIDE'!CU$45</f>
        <v>1180</v>
      </c>
      <c r="F687" s="31">
        <f>'MTSP-HERA Limits-HIDE'!CV$45</f>
        <v>1317</v>
      </c>
    </row>
    <row r="688" spans="1:6" x14ac:dyDescent="0.2">
      <c r="A688" s="30" t="s">
        <v>402</v>
      </c>
      <c r="B688" s="31">
        <f>'MTSP-HERA Limits-HIDE'!CW$45</f>
        <v>993</v>
      </c>
      <c r="C688" s="31">
        <f>'MTSP-HERA Limits-HIDE'!CX$45</f>
        <v>1064</v>
      </c>
      <c r="D688" s="31">
        <f>'MTSP-HERA Limits-HIDE'!CY$45</f>
        <v>1277</v>
      </c>
      <c r="E688" s="31">
        <f>'MTSP-HERA Limits-HIDE'!CZ$45</f>
        <v>1475</v>
      </c>
      <c r="F688" s="31">
        <f>'MTSP-HERA Limits-HIDE'!DA$45</f>
        <v>1646</v>
      </c>
    </row>
    <row r="689" spans="1:6" x14ac:dyDescent="0.2">
      <c r="A689" s="30" t="s">
        <v>403</v>
      </c>
      <c r="B689" s="31">
        <f>'MTSP-HERA Limits-HIDE'!DB$45</f>
        <v>1192</v>
      </c>
      <c r="C689" s="31">
        <f>'MTSP-HERA Limits-HIDE'!DC$45</f>
        <v>1277</v>
      </c>
      <c r="D689" s="31">
        <f>'MTSP-HERA Limits-HIDE'!DD$45</f>
        <v>1533</v>
      </c>
      <c r="E689" s="31">
        <f>'MTSP-HERA Limits-HIDE'!DE$45</f>
        <v>1770</v>
      </c>
      <c r="F689" s="31">
        <f>'MTSP-HERA Limits-HIDE'!DF$45</f>
        <v>1975</v>
      </c>
    </row>
    <row r="690" spans="1:6" x14ac:dyDescent="0.2">
      <c r="A690" s="30" t="s">
        <v>404</v>
      </c>
      <c r="B690" s="31">
        <f>'MTSP-HERA Limits-HIDE'!DG$45</f>
        <v>1391</v>
      </c>
      <c r="C690" s="31">
        <f>'MTSP-HERA Limits-HIDE'!DH$45</f>
        <v>1490</v>
      </c>
      <c r="D690" s="31">
        <f>'MTSP-HERA Limits-HIDE'!DI$45</f>
        <v>1788</v>
      </c>
      <c r="E690" s="31">
        <f>'MTSP-HERA Limits-HIDE'!DJ$45</f>
        <v>2065</v>
      </c>
      <c r="F690" s="31">
        <f>'MTSP-HERA Limits-HIDE'!DK$45</f>
        <v>2304</v>
      </c>
    </row>
    <row r="691" spans="1:6" x14ac:dyDescent="0.2">
      <c r="A691" s="30" t="s">
        <v>405</v>
      </c>
      <c r="B691" s="31">
        <f>'MTSP-HERA Limits-HIDE'!DL$45</f>
        <v>1590</v>
      </c>
      <c r="C691" s="31">
        <f>'MTSP-HERA Limits-HIDE'!DM$45</f>
        <v>1703</v>
      </c>
      <c r="D691" s="31">
        <f>'MTSP-HERA Limits-HIDE'!DN$45</f>
        <v>2044</v>
      </c>
      <c r="E691" s="31">
        <f>'MTSP-HERA Limits-HIDE'!DO$45</f>
        <v>2361</v>
      </c>
      <c r="F691" s="31">
        <f>'MTSP-HERA Limits-HIDE'!DP$45</f>
        <v>2634</v>
      </c>
    </row>
    <row r="692" spans="1:6" ht="6" customHeight="1" x14ac:dyDescent="0.2"/>
    <row r="693" spans="1:6" x14ac:dyDescent="0.2">
      <c r="A693" s="37" t="str">
        <f>'MTSP-HERA Limits-HIDE'!C46</f>
        <v>Henry County</v>
      </c>
      <c r="B693" s="26">
        <f>'MTSP-HERA Limits-HIDE'!E46</f>
        <v>68200</v>
      </c>
      <c r="C693" s="280" t="str">
        <f>'MTSP-HERA Limits-HIDE'!D46</f>
        <v>Henry County-Martinsville city, VA HUD Nonmetro FMR Area</v>
      </c>
      <c r="D693" s="280"/>
      <c r="E693" s="280"/>
      <c r="F693" s="280"/>
    </row>
    <row r="694" spans="1:6" ht="3" customHeight="1" x14ac:dyDescent="0.2">
      <c r="A694" s="47"/>
      <c r="B694" s="38"/>
      <c r="C694" s="41"/>
      <c r="D694" s="41"/>
      <c r="E694" s="41"/>
      <c r="F694" s="41"/>
    </row>
    <row r="695" spans="1:6" s="29" customFormat="1" x14ac:dyDescent="0.2">
      <c r="A695" s="27"/>
      <c r="B695" s="28" t="s">
        <v>397</v>
      </c>
      <c r="C695" s="28" t="s">
        <v>406</v>
      </c>
      <c r="D695" s="28" t="s">
        <v>407</v>
      </c>
      <c r="E695" s="28" t="s">
        <v>408</v>
      </c>
      <c r="F695" s="28" t="s">
        <v>409</v>
      </c>
    </row>
    <row r="696" spans="1:6" x14ac:dyDescent="0.2">
      <c r="A696" s="30" t="s">
        <v>399</v>
      </c>
      <c r="B696" s="31">
        <f>'MTSP-HERA Limits-HIDE'!CH$46</f>
        <v>273</v>
      </c>
      <c r="C696" s="31">
        <f>'MTSP-HERA Limits-HIDE'!CI$46</f>
        <v>293</v>
      </c>
      <c r="D696" s="31">
        <f>'MTSP-HERA Limits-HIDE'!CJ$46</f>
        <v>351</v>
      </c>
      <c r="E696" s="31">
        <f>'MTSP-HERA Limits-HIDE'!CK$46</f>
        <v>406</v>
      </c>
      <c r="F696" s="31">
        <f>'MTSP-HERA Limits-HIDE'!CL$46</f>
        <v>453</v>
      </c>
    </row>
    <row r="697" spans="1:6" x14ac:dyDescent="0.2">
      <c r="A697" s="30" t="s">
        <v>400</v>
      </c>
      <c r="B697" s="31">
        <f>'MTSP-HERA Limits-HIDE'!CM$46</f>
        <v>410</v>
      </c>
      <c r="C697" s="31">
        <f>'MTSP-HERA Limits-HIDE'!CN$46</f>
        <v>439</v>
      </c>
      <c r="D697" s="31">
        <f>'MTSP-HERA Limits-HIDE'!CO$46</f>
        <v>527</v>
      </c>
      <c r="E697" s="31">
        <f>'MTSP-HERA Limits-HIDE'!CP$46</f>
        <v>609</v>
      </c>
      <c r="F697" s="31">
        <f>'MTSP-HERA Limits-HIDE'!CQ$46</f>
        <v>679</v>
      </c>
    </row>
    <row r="698" spans="1:6" x14ac:dyDescent="0.2">
      <c r="A698" s="30" t="s">
        <v>401</v>
      </c>
      <c r="B698" s="31">
        <f>'MTSP-HERA Limits-HIDE'!CR$46</f>
        <v>547</v>
      </c>
      <c r="C698" s="31">
        <f>'MTSP-HERA Limits-HIDE'!CS$46</f>
        <v>586</v>
      </c>
      <c r="D698" s="31">
        <f>'MTSP-HERA Limits-HIDE'!CT$46</f>
        <v>703</v>
      </c>
      <c r="E698" s="31">
        <f>'MTSP-HERA Limits-HIDE'!CU$46</f>
        <v>812</v>
      </c>
      <c r="F698" s="31">
        <f>'MTSP-HERA Limits-HIDE'!CV$46</f>
        <v>906</v>
      </c>
    </row>
    <row r="699" spans="1:6" x14ac:dyDescent="0.2">
      <c r="A699" s="30" t="s">
        <v>402</v>
      </c>
      <c r="B699" s="31">
        <f>'MTSP-HERA Limits-HIDE'!CW$46</f>
        <v>683</v>
      </c>
      <c r="C699" s="31">
        <f>'MTSP-HERA Limits-HIDE'!CX$46</f>
        <v>732</v>
      </c>
      <c r="D699" s="31">
        <f>'MTSP-HERA Limits-HIDE'!CY$46</f>
        <v>878</v>
      </c>
      <c r="E699" s="31">
        <f>'MTSP-HERA Limits-HIDE'!CZ$46</f>
        <v>1015</v>
      </c>
      <c r="F699" s="31">
        <f>'MTSP-HERA Limits-HIDE'!DA$46</f>
        <v>1132</v>
      </c>
    </row>
    <row r="700" spans="1:6" x14ac:dyDescent="0.2">
      <c r="A700" s="30" t="s">
        <v>403</v>
      </c>
      <c r="B700" s="31">
        <f>'MTSP-HERA Limits-HIDE'!DB$46</f>
        <v>820</v>
      </c>
      <c r="C700" s="31">
        <f>'MTSP-HERA Limits-HIDE'!DC$46</f>
        <v>879</v>
      </c>
      <c r="D700" s="31">
        <f>'MTSP-HERA Limits-HIDE'!DD$46</f>
        <v>1054</v>
      </c>
      <c r="E700" s="31">
        <f>'MTSP-HERA Limits-HIDE'!DE$46</f>
        <v>1218</v>
      </c>
      <c r="F700" s="31">
        <f>'MTSP-HERA Limits-HIDE'!DF$46</f>
        <v>1359</v>
      </c>
    </row>
    <row r="701" spans="1:6" x14ac:dyDescent="0.2">
      <c r="A701" s="30" t="s">
        <v>404</v>
      </c>
      <c r="B701" s="31">
        <f>'MTSP-HERA Limits-HIDE'!DG$46</f>
        <v>957</v>
      </c>
      <c r="C701" s="31">
        <f>'MTSP-HERA Limits-HIDE'!DH$46</f>
        <v>1025</v>
      </c>
      <c r="D701" s="31">
        <f>'MTSP-HERA Limits-HIDE'!DI$46</f>
        <v>1230</v>
      </c>
      <c r="E701" s="31">
        <f>'MTSP-HERA Limits-HIDE'!DJ$46</f>
        <v>1421</v>
      </c>
      <c r="F701" s="31">
        <f>'MTSP-HERA Limits-HIDE'!DK$46</f>
        <v>1585</v>
      </c>
    </row>
    <row r="702" spans="1:6" x14ac:dyDescent="0.2">
      <c r="A702" s="30" t="s">
        <v>405</v>
      </c>
      <c r="B702" s="31">
        <f>'MTSP-HERA Limits-HIDE'!DL$46</f>
        <v>1094</v>
      </c>
      <c r="C702" s="31">
        <f>'MTSP-HERA Limits-HIDE'!DM$46</f>
        <v>1172</v>
      </c>
      <c r="D702" s="31">
        <f>'MTSP-HERA Limits-HIDE'!DN$46</f>
        <v>1406</v>
      </c>
      <c r="E702" s="31">
        <f>'MTSP-HERA Limits-HIDE'!DO$46</f>
        <v>1625</v>
      </c>
      <c r="F702" s="31">
        <f>'MTSP-HERA Limits-HIDE'!DP$46</f>
        <v>1812</v>
      </c>
    </row>
    <row r="703" spans="1:6" ht="6" customHeight="1" x14ac:dyDescent="0.2"/>
    <row r="704" spans="1:6" x14ac:dyDescent="0.2">
      <c r="A704" s="25" t="str">
        <f>'MTSP-HERA Limits-HIDE'!C47</f>
        <v>Highland County</v>
      </c>
      <c r="B704" s="26">
        <f>'MTSP-HERA Limits-HIDE'!E47</f>
        <v>83200</v>
      </c>
      <c r="C704" s="27" t="str">
        <f>'MTSP-HERA Limits-HIDE'!D47</f>
        <v>Highland County, VA</v>
      </c>
    </row>
    <row r="705" spans="1:6" ht="3" customHeight="1" x14ac:dyDescent="0.2">
      <c r="A705" s="25"/>
    </row>
    <row r="706" spans="1:6" s="29" customFormat="1" x14ac:dyDescent="0.2">
      <c r="A706" s="25"/>
      <c r="B706" s="28" t="s">
        <v>397</v>
      </c>
      <c r="C706" s="28" t="s">
        <v>406</v>
      </c>
      <c r="D706" s="28" t="s">
        <v>407</v>
      </c>
      <c r="E706" s="28" t="s">
        <v>408</v>
      </c>
      <c r="F706" s="28" t="s">
        <v>409</v>
      </c>
    </row>
    <row r="707" spans="1:6" x14ac:dyDescent="0.2">
      <c r="A707" s="30" t="s">
        <v>399</v>
      </c>
      <c r="B707" s="31">
        <f>'MTSP-HERA Limits-HIDE'!CH$47</f>
        <v>280</v>
      </c>
      <c r="C707" s="31">
        <f>'MTSP-HERA Limits-HIDE'!CI$47</f>
        <v>300</v>
      </c>
      <c r="D707" s="31">
        <f>'MTSP-HERA Limits-HIDE'!CJ$47</f>
        <v>360</v>
      </c>
      <c r="E707" s="31">
        <f>'MTSP-HERA Limits-HIDE'!CK$47</f>
        <v>416</v>
      </c>
      <c r="F707" s="31">
        <f>'MTSP-HERA Limits-HIDE'!CL$47</f>
        <v>464</v>
      </c>
    </row>
    <row r="708" spans="1:6" x14ac:dyDescent="0.2">
      <c r="A708" s="30" t="s">
        <v>400</v>
      </c>
      <c r="B708" s="31">
        <f>'MTSP-HERA Limits-HIDE'!CM$47</f>
        <v>420</v>
      </c>
      <c r="C708" s="31">
        <f>'MTSP-HERA Limits-HIDE'!CN$47</f>
        <v>450</v>
      </c>
      <c r="D708" s="31">
        <f>'MTSP-HERA Limits-HIDE'!CO$47</f>
        <v>540</v>
      </c>
      <c r="E708" s="31">
        <f>'MTSP-HERA Limits-HIDE'!CP$47</f>
        <v>624</v>
      </c>
      <c r="F708" s="31">
        <f>'MTSP-HERA Limits-HIDE'!CQ$47</f>
        <v>696</v>
      </c>
    </row>
    <row r="709" spans="1:6" x14ac:dyDescent="0.2">
      <c r="A709" s="30" t="s">
        <v>401</v>
      </c>
      <c r="B709" s="31">
        <f>'MTSP-HERA Limits-HIDE'!CR$47</f>
        <v>560</v>
      </c>
      <c r="C709" s="31">
        <f>'MTSP-HERA Limits-HIDE'!CS$47</f>
        <v>600</v>
      </c>
      <c r="D709" s="31">
        <f>'MTSP-HERA Limits-HIDE'!CT$47</f>
        <v>720</v>
      </c>
      <c r="E709" s="31">
        <f>'MTSP-HERA Limits-HIDE'!CU$47</f>
        <v>832</v>
      </c>
      <c r="F709" s="31">
        <f>'MTSP-HERA Limits-HIDE'!CV$47</f>
        <v>928</v>
      </c>
    </row>
    <row r="710" spans="1:6" x14ac:dyDescent="0.2">
      <c r="A710" s="30" t="s">
        <v>402</v>
      </c>
      <c r="B710" s="31">
        <f>'MTSP-HERA Limits-HIDE'!CW$47</f>
        <v>700</v>
      </c>
      <c r="C710" s="31">
        <f>'MTSP-HERA Limits-HIDE'!CX$47</f>
        <v>750</v>
      </c>
      <c r="D710" s="31">
        <f>'MTSP-HERA Limits-HIDE'!CY$47</f>
        <v>900</v>
      </c>
      <c r="E710" s="31">
        <f>'MTSP-HERA Limits-HIDE'!CZ$47</f>
        <v>1040</v>
      </c>
      <c r="F710" s="31">
        <f>'MTSP-HERA Limits-HIDE'!DA$47</f>
        <v>1160</v>
      </c>
    </row>
    <row r="711" spans="1:6" x14ac:dyDescent="0.2">
      <c r="A711" s="30" t="s">
        <v>403</v>
      </c>
      <c r="B711" s="31">
        <f>'MTSP-HERA Limits-HIDE'!DB$47</f>
        <v>840</v>
      </c>
      <c r="C711" s="31">
        <f>'MTSP-HERA Limits-HIDE'!DC$47</f>
        <v>900</v>
      </c>
      <c r="D711" s="31">
        <f>'MTSP-HERA Limits-HIDE'!DD$47</f>
        <v>1080</v>
      </c>
      <c r="E711" s="31">
        <f>'MTSP-HERA Limits-HIDE'!DE$47</f>
        <v>1248</v>
      </c>
      <c r="F711" s="31">
        <f>'MTSP-HERA Limits-HIDE'!DF$47</f>
        <v>1392</v>
      </c>
    </row>
    <row r="712" spans="1:6" x14ac:dyDescent="0.2">
      <c r="A712" s="30" t="s">
        <v>404</v>
      </c>
      <c r="B712" s="31">
        <f>'MTSP-HERA Limits-HIDE'!DG$47</f>
        <v>980</v>
      </c>
      <c r="C712" s="31">
        <f>'MTSP-HERA Limits-HIDE'!DH$47</f>
        <v>1050</v>
      </c>
      <c r="D712" s="31">
        <f>'MTSP-HERA Limits-HIDE'!DI$47</f>
        <v>1260</v>
      </c>
      <c r="E712" s="31">
        <f>'MTSP-HERA Limits-HIDE'!DJ$47</f>
        <v>1456</v>
      </c>
      <c r="F712" s="31">
        <f>'MTSP-HERA Limits-HIDE'!DK$47</f>
        <v>1624</v>
      </c>
    </row>
    <row r="713" spans="1:6" x14ac:dyDescent="0.2">
      <c r="A713" s="30" t="s">
        <v>405</v>
      </c>
      <c r="B713" s="31">
        <f>'MTSP-HERA Limits-HIDE'!DL$47</f>
        <v>1120</v>
      </c>
      <c r="C713" s="31">
        <f>'MTSP-HERA Limits-HIDE'!DM$47</f>
        <v>1200</v>
      </c>
      <c r="D713" s="31">
        <f>'MTSP-HERA Limits-HIDE'!DN$47</f>
        <v>1440</v>
      </c>
      <c r="E713" s="31">
        <f>'MTSP-HERA Limits-HIDE'!DO$47</f>
        <v>1664</v>
      </c>
      <c r="F713" s="31">
        <f>'MTSP-HERA Limits-HIDE'!DP$47</f>
        <v>1856</v>
      </c>
    </row>
    <row r="714" spans="1:6" ht="6" customHeight="1" x14ac:dyDescent="0.2"/>
    <row r="715" spans="1:6" x14ac:dyDescent="0.2">
      <c r="A715" s="25" t="str">
        <f>'MTSP-HERA Limits-HIDE'!C114</f>
        <v>Hopewell city</v>
      </c>
      <c r="B715" s="26">
        <f>'MTSP-HERA Limits-HIDE'!E114</f>
        <v>113500</v>
      </c>
      <c r="C715" s="27" t="str">
        <f>'MTSP-HERA Limits-HIDE'!D114</f>
        <v>Richmond, VA HUD Metro FMR Area</v>
      </c>
    </row>
    <row r="716" spans="1:6" ht="3" customHeight="1" x14ac:dyDescent="0.2">
      <c r="A716" s="25"/>
    </row>
    <row r="717" spans="1:6" s="29" customFormat="1" x14ac:dyDescent="0.2">
      <c r="A717" s="25"/>
      <c r="B717" s="28" t="s">
        <v>397</v>
      </c>
      <c r="C717" s="28" t="s">
        <v>406</v>
      </c>
      <c r="D717" s="28" t="s">
        <v>407</v>
      </c>
      <c r="E717" s="28" t="s">
        <v>408</v>
      </c>
      <c r="F717" s="28" t="s">
        <v>409</v>
      </c>
    </row>
    <row r="718" spans="1:6" x14ac:dyDescent="0.2">
      <c r="A718" s="30" t="s">
        <v>399</v>
      </c>
      <c r="B718" s="31">
        <f>'MTSP-HERA Limits-HIDE'!CH$114</f>
        <v>397</v>
      </c>
      <c r="C718" s="31">
        <f>'MTSP-HERA Limits-HIDE'!CI$114</f>
        <v>425</v>
      </c>
      <c r="D718" s="31">
        <f>'MTSP-HERA Limits-HIDE'!CJ$114</f>
        <v>511</v>
      </c>
      <c r="E718" s="31">
        <f>'MTSP-HERA Limits-HIDE'!CK$114</f>
        <v>590</v>
      </c>
      <c r="F718" s="31">
        <f>'MTSP-HERA Limits-HIDE'!CL$114</f>
        <v>658</v>
      </c>
    </row>
    <row r="719" spans="1:6" x14ac:dyDescent="0.2">
      <c r="A719" s="30" t="s">
        <v>400</v>
      </c>
      <c r="B719" s="31">
        <f>'MTSP-HERA Limits-HIDE'!CM$114</f>
        <v>596</v>
      </c>
      <c r="C719" s="31">
        <f>'MTSP-HERA Limits-HIDE'!CN$114</f>
        <v>638</v>
      </c>
      <c r="D719" s="31">
        <f>'MTSP-HERA Limits-HIDE'!CO$114</f>
        <v>766</v>
      </c>
      <c r="E719" s="31">
        <f>'MTSP-HERA Limits-HIDE'!CP$114</f>
        <v>885</v>
      </c>
      <c r="F719" s="31">
        <f>'MTSP-HERA Limits-HIDE'!CQ$114</f>
        <v>987</v>
      </c>
    </row>
    <row r="720" spans="1:6" x14ac:dyDescent="0.2">
      <c r="A720" s="30" t="s">
        <v>401</v>
      </c>
      <c r="B720" s="31">
        <f>'MTSP-HERA Limits-HIDE'!CR$114</f>
        <v>795</v>
      </c>
      <c r="C720" s="31">
        <f>'MTSP-HERA Limits-HIDE'!CS$114</f>
        <v>851</v>
      </c>
      <c r="D720" s="31">
        <f>'MTSP-HERA Limits-HIDE'!CT$114</f>
        <v>1022</v>
      </c>
      <c r="E720" s="31">
        <f>'MTSP-HERA Limits-HIDE'!CU$114</f>
        <v>1180</v>
      </c>
      <c r="F720" s="31">
        <f>'MTSP-HERA Limits-HIDE'!CV$114</f>
        <v>1317</v>
      </c>
    </row>
    <row r="721" spans="1:7" x14ac:dyDescent="0.2">
      <c r="A721" s="30" t="s">
        <v>402</v>
      </c>
      <c r="B721" s="31">
        <f>'MTSP-HERA Limits-HIDE'!CW$114</f>
        <v>993</v>
      </c>
      <c r="C721" s="31">
        <f>'MTSP-HERA Limits-HIDE'!CX$114</f>
        <v>1064</v>
      </c>
      <c r="D721" s="31">
        <f>'MTSP-HERA Limits-HIDE'!CY$114</f>
        <v>1277</v>
      </c>
      <c r="E721" s="31">
        <f>'MTSP-HERA Limits-HIDE'!CZ$114</f>
        <v>1475</v>
      </c>
      <c r="F721" s="31">
        <f>'MTSP-HERA Limits-HIDE'!DA$114</f>
        <v>1646</v>
      </c>
    </row>
    <row r="722" spans="1:7" x14ac:dyDescent="0.2">
      <c r="A722" s="30" t="s">
        <v>403</v>
      </c>
      <c r="B722" s="31">
        <f>'MTSP-HERA Limits-HIDE'!DB$114</f>
        <v>1192</v>
      </c>
      <c r="C722" s="31">
        <f>'MTSP-HERA Limits-HIDE'!DC$114</f>
        <v>1277</v>
      </c>
      <c r="D722" s="31">
        <f>'MTSP-HERA Limits-HIDE'!DD$114</f>
        <v>1533</v>
      </c>
      <c r="E722" s="31">
        <f>'MTSP-HERA Limits-HIDE'!DE$114</f>
        <v>1770</v>
      </c>
      <c r="F722" s="31">
        <f>'MTSP-HERA Limits-HIDE'!DF$114</f>
        <v>1975</v>
      </c>
    </row>
    <row r="723" spans="1:7" x14ac:dyDescent="0.2">
      <c r="A723" s="30" t="s">
        <v>404</v>
      </c>
      <c r="B723" s="31">
        <f>'MTSP-HERA Limits-HIDE'!DG$114</f>
        <v>1391</v>
      </c>
      <c r="C723" s="31">
        <f>'MTSP-HERA Limits-HIDE'!DH$114</f>
        <v>1490</v>
      </c>
      <c r="D723" s="31">
        <f>'MTSP-HERA Limits-HIDE'!DI$114</f>
        <v>1788</v>
      </c>
      <c r="E723" s="31">
        <f>'MTSP-HERA Limits-HIDE'!DJ$114</f>
        <v>2065</v>
      </c>
      <c r="F723" s="31">
        <f>'MTSP-HERA Limits-HIDE'!DK$114</f>
        <v>2304</v>
      </c>
    </row>
    <row r="724" spans="1:7" x14ac:dyDescent="0.2">
      <c r="A724" s="30" t="s">
        <v>405</v>
      </c>
      <c r="B724" s="31">
        <f>'MTSP-HERA Limits-HIDE'!DL$114</f>
        <v>1590</v>
      </c>
      <c r="C724" s="31">
        <f>'MTSP-HERA Limits-HIDE'!DM$114</f>
        <v>1703</v>
      </c>
      <c r="D724" s="31">
        <f>'MTSP-HERA Limits-HIDE'!DN$114</f>
        <v>2044</v>
      </c>
      <c r="E724" s="31">
        <f>'MTSP-HERA Limits-HIDE'!DO$114</f>
        <v>2361</v>
      </c>
      <c r="F724" s="31">
        <f>'MTSP-HERA Limits-HIDE'!DP$114</f>
        <v>2634</v>
      </c>
    </row>
    <row r="725" spans="1:7" ht="6" customHeight="1" x14ac:dyDescent="0.2"/>
    <row r="726" spans="1:7" ht="12.75" customHeight="1" x14ac:dyDescent="0.2">
      <c r="A726" s="36" t="str">
        <f>'MTSP-HERA Limits-HIDE'!C48</f>
        <v>Isle of Wight County</v>
      </c>
      <c r="B726" s="26">
        <f>'MTSP-HERA Limits-HIDE'!E48</f>
        <v>106500</v>
      </c>
      <c r="C726" s="280" t="str">
        <f>'MTSP-HERA Limits-HIDE'!D48</f>
        <v>Virginia Beach-Norfolk-Newport News, VA-NC HUD Metro FMR Area</v>
      </c>
      <c r="D726" s="280"/>
      <c r="E726" s="280"/>
      <c r="F726" s="280"/>
      <c r="G726" s="183"/>
    </row>
    <row r="727" spans="1:7" ht="3" customHeight="1" x14ac:dyDescent="0.2">
      <c r="A727" s="36"/>
    </row>
    <row r="728" spans="1:7" s="29" customFormat="1" x14ac:dyDescent="0.2">
      <c r="A728" s="36"/>
      <c r="B728" s="28" t="s">
        <v>397</v>
      </c>
      <c r="C728" s="28" t="s">
        <v>406</v>
      </c>
      <c r="D728" s="28" t="s">
        <v>407</v>
      </c>
      <c r="E728" s="28" t="s">
        <v>408</v>
      </c>
      <c r="F728" s="28" t="s">
        <v>409</v>
      </c>
    </row>
    <row r="729" spans="1:7" x14ac:dyDescent="0.2">
      <c r="A729" s="30" t="s">
        <v>399</v>
      </c>
      <c r="B729" s="31">
        <f>'MTSP-HERA Limits-HIDE'!CH$48</f>
        <v>373</v>
      </c>
      <c r="C729" s="31">
        <f>'MTSP-HERA Limits-HIDE'!CI$48</f>
        <v>399</v>
      </c>
      <c r="D729" s="31">
        <f>'MTSP-HERA Limits-HIDE'!CJ$48</f>
        <v>479</v>
      </c>
      <c r="E729" s="31">
        <f>'MTSP-HERA Limits-HIDE'!CK$48</f>
        <v>554</v>
      </c>
      <c r="F729" s="31">
        <f>'MTSP-HERA Limits-HIDE'!CL$48</f>
        <v>618</v>
      </c>
    </row>
    <row r="730" spans="1:7" x14ac:dyDescent="0.2">
      <c r="A730" s="30" t="s">
        <v>400</v>
      </c>
      <c r="B730" s="31">
        <f>'MTSP-HERA Limits-HIDE'!CM$48</f>
        <v>559</v>
      </c>
      <c r="C730" s="31">
        <f>'MTSP-HERA Limits-HIDE'!CN$48</f>
        <v>599</v>
      </c>
      <c r="D730" s="31">
        <f>'MTSP-HERA Limits-HIDE'!CO$48</f>
        <v>719</v>
      </c>
      <c r="E730" s="31">
        <f>'MTSP-HERA Limits-HIDE'!CP$48</f>
        <v>831</v>
      </c>
      <c r="F730" s="31">
        <f>'MTSP-HERA Limits-HIDE'!CQ$48</f>
        <v>927</v>
      </c>
    </row>
    <row r="731" spans="1:7" x14ac:dyDescent="0.2">
      <c r="A731" s="30" t="s">
        <v>401</v>
      </c>
      <c r="B731" s="31">
        <f>'MTSP-HERA Limits-HIDE'!CR$48</f>
        <v>746</v>
      </c>
      <c r="C731" s="31">
        <f>'MTSP-HERA Limits-HIDE'!CS$48</f>
        <v>799</v>
      </c>
      <c r="D731" s="31">
        <f>'MTSP-HERA Limits-HIDE'!CT$48</f>
        <v>959</v>
      </c>
      <c r="E731" s="31">
        <f>'MTSP-HERA Limits-HIDE'!CU$48</f>
        <v>1108</v>
      </c>
      <c r="F731" s="31">
        <f>'MTSP-HERA Limits-HIDE'!CV$48</f>
        <v>1236</v>
      </c>
    </row>
    <row r="732" spans="1:7" x14ac:dyDescent="0.2">
      <c r="A732" s="30" t="s">
        <v>402</v>
      </c>
      <c r="B732" s="31">
        <f>'MTSP-HERA Limits-HIDE'!CW$48</f>
        <v>932</v>
      </c>
      <c r="C732" s="31">
        <f>'MTSP-HERA Limits-HIDE'!CX$48</f>
        <v>998</v>
      </c>
      <c r="D732" s="31">
        <f>'MTSP-HERA Limits-HIDE'!CY$48</f>
        <v>1198</v>
      </c>
      <c r="E732" s="31">
        <f>'MTSP-HERA Limits-HIDE'!CZ$48</f>
        <v>1385</v>
      </c>
      <c r="F732" s="31">
        <f>'MTSP-HERA Limits-HIDE'!DA$48</f>
        <v>1545</v>
      </c>
    </row>
    <row r="733" spans="1:7" x14ac:dyDescent="0.2">
      <c r="A733" s="30" t="s">
        <v>403</v>
      </c>
      <c r="B733" s="31">
        <f>'MTSP-HERA Limits-HIDE'!DB$48</f>
        <v>1119</v>
      </c>
      <c r="C733" s="31">
        <f>'MTSP-HERA Limits-HIDE'!DC$48</f>
        <v>1198</v>
      </c>
      <c r="D733" s="31">
        <f>'MTSP-HERA Limits-HIDE'!DD$48</f>
        <v>1438</v>
      </c>
      <c r="E733" s="31">
        <f>'MTSP-HERA Limits-HIDE'!DE$48</f>
        <v>1662</v>
      </c>
      <c r="F733" s="31">
        <f>'MTSP-HERA Limits-HIDE'!DF$48</f>
        <v>1854</v>
      </c>
    </row>
    <row r="734" spans="1:7" x14ac:dyDescent="0.2">
      <c r="A734" s="30" t="s">
        <v>404</v>
      </c>
      <c r="B734" s="31">
        <f>'MTSP-HERA Limits-HIDE'!DG$48</f>
        <v>1305</v>
      </c>
      <c r="C734" s="31">
        <f>'MTSP-HERA Limits-HIDE'!DH$48</f>
        <v>1398</v>
      </c>
      <c r="D734" s="31">
        <f>'MTSP-HERA Limits-HIDE'!DI$48</f>
        <v>1678</v>
      </c>
      <c r="E734" s="31">
        <f>'MTSP-HERA Limits-HIDE'!DJ$48</f>
        <v>1939</v>
      </c>
      <c r="F734" s="31">
        <f>'MTSP-HERA Limits-HIDE'!DK$48</f>
        <v>2163</v>
      </c>
    </row>
    <row r="735" spans="1:7" x14ac:dyDescent="0.2">
      <c r="A735" s="30" t="s">
        <v>405</v>
      </c>
      <c r="B735" s="31">
        <f>'MTSP-HERA Limits-HIDE'!DL$48</f>
        <v>1492</v>
      </c>
      <c r="C735" s="31">
        <f>'MTSP-HERA Limits-HIDE'!DM$48</f>
        <v>1598</v>
      </c>
      <c r="D735" s="31">
        <f>'MTSP-HERA Limits-HIDE'!DN$48</f>
        <v>1918</v>
      </c>
      <c r="E735" s="31">
        <f>'MTSP-HERA Limits-HIDE'!DO$48</f>
        <v>2216</v>
      </c>
      <c r="F735" s="31">
        <f>'MTSP-HERA Limits-HIDE'!DP$48</f>
        <v>2472</v>
      </c>
    </row>
    <row r="736" spans="1:7" ht="6" customHeight="1" x14ac:dyDescent="0.2"/>
    <row r="737" spans="1:6" ht="12.75" customHeight="1" x14ac:dyDescent="0.2">
      <c r="A737" s="36" t="str">
        <f>'MTSP-HERA Limits-HIDE'!C49</f>
        <v>James City County</v>
      </c>
      <c r="B737" s="26">
        <f>'MTSP-HERA Limits-HIDE'!E49</f>
        <v>106500</v>
      </c>
      <c r="C737" s="39" t="str">
        <f>'MTSP-HERA Limits-HIDE'!D49</f>
        <v>Virginia Beach-Norfolk-Newport News, VA-NC HUD Metro FMR Area</v>
      </c>
      <c r="D737" s="39"/>
      <c r="E737" s="39"/>
      <c r="F737" s="39"/>
    </row>
    <row r="738" spans="1:6" ht="3" customHeight="1" x14ac:dyDescent="0.2">
      <c r="A738" s="36"/>
    </row>
    <row r="739" spans="1:6" s="29" customFormat="1" x14ac:dyDescent="0.2">
      <c r="A739" s="36"/>
      <c r="B739" s="28" t="s">
        <v>397</v>
      </c>
      <c r="C739" s="28" t="s">
        <v>406</v>
      </c>
      <c r="D739" s="28" t="s">
        <v>407</v>
      </c>
      <c r="E739" s="28" t="s">
        <v>408</v>
      </c>
      <c r="F739" s="28" t="s">
        <v>409</v>
      </c>
    </row>
    <row r="740" spans="1:6" x14ac:dyDescent="0.2">
      <c r="A740" s="30" t="s">
        <v>399</v>
      </c>
      <c r="B740" s="31">
        <f>'MTSP-HERA Limits-HIDE'!CH$49</f>
        <v>373</v>
      </c>
      <c r="C740" s="31">
        <f>'MTSP-HERA Limits-HIDE'!CI$49</f>
        <v>399</v>
      </c>
      <c r="D740" s="31">
        <f>'MTSP-HERA Limits-HIDE'!CJ$49</f>
        <v>479</v>
      </c>
      <c r="E740" s="31">
        <f>'MTSP-HERA Limits-HIDE'!CK$49</f>
        <v>554</v>
      </c>
      <c r="F740" s="31">
        <f>'MTSP-HERA Limits-HIDE'!CL$49</f>
        <v>618</v>
      </c>
    </row>
    <row r="741" spans="1:6" x14ac:dyDescent="0.2">
      <c r="A741" s="30" t="s">
        <v>400</v>
      </c>
      <c r="B741" s="31">
        <f>'MTSP-HERA Limits-HIDE'!CM$49</f>
        <v>559</v>
      </c>
      <c r="C741" s="31">
        <f>'MTSP-HERA Limits-HIDE'!CN$49</f>
        <v>599</v>
      </c>
      <c r="D741" s="31">
        <f>'MTSP-HERA Limits-HIDE'!CO$49</f>
        <v>719</v>
      </c>
      <c r="E741" s="31">
        <f>'MTSP-HERA Limits-HIDE'!CP$49</f>
        <v>831</v>
      </c>
      <c r="F741" s="31">
        <f>'MTSP-HERA Limits-HIDE'!CQ$49</f>
        <v>927</v>
      </c>
    </row>
    <row r="742" spans="1:6" x14ac:dyDescent="0.2">
      <c r="A742" s="30" t="s">
        <v>401</v>
      </c>
      <c r="B742" s="31">
        <f>'MTSP-HERA Limits-HIDE'!CR$49</f>
        <v>746</v>
      </c>
      <c r="C742" s="31">
        <f>'MTSP-HERA Limits-HIDE'!CS$49</f>
        <v>799</v>
      </c>
      <c r="D742" s="31">
        <f>'MTSP-HERA Limits-HIDE'!CT$49</f>
        <v>959</v>
      </c>
      <c r="E742" s="31">
        <f>'MTSP-HERA Limits-HIDE'!CU$49</f>
        <v>1108</v>
      </c>
      <c r="F742" s="31">
        <f>'MTSP-HERA Limits-HIDE'!CV$49</f>
        <v>1236</v>
      </c>
    </row>
    <row r="743" spans="1:6" x14ac:dyDescent="0.2">
      <c r="A743" s="30" t="s">
        <v>402</v>
      </c>
      <c r="B743" s="31">
        <f>'MTSP-HERA Limits-HIDE'!CW$49</f>
        <v>932</v>
      </c>
      <c r="C743" s="31">
        <f>'MTSP-HERA Limits-HIDE'!CX$49</f>
        <v>998</v>
      </c>
      <c r="D743" s="31">
        <f>'MTSP-HERA Limits-HIDE'!CY$49</f>
        <v>1198</v>
      </c>
      <c r="E743" s="31">
        <f>'MTSP-HERA Limits-HIDE'!CZ$49</f>
        <v>1385</v>
      </c>
      <c r="F743" s="31">
        <f>'MTSP-HERA Limits-HIDE'!DA$49</f>
        <v>1545</v>
      </c>
    </row>
    <row r="744" spans="1:6" x14ac:dyDescent="0.2">
      <c r="A744" s="30" t="s">
        <v>403</v>
      </c>
      <c r="B744" s="31">
        <f>'MTSP-HERA Limits-HIDE'!DB$49</f>
        <v>1119</v>
      </c>
      <c r="C744" s="31">
        <f>'MTSP-HERA Limits-HIDE'!DC$49</f>
        <v>1198</v>
      </c>
      <c r="D744" s="31">
        <f>'MTSP-HERA Limits-HIDE'!DD$49</f>
        <v>1438</v>
      </c>
      <c r="E744" s="31">
        <f>'MTSP-HERA Limits-HIDE'!DE$49</f>
        <v>1662</v>
      </c>
      <c r="F744" s="31">
        <f>'MTSP-HERA Limits-HIDE'!DF$49</f>
        <v>1854</v>
      </c>
    </row>
    <row r="745" spans="1:6" x14ac:dyDescent="0.2">
      <c r="A745" s="30" t="s">
        <v>404</v>
      </c>
      <c r="B745" s="31">
        <f>'MTSP-HERA Limits-HIDE'!DG$49</f>
        <v>1305</v>
      </c>
      <c r="C745" s="31">
        <f>'MTSP-HERA Limits-HIDE'!DH$49</f>
        <v>1398</v>
      </c>
      <c r="D745" s="31">
        <f>'MTSP-HERA Limits-HIDE'!DI$49</f>
        <v>1678</v>
      </c>
      <c r="E745" s="31">
        <f>'MTSP-HERA Limits-HIDE'!DJ$49</f>
        <v>1939</v>
      </c>
      <c r="F745" s="31">
        <f>'MTSP-HERA Limits-HIDE'!DK$49</f>
        <v>2163</v>
      </c>
    </row>
    <row r="746" spans="1:6" x14ac:dyDescent="0.2">
      <c r="A746" s="30" t="s">
        <v>405</v>
      </c>
      <c r="B746" s="31">
        <f>'MTSP-HERA Limits-HIDE'!DL$49</f>
        <v>1492</v>
      </c>
      <c r="C746" s="31">
        <f>'MTSP-HERA Limits-HIDE'!DM$49</f>
        <v>1598</v>
      </c>
      <c r="D746" s="31">
        <f>'MTSP-HERA Limits-HIDE'!DN$49</f>
        <v>1918</v>
      </c>
      <c r="E746" s="31">
        <f>'MTSP-HERA Limits-HIDE'!DO$49</f>
        <v>2216</v>
      </c>
      <c r="F746" s="31">
        <f>'MTSP-HERA Limits-HIDE'!DP$49</f>
        <v>2472</v>
      </c>
    </row>
    <row r="747" spans="1:6" ht="6" customHeight="1" x14ac:dyDescent="0.2"/>
    <row r="748" spans="1:6" ht="25.5" x14ac:dyDescent="0.2">
      <c r="A748" s="56" t="str">
        <f>'MTSP-HERA Limits-HIDE'!C50</f>
        <v>King and Queen County</v>
      </c>
      <c r="B748" s="26">
        <f>'MTSP-HERA Limits-HIDE'!E50</f>
        <v>94300</v>
      </c>
      <c r="C748" s="27" t="str">
        <f>'MTSP-HERA Limits-HIDE'!D50</f>
        <v>King and Queen County, VA HUD Metro FMR Area</v>
      </c>
    </row>
    <row r="749" spans="1:6" ht="3" customHeight="1" x14ac:dyDescent="0.2">
      <c r="A749" s="36"/>
    </row>
    <row r="750" spans="1:6" s="29" customFormat="1" x14ac:dyDescent="0.2">
      <c r="A750" s="36"/>
      <c r="B750" s="28" t="s">
        <v>397</v>
      </c>
      <c r="C750" s="28" t="s">
        <v>406</v>
      </c>
      <c r="D750" s="28" t="s">
        <v>407</v>
      </c>
      <c r="E750" s="28" t="s">
        <v>408</v>
      </c>
      <c r="F750" s="28" t="s">
        <v>409</v>
      </c>
    </row>
    <row r="751" spans="1:6" x14ac:dyDescent="0.2">
      <c r="A751" s="30" t="s">
        <v>399</v>
      </c>
      <c r="B751" s="31">
        <f>'MTSP-HERA Limits-HIDE'!CH$50</f>
        <v>316</v>
      </c>
      <c r="C751" s="31">
        <f>'MTSP-HERA Limits-HIDE'!CI$50</f>
        <v>339</v>
      </c>
      <c r="D751" s="31">
        <f>'MTSP-HERA Limits-HIDE'!CJ$50</f>
        <v>406</v>
      </c>
      <c r="E751" s="31">
        <f>'MTSP-HERA Limits-HIDE'!CK$50</f>
        <v>470</v>
      </c>
      <c r="F751" s="31">
        <f>'MTSP-HERA Limits-HIDE'!CL$50</f>
        <v>524</v>
      </c>
    </row>
    <row r="752" spans="1:6" x14ac:dyDescent="0.2">
      <c r="A752" s="30" t="s">
        <v>400</v>
      </c>
      <c r="B752" s="31">
        <f>'MTSP-HERA Limits-HIDE'!CM$50</f>
        <v>474</v>
      </c>
      <c r="C752" s="31">
        <f>'MTSP-HERA Limits-HIDE'!CN$50</f>
        <v>508</v>
      </c>
      <c r="D752" s="31">
        <f>'MTSP-HERA Limits-HIDE'!CO$50</f>
        <v>609</v>
      </c>
      <c r="E752" s="31">
        <f>'MTSP-HERA Limits-HIDE'!CP$50</f>
        <v>705</v>
      </c>
      <c r="F752" s="31">
        <f>'MTSP-HERA Limits-HIDE'!CQ$50</f>
        <v>786</v>
      </c>
    </row>
    <row r="753" spans="1:6" x14ac:dyDescent="0.2">
      <c r="A753" s="30" t="s">
        <v>401</v>
      </c>
      <c r="B753" s="31">
        <f>'MTSP-HERA Limits-HIDE'!CR$50</f>
        <v>633</v>
      </c>
      <c r="C753" s="31">
        <f>'MTSP-HERA Limits-HIDE'!CS$50</f>
        <v>678</v>
      </c>
      <c r="D753" s="31">
        <f>'MTSP-HERA Limits-HIDE'!CT$50</f>
        <v>813</v>
      </c>
      <c r="E753" s="31">
        <f>'MTSP-HERA Limits-HIDE'!CU$50</f>
        <v>940</v>
      </c>
      <c r="F753" s="31">
        <f>'MTSP-HERA Limits-HIDE'!CV$50</f>
        <v>1049</v>
      </c>
    </row>
    <row r="754" spans="1:6" x14ac:dyDescent="0.2">
      <c r="A754" s="30" t="s">
        <v>402</v>
      </c>
      <c r="B754" s="31">
        <f>'MTSP-HERA Limits-HIDE'!CW$50</f>
        <v>791</v>
      </c>
      <c r="C754" s="31">
        <f>'MTSP-HERA Limits-HIDE'!CX$50</f>
        <v>848</v>
      </c>
      <c r="D754" s="31">
        <f>'MTSP-HERA Limits-HIDE'!CY$50</f>
        <v>1016</v>
      </c>
      <c r="E754" s="31">
        <f>'MTSP-HERA Limits-HIDE'!CZ$50</f>
        <v>1175</v>
      </c>
      <c r="F754" s="31">
        <f>'MTSP-HERA Limits-HIDE'!DA$50</f>
        <v>1311</v>
      </c>
    </row>
    <row r="755" spans="1:6" x14ac:dyDescent="0.2">
      <c r="A755" s="30" t="s">
        <v>403</v>
      </c>
      <c r="B755" s="31">
        <f>'MTSP-HERA Limits-HIDE'!DB$50</f>
        <v>949</v>
      </c>
      <c r="C755" s="31">
        <f>'MTSP-HERA Limits-HIDE'!DC$50</f>
        <v>1017</v>
      </c>
      <c r="D755" s="31">
        <f>'MTSP-HERA Limits-HIDE'!DD$50</f>
        <v>1219</v>
      </c>
      <c r="E755" s="31">
        <f>'MTSP-HERA Limits-HIDE'!DE$50</f>
        <v>1410</v>
      </c>
      <c r="F755" s="31">
        <f>'MTSP-HERA Limits-HIDE'!DF$50</f>
        <v>1573</v>
      </c>
    </row>
    <row r="756" spans="1:6" x14ac:dyDescent="0.2">
      <c r="A756" s="30" t="s">
        <v>404</v>
      </c>
      <c r="B756" s="31">
        <f>'MTSP-HERA Limits-HIDE'!DG$50</f>
        <v>1107</v>
      </c>
      <c r="C756" s="31">
        <f>'MTSP-HERA Limits-HIDE'!DH$50</f>
        <v>1187</v>
      </c>
      <c r="D756" s="31">
        <f>'MTSP-HERA Limits-HIDE'!DI$50</f>
        <v>1422</v>
      </c>
      <c r="E756" s="31">
        <f>'MTSP-HERA Limits-HIDE'!DJ$50</f>
        <v>1645</v>
      </c>
      <c r="F756" s="31">
        <f>'MTSP-HERA Limits-HIDE'!DK$50</f>
        <v>1835</v>
      </c>
    </row>
    <row r="757" spans="1:6" x14ac:dyDescent="0.2">
      <c r="A757" s="30" t="s">
        <v>405</v>
      </c>
      <c r="B757" s="31">
        <f>'MTSP-HERA Limits-HIDE'!DL$50</f>
        <v>1266</v>
      </c>
      <c r="C757" s="31">
        <f>'MTSP-HERA Limits-HIDE'!DM$50</f>
        <v>1357</v>
      </c>
      <c r="D757" s="31">
        <f>'MTSP-HERA Limits-HIDE'!DN$50</f>
        <v>1626</v>
      </c>
      <c r="E757" s="31">
        <f>'MTSP-HERA Limits-HIDE'!DO$50</f>
        <v>1881</v>
      </c>
      <c r="F757" s="31">
        <f>'MTSP-HERA Limits-HIDE'!DP$50</f>
        <v>2098</v>
      </c>
    </row>
    <row r="758" spans="1:6" ht="6" customHeight="1" x14ac:dyDescent="0.2"/>
    <row r="759" spans="1:6" x14ac:dyDescent="0.2">
      <c r="A759" s="25" t="str">
        <f>'MTSP-HERA Limits-HIDE'!C51</f>
        <v>King George County</v>
      </c>
      <c r="B759" s="26">
        <f>'MTSP-HERA Limits-HIDE'!E51</f>
        <v>134200</v>
      </c>
      <c r="C759" s="27" t="str">
        <f>'MTSP-HERA Limits-HIDE'!D51</f>
        <v>King George County, VA</v>
      </c>
    </row>
    <row r="760" spans="1:6" ht="3" customHeight="1" x14ac:dyDescent="0.2">
      <c r="A760" s="25"/>
    </row>
    <row r="761" spans="1:6" s="29" customFormat="1" x14ac:dyDescent="0.2">
      <c r="A761" s="25"/>
      <c r="B761" s="28" t="s">
        <v>397</v>
      </c>
      <c r="C761" s="28" t="s">
        <v>406</v>
      </c>
      <c r="D761" s="28" t="s">
        <v>407</v>
      </c>
      <c r="E761" s="28" t="s">
        <v>408</v>
      </c>
      <c r="F761" s="28" t="s">
        <v>409</v>
      </c>
    </row>
    <row r="762" spans="1:6" x14ac:dyDescent="0.2">
      <c r="A762" s="30" t="s">
        <v>399</v>
      </c>
      <c r="B762" s="31">
        <f>'MTSP-HERA Limits-HIDE'!CH$51</f>
        <v>470</v>
      </c>
      <c r="C762" s="31">
        <f>'MTSP-HERA Limits-HIDE'!CI$51</f>
        <v>503</v>
      </c>
      <c r="D762" s="31">
        <f>'MTSP-HERA Limits-HIDE'!CJ$51</f>
        <v>604</v>
      </c>
      <c r="E762" s="31">
        <f>'MTSP-HERA Limits-HIDE'!CK$51</f>
        <v>698</v>
      </c>
      <c r="F762" s="31">
        <f>'MTSP-HERA Limits-HIDE'!CL$51</f>
        <v>778</v>
      </c>
    </row>
    <row r="763" spans="1:6" x14ac:dyDescent="0.2">
      <c r="A763" s="30" t="s">
        <v>400</v>
      </c>
      <c r="B763" s="31">
        <f>'MTSP-HERA Limits-HIDE'!CM$51</f>
        <v>705</v>
      </c>
      <c r="C763" s="31">
        <f>'MTSP-HERA Limits-HIDE'!CN$51</f>
        <v>755</v>
      </c>
      <c r="D763" s="31">
        <f>'MTSP-HERA Limits-HIDE'!CO$51</f>
        <v>906</v>
      </c>
      <c r="E763" s="31">
        <f>'MTSP-HERA Limits-HIDE'!CP$51</f>
        <v>1047</v>
      </c>
      <c r="F763" s="31">
        <f>'MTSP-HERA Limits-HIDE'!CQ$51</f>
        <v>1167</v>
      </c>
    </row>
    <row r="764" spans="1:6" x14ac:dyDescent="0.2">
      <c r="A764" s="30" t="s">
        <v>401</v>
      </c>
      <c r="B764" s="31">
        <f>'MTSP-HERA Limits-HIDE'!CR$51</f>
        <v>940</v>
      </c>
      <c r="C764" s="31">
        <f>'MTSP-HERA Limits-HIDE'!CS$51</f>
        <v>1007</v>
      </c>
      <c r="D764" s="31">
        <f>'MTSP-HERA Limits-HIDE'!CT$51</f>
        <v>1208</v>
      </c>
      <c r="E764" s="31">
        <f>'MTSP-HERA Limits-HIDE'!CU$51</f>
        <v>1396</v>
      </c>
      <c r="F764" s="31">
        <f>'MTSP-HERA Limits-HIDE'!CV$51</f>
        <v>1557</v>
      </c>
    </row>
    <row r="765" spans="1:6" x14ac:dyDescent="0.2">
      <c r="A765" s="30" t="s">
        <v>402</v>
      </c>
      <c r="B765" s="31">
        <f>'MTSP-HERA Limits-HIDE'!CW$51</f>
        <v>1175</v>
      </c>
      <c r="C765" s="31">
        <f>'MTSP-HERA Limits-HIDE'!CX$51</f>
        <v>1258</v>
      </c>
      <c r="D765" s="31">
        <f>'MTSP-HERA Limits-HIDE'!CY$51</f>
        <v>1510</v>
      </c>
      <c r="E765" s="31">
        <f>'MTSP-HERA Limits-HIDE'!CZ$51</f>
        <v>1745</v>
      </c>
      <c r="F765" s="31">
        <f>'MTSP-HERA Limits-HIDE'!DA$51</f>
        <v>1946</v>
      </c>
    </row>
    <row r="766" spans="1:6" x14ac:dyDescent="0.2">
      <c r="A766" s="30" t="s">
        <v>403</v>
      </c>
      <c r="B766" s="31">
        <f>'MTSP-HERA Limits-HIDE'!DB$51</f>
        <v>1410</v>
      </c>
      <c r="C766" s="31">
        <f>'MTSP-HERA Limits-HIDE'!DC$51</f>
        <v>1510</v>
      </c>
      <c r="D766" s="31">
        <f>'MTSP-HERA Limits-HIDE'!DD$51</f>
        <v>1812</v>
      </c>
      <c r="E766" s="31">
        <f>'MTSP-HERA Limits-HIDE'!DE$51</f>
        <v>2094</v>
      </c>
      <c r="F766" s="31">
        <f>'MTSP-HERA Limits-HIDE'!DF$51</f>
        <v>2335</v>
      </c>
    </row>
    <row r="767" spans="1:6" x14ac:dyDescent="0.2">
      <c r="A767" s="30" t="s">
        <v>404</v>
      </c>
      <c r="B767" s="31">
        <f>'MTSP-HERA Limits-HIDE'!DG$51</f>
        <v>1645</v>
      </c>
      <c r="C767" s="31">
        <f>'MTSP-HERA Limits-HIDE'!DH$51</f>
        <v>1762</v>
      </c>
      <c r="D767" s="31">
        <f>'MTSP-HERA Limits-HIDE'!DI$51</f>
        <v>2114</v>
      </c>
      <c r="E767" s="31">
        <f>'MTSP-HERA Limits-HIDE'!DJ$51</f>
        <v>2443</v>
      </c>
      <c r="F767" s="31">
        <f>'MTSP-HERA Limits-HIDE'!DK$51</f>
        <v>2724</v>
      </c>
    </row>
    <row r="768" spans="1:6" x14ac:dyDescent="0.2">
      <c r="A768" s="30" t="s">
        <v>405</v>
      </c>
      <c r="B768" s="31">
        <f>'MTSP-HERA Limits-HIDE'!DL$51</f>
        <v>1880</v>
      </c>
      <c r="C768" s="31">
        <f>'MTSP-HERA Limits-HIDE'!DM$51</f>
        <v>2014</v>
      </c>
      <c r="D768" s="31">
        <f>'MTSP-HERA Limits-HIDE'!DN$51</f>
        <v>2416</v>
      </c>
      <c r="E768" s="31">
        <f>'MTSP-HERA Limits-HIDE'!DO$51</f>
        <v>2792</v>
      </c>
      <c r="F768" s="31">
        <f>'MTSP-HERA Limits-HIDE'!DP$51</f>
        <v>3114</v>
      </c>
    </row>
    <row r="769" spans="1:6" ht="6" customHeight="1" x14ac:dyDescent="0.2"/>
    <row r="770" spans="1:6" x14ac:dyDescent="0.2">
      <c r="A770" s="25" t="str">
        <f>'MTSP-HERA Limits-HIDE'!C52</f>
        <v>King William County</v>
      </c>
      <c r="B770" s="26">
        <f>'MTSP-HERA Limits-HIDE'!E52</f>
        <v>113500</v>
      </c>
      <c r="C770" s="27" t="str">
        <f>'MTSP-HERA Limits-HIDE'!D52</f>
        <v>Richmond, VA HUD Metro FMR Area</v>
      </c>
    </row>
    <row r="771" spans="1:6" ht="3" customHeight="1" x14ac:dyDescent="0.2">
      <c r="A771" s="25"/>
    </row>
    <row r="772" spans="1:6" s="29" customFormat="1" x14ac:dyDescent="0.2">
      <c r="A772" s="25"/>
      <c r="B772" s="28" t="s">
        <v>397</v>
      </c>
      <c r="C772" s="28" t="s">
        <v>406</v>
      </c>
      <c r="D772" s="28" t="s">
        <v>407</v>
      </c>
      <c r="E772" s="28" t="s">
        <v>408</v>
      </c>
      <c r="F772" s="28" t="s">
        <v>409</v>
      </c>
    </row>
    <row r="773" spans="1:6" x14ac:dyDescent="0.2">
      <c r="A773" s="30" t="s">
        <v>399</v>
      </c>
      <c r="B773" s="31">
        <f>'MTSP-HERA Limits-HIDE'!CH$52</f>
        <v>397</v>
      </c>
      <c r="C773" s="31">
        <f>'MTSP-HERA Limits-HIDE'!CI$52</f>
        <v>425</v>
      </c>
      <c r="D773" s="31">
        <f>'MTSP-HERA Limits-HIDE'!CJ$52</f>
        <v>511</v>
      </c>
      <c r="E773" s="31">
        <f>'MTSP-HERA Limits-HIDE'!CK$52</f>
        <v>590</v>
      </c>
      <c r="F773" s="31">
        <f>'MTSP-HERA Limits-HIDE'!CL$52</f>
        <v>658</v>
      </c>
    </row>
    <row r="774" spans="1:6" x14ac:dyDescent="0.2">
      <c r="A774" s="30" t="s">
        <v>400</v>
      </c>
      <c r="B774" s="31">
        <f>'MTSP-HERA Limits-HIDE'!CM$52</f>
        <v>596</v>
      </c>
      <c r="C774" s="31">
        <f>'MTSP-HERA Limits-HIDE'!CN$52</f>
        <v>638</v>
      </c>
      <c r="D774" s="31">
        <f>'MTSP-HERA Limits-HIDE'!CO$52</f>
        <v>766</v>
      </c>
      <c r="E774" s="31">
        <f>'MTSP-HERA Limits-HIDE'!CP$52</f>
        <v>885</v>
      </c>
      <c r="F774" s="31">
        <f>'MTSP-HERA Limits-HIDE'!CQ$52</f>
        <v>987</v>
      </c>
    </row>
    <row r="775" spans="1:6" x14ac:dyDescent="0.2">
      <c r="A775" s="30" t="s">
        <v>401</v>
      </c>
      <c r="B775" s="31">
        <f>'MTSP-HERA Limits-HIDE'!CR$52</f>
        <v>795</v>
      </c>
      <c r="C775" s="31">
        <f>'MTSP-HERA Limits-HIDE'!CS$52</f>
        <v>851</v>
      </c>
      <c r="D775" s="31">
        <f>'MTSP-HERA Limits-HIDE'!CT$52</f>
        <v>1022</v>
      </c>
      <c r="E775" s="31">
        <f>'MTSP-HERA Limits-HIDE'!CU$52</f>
        <v>1180</v>
      </c>
      <c r="F775" s="31">
        <f>'MTSP-HERA Limits-HIDE'!CV$52</f>
        <v>1317</v>
      </c>
    </row>
    <row r="776" spans="1:6" x14ac:dyDescent="0.2">
      <c r="A776" s="30" t="s">
        <v>402</v>
      </c>
      <c r="B776" s="31">
        <f>'MTSP-HERA Limits-HIDE'!CW$52</f>
        <v>993</v>
      </c>
      <c r="C776" s="31">
        <f>'MTSP-HERA Limits-HIDE'!CX$52</f>
        <v>1064</v>
      </c>
      <c r="D776" s="31">
        <f>'MTSP-HERA Limits-HIDE'!CY$52</f>
        <v>1277</v>
      </c>
      <c r="E776" s="31">
        <f>'MTSP-HERA Limits-HIDE'!CZ$52</f>
        <v>1475</v>
      </c>
      <c r="F776" s="31">
        <f>'MTSP-HERA Limits-HIDE'!DA$52</f>
        <v>1646</v>
      </c>
    </row>
    <row r="777" spans="1:6" x14ac:dyDescent="0.2">
      <c r="A777" s="30" t="s">
        <v>403</v>
      </c>
      <c r="B777" s="31">
        <f>'MTSP-HERA Limits-HIDE'!DB$52</f>
        <v>1192</v>
      </c>
      <c r="C777" s="31">
        <f>'MTSP-HERA Limits-HIDE'!DC$52</f>
        <v>1277</v>
      </c>
      <c r="D777" s="31">
        <f>'MTSP-HERA Limits-HIDE'!DD$52</f>
        <v>1533</v>
      </c>
      <c r="E777" s="31">
        <f>'MTSP-HERA Limits-HIDE'!DE$52</f>
        <v>1770</v>
      </c>
      <c r="F777" s="31">
        <f>'MTSP-HERA Limits-HIDE'!DF$52</f>
        <v>1975</v>
      </c>
    </row>
    <row r="778" spans="1:6" x14ac:dyDescent="0.2">
      <c r="A778" s="30" t="s">
        <v>404</v>
      </c>
      <c r="B778" s="31">
        <f>'MTSP-HERA Limits-HIDE'!DG$52</f>
        <v>1391</v>
      </c>
      <c r="C778" s="31">
        <f>'MTSP-HERA Limits-HIDE'!DH$52</f>
        <v>1490</v>
      </c>
      <c r="D778" s="31">
        <f>'MTSP-HERA Limits-HIDE'!DI$52</f>
        <v>1788</v>
      </c>
      <c r="E778" s="31">
        <f>'MTSP-HERA Limits-HIDE'!DJ$52</f>
        <v>2065</v>
      </c>
      <c r="F778" s="31">
        <f>'MTSP-HERA Limits-HIDE'!DK$52</f>
        <v>2304</v>
      </c>
    </row>
    <row r="779" spans="1:6" x14ac:dyDescent="0.2">
      <c r="A779" s="30" t="s">
        <v>405</v>
      </c>
      <c r="B779" s="31">
        <f>'MTSP-HERA Limits-HIDE'!DL$52</f>
        <v>1590</v>
      </c>
      <c r="C779" s="31">
        <f>'MTSP-HERA Limits-HIDE'!DM$52</f>
        <v>1703</v>
      </c>
      <c r="D779" s="31">
        <f>'MTSP-HERA Limits-HIDE'!DN$52</f>
        <v>2044</v>
      </c>
      <c r="E779" s="31">
        <f>'MTSP-HERA Limits-HIDE'!DO$52</f>
        <v>2361</v>
      </c>
      <c r="F779" s="31">
        <f>'MTSP-HERA Limits-HIDE'!DP$52</f>
        <v>2634</v>
      </c>
    </row>
    <row r="780" spans="1:6" ht="6" customHeight="1" x14ac:dyDescent="0.2"/>
    <row r="781" spans="1:6" x14ac:dyDescent="0.2">
      <c r="A781" s="25" t="str">
        <f>'MTSP-HERA Limits-HIDE'!C53</f>
        <v>Lancaster County</v>
      </c>
      <c r="B781" s="26">
        <f>'MTSP-HERA Limits-HIDE'!E53</f>
        <v>91000</v>
      </c>
      <c r="C781" s="27" t="str">
        <f>'MTSP-HERA Limits-HIDE'!D53</f>
        <v>Lancaster County, VA</v>
      </c>
    </row>
    <row r="782" spans="1:6" ht="3" customHeight="1" x14ac:dyDescent="0.2">
      <c r="A782" s="25"/>
    </row>
    <row r="783" spans="1:6" s="29" customFormat="1" x14ac:dyDescent="0.2">
      <c r="A783" s="25"/>
      <c r="B783" s="28" t="s">
        <v>397</v>
      </c>
      <c r="C783" s="28" t="s">
        <v>406</v>
      </c>
      <c r="D783" s="28" t="s">
        <v>407</v>
      </c>
      <c r="E783" s="28" t="s">
        <v>408</v>
      </c>
      <c r="F783" s="28" t="s">
        <v>409</v>
      </c>
    </row>
    <row r="784" spans="1:6" x14ac:dyDescent="0.2">
      <c r="A784" s="30" t="s">
        <v>399</v>
      </c>
      <c r="B784" s="31">
        <f>'MTSP-HERA Limits-HIDE'!CH$53</f>
        <v>318</v>
      </c>
      <c r="C784" s="31">
        <f>'MTSP-HERA Limits-HIDE'!CI$53</f>
        <v>341</v>
      </c>
      <c r="D784" s="31">
        <f>'MTSP-HERA Limits-HIDE'!CJ$53</f>
        <v>409</v>
      </c>
      <c r="E784" s="31">
        <f>'MTSP-HERA Limits-HIDE'!CK$53</f>
        <v>473</v>
      </c>
      <c r="F784" s="31">
        <f>'MTSP-HERA Limits-HIDE'!CL$53</f>
        <v>528</v>
      </c>
    </row>
    <row r="785" spans="1:6" x14ac:dyDescent="0.2">
      <c r="A785" s="30" t="s">
        <v>400</v>
      </c>
      <c r="B785" s="31">
        <f>'MTSP-HERA Limits-HIDE'!CM$53</f>
        <v>477</v>
      </c>
      <c r="C785" s="31">
        <f>'MTSP-HERA Limits-HIDE'!CN$53</f>
        <v>511</v>
      </c>
      <c r="D785" s="31">
        <f>'MTSP-HERA Limits-HIDE'!CO$53</f>
        <v>614</v>
      </c>
      <c r="E785" s="31">
        <f>'MTSP-HERA Limits-HIDE'!CP$53</f>
        <v>709</v>
      </c>
      <c r="F785" s="31">
        <f>'MTSP-HERA Limits-HIDE'!CQ$53</f>
        <v>792</v>
      </c>
    </row>
    <row r="786" spans="1:6" x14ac:dyDescent="0.2">
      <c r="A786" s="30" t="s">
        <v>401</v>
      </c>
      <c r="B786" s="31">
        <f>'MTSP-HERA Limits-HIDE'!CR$53</f>
        <v>637</v>
      </c>
      <c r="C786" s="31">
        <f>'MTSP-HERA Limits-HIDE'!CS$53</f>
        <v>682</v>
      </c>
      <c r="D786" s="31">
        <f>'MTSP-HERA Limits-HIDE'!CT$53</f>
        <v>819</v>
      </c>
      <c r="E786" s="31">
        <f>'MTSP-HERA Limits-HIDE'!CU$53</f>
        <v>946</v>
      </c>
      <c r="F786" s="31">
        <f>'MTSP-HERA Limits-HIDE'!CV$53</f>
        <v>1056</v>
      </c>
    </row>
    <row r="787" spans="1:6" x14ac:dyDescent="0.2">
      <c r="A787" s="30" t="s">
        <v>402</v>
      </c>
      <c r="B787" s="31">
        <f>'MTSP-HERA Limits-HIDE'!CW$53</f>
        <v>796</v>
      </c>
      <c r="C787" s="31">
        <f>'MTSP-HERA Limits-HIDE'!CX$53</f>
        <v>853</v>
      </c>
      <c r="D787" s="31">
        <f>'MTSP-HERA Limits-HIDE'!CY$53</f>
        <v>1023</v>
      </c>
      <c r="E787" s="31">
        <f>'MTSP-HERA Limits-HIDE'!CZ$53</f>
        <v>1183</v>
      </c>
      <c r="F787" s="31">
        <f>'MTSP-HERA Limits-HIDE'!DA$53</f>
        <v>1320</v>
      </c>
    </row>
    <row r="788" spans="1:6" x14ac:dyDescent="0.2">
      <c r="A788" s="30" t="s">
        <v>403</v>
      </c>
      <c r="B788" s="31">
        <f>'MTSP-HERA Limits-HIDE'!DB$53</f>
        <v>955</v>
      </c>
      <c r="C788" s="31">
        <f>'MTSP-HERA Limits-HIDE'!DC$53</f>
        <v>1023</v>
      </c>
      <c r="D788" s="31">
        <f>'MTSP-HERA Limits-HIDE'!DD$53</f>
        <v>1228</v>
      </c>
      <c r="E788" s="31">
        <f>'MTSP-HERA Limits-HIDE'!DE$53</f>
        <v>1419</v>
      </c>
      <c r="F788" s="31">
        <f>'MTSP-HERA Limits-HIDE'!DF$53</f>
        <v>1584</v>
      </c>
    </row>
    <row r="789" spans="1:6" x14ac:dyDescent="0.2">
      <c r="A789" s="30" t="s">
        <v>404</v>
      </c>
      <c r="B789" s="31">
        <f>'MTSP-HERA Limits-HIDE'!DG$53</f>
        <v>1114</v>
      </c>
      <c r="C789" s="31">
        <f>'MTSP-HERA Limits-HIDE'!DH$53</f>
        <v>1194</v>
      </c>
      <c r="D789" s="31">
        <f>'MTSP-HERA Limits-HIDE'!DI$53</f>
        <v>1433</v>
      </c>
      <c r="E789" s="31">
        <f>'MTSP-HERA Limits-HIDE'!DJ$53</f>
        <v>1656</v>
      </c>
      <c r="F789" s="31">
        <f>'MTSP-HERA Limits-HIDE'!DK$53</f>
        <v>1848</v>
      </c>
    </row>
    <row r="790" spans="1:6" x14ac:dyDescent="0.2">
      <c r="A790" s="30" t="s">
        <v>405</v>
      </c>
      <c r="B790" s="31">
        <f>'MTSP-HERA Limits-HIDE'!DL$53</f>
        <v>1274</v>
      </c>
      <c r="C790" s="31">
        <f>'MTSP-HERA Limits-HIDE'!DM$53</f>
        <v>1365</v>
      </c>
      <c r="D790" s="31">
        <f>'MTSP-HERA Limits-HIDE'!DN$53</f>
        <v>1638</v>
      </c>
      <c r="E790" s="31">
        <f>'MTSP-HERA Limits-HIDE'!DO$53</f>
        <v>1893</v>
      </c>
      <c r="F790" s="31">
        <f>'MTSP-HERA Limits-HIDE'!DP$53</f>
        <v>2112</v>
      </c>
    </row>
    <row r="791" spans="1:6" ht="6" customHeight="1" x14ac:dyDescent="0.2"/>
    <row r="792" spans="1:6" x14ac:dyDescent="0.2">
      <c r="A792" s="27" t="str">
        <f>'MTSP-HERA Limits-HIDE'!C54</f>
        <v>Lee County</v>
      </c>
      <c r="B792" s="26">
        <f>'MTSP-HERA Limits-HIDE'!E54</f>
        <v>65000</v>
      </c>
      <c r="C792" s="27" t="str">
        <f>'MTSP-HERA Limits-HIDE'!D54</f>
        <v>Lee County, VA</v>
      </c>
    </row>
    <row r="793" spans="1:6" ht="3" customHeight="1" x14ac:dyDescent="0.2">
      <c r="A793" s="25"/>
    </row>
    <row r="794" spans="1:6" s="29" customFormat="1" x14ac:dyDescent="0.2">
      <c r="A794" s="27"/>
      <c r="B794" s="28" t="s">
        <v>397</v>
      </c>
      <c r="C794" s="28" t="s">
        <v>406</v>
      </c>
      <c r="D794" s="28" t="s">
        <v>407</v>
      </c>
      <c r="E794" s="28" t="s">
        <v>408</v>
      </c>
      <c r="F794" s="28" t="s">
        <v>409</v>
      </c>
    </row>
    <row r="795" spans="1:6" x14ac:dyDescent="0.2">
      <c r="A795" s="30" t="s">
        <v>399</v>
      </c>
      <c r="B795" s="31">
        <f>'MTSP-HERA Limits-HIDE'!CH$54</f>
        <v>273</v>
      </c>
      <c r="C795" s="31">
        <f>'MTSP-HERA Limits-HIDE'!CI$54</f>
        <v>293</v>
      </c>
      <c r="D795" s="31">
        <f>'MTSP-HERA Limits-HIDE'!CJ$54</f>
        <v>351</v>
      </c>
      <c r="E795" s="31">
        <f>'MTSP-HERA Limits-HIDE'!CK$54</f>
        <v>406</v>
      </c>
      <c r="F795" s="31">
        <f>'MTSP-HERA Limits-HIDE'!CL$54</f>
        <v>453</v>
      </c>
    </row>
    <row r="796" spans="1:6" x14ac:dyDescent="0.2">
      <c r="A796" s="30" t="s">
        <v>400</v>
      </c>
      <c r="B796" s="31">
        <f>'MTSP-HERA Limits-HIDE'!CM$54</f>
        <v>410</v>
      </c>
      <c r="C796" s="31">
        <f>'MTSP-HERA Limits-HIDE'!CN$54</f>
        <v>439</v>
      </c>
      <c r="D796" s="31">
        <f>'MTSP-HERA Limits-HIDE'!CO$54</f>
        <v>527</v>
      </c>
      <c r="E796" s="31">
        <f>'MTSP-HERA Limits-HIDE'!CP$54</f>
        <v>609</v>
      </c>
      <c r="F796" s="31">
        <f>'MTSP-HERA Limits-HIDE'!CQ$54</f>
        <v>679</v>
      </c>
    </row>
    <row r="797" spans="1:6" x14ac:dyDescent="0.2">
      <c r="A797" s="30" t="s">
        <v>401</v>
      </c>
      <c r="B797" s="31">
        <f>'MTSP-HERA Limits-HIDE'!CR$54</f>
        <v>547</v>
      </c>
      <c r="C797" s="31">
        <f>'MTSP-HERA Limits-HIDE'!CS$54</f>
        <v>586</v>
      </c>
      <c r="D797" s="31">
        <f>'MTSP-HERA Limits-HIDE'!CT$54</f>
        <v>703</v>
      </c>
      <c r="E797" s="31">
        <f>'MTSP-HERA Limits-HIDE'!CU$54</f>
        <v>812</v>
      </c>
      <c r="F797" s="31">
        <f>'MTSP-HERA Limits-HIDE'!CV$54</f>
        <v>906</v>
      </c>
    </row>
    <row r="798" spans="1:6" x14ac:dyDescent="0.2">
      <c r="A798" s="30" t="s">
        <v>402</v>
      </c>
      <c r="B798" s="31">
        <f>'MTSP-HERA Limits-HIDE'!CW$54</f>
        <v>683</v>
      </c>
      <c r="C798" s="31">
        <f>'MTSP-HERA Limits-HIDE'!CX$54</f>
        <v>732</v>
      </c>
      <c r="D798" s="31">
        <f>'MTSP-HERA Limits-HIDE'!CY$54</f>
        <v>878</v>
      </c>
      <c r="E798" s="31">
        <f>'MTSP-HERA Limits-HIDE'!CZ$54</f>
        <v>1015</v>
      </c>
      <c r="F798" s="31">
        <f>'MTSP-HERA Limits-HIDE'!DA$54</f>
        <v>1132</v>
      </c>
    </row>
    <row r="799" spans="1:6" x14ac:dyDescent="0.2">
      <c r="A799" s="30" t="s">
        <v>403</v>
      </c>
      <c r="B799" s="31">
        <f>'MTSP-HERA Limits-HIDE'!DB$54</f>
        <v>820</v>
      </c>
      <c r="C799" s="31">
        <f>'MTSP-HERA Limits-HIDE'!DC$54</f>
        <v>879</v>
      </c>
      <c r="D799" s="31">
        <f>'MTSP-HERA Limits-HIDE'!DD$54</f>
        <v>1054</v>
      </c>
      <c r="E799" s="31">
        <f>'MTSP-HERA Limits-HIDE'!DE$54</f>
        <v>1218</v>
      </c>
      <c r="F799" s="31">
        <f>'MTSP-HERA Limits-HIDE'!DF$54</f>
        <v>1359</v>
      </c>
    </row>
    <row r="800" spans="1:6" x14ac:dyDescent="0.2">
      <c r="A800" s="30" t="s">
        <v>404</v>
      </c>
      <c r="B800" s="31">
        <f>'MTSP-HERA Limits-HIDE'!DG$54</f>
        <v>957</v>
      </c>
      <c r="C800" s="31">
        <f>'MTSP-HERA Limits-HIDE'!DH$54</f>
        <v>1025</v>
      </c>
      <c r="D800" s="31">
        <f>'MTSP-HERA Limits-HIDE'!DI$54</f>
        <v>1230</v>
      </c>
      <c r="E800" s="31">
        <f>'MTSP-HERA Limits-HIDE'!DJ$54</f>
        <v>1421</v>
      </c>
      <c r="F800" s="31">
        <f>'MTSP-HERA Limits-HIDE'!DK$54</f>
        <v>1585</v>
      </c>
    </row>
    <row r="801" spans="1:6" x14ac:dyDescent="0.2">
      <c r="A801" s="30" t="s">
        <v>405</v>
      </c>
      <c r="B801" s="31">
        <f>'MTSP-HERA Limits-HIDE'!DL$54</f>
        <v>1094</v>
      </c>
      <c r="C801" s="31">
        <f>'MTSP-HERA Limits-HIDE'!DM$54</f>
        <v>1172</v>
      </c>
      <c r="D801" s="31">
        <f>'MTSP-HERA Limits-HIDE'!DN$54</f>
        <v>1406</v>
      </c>
      <c r="E801" s="31">
        <f>'MTSP-HERA Limits-HIDE'!DO$54</f>
        <v>1625</v>
      </c>
      <c r="F801" s="31">
        <f>'MTSP-HERA Limits-HIDE'!DP$54</f>
        <v>1812</v>
      </c>
    </row>
    <row r="802" spans="1:6" ht="6" customHeight="1" x14ac:dyDescent="0.2"/>
    <row r="803" spans="1:6" x14ac:dyDescent="0.2">
      <c r="A803" s="27" t="str">
        <f>'MTSP-HERA Limits-HIDE'!C115</f>
        <v>Lexington city</v>
      </c>
      <c r="B803" s="26">
        <f>'MTSP-HERA Limits-HIDE'!E115</f>
        <v>85200</v>
      </c>
      <c r="C803" s="48" t="str">
        <f>'MTSP-HERA Limits-HIDE'!D115</f>
        <v>Rockbridge County-Buena Vista city-Lexington city, VA HUD Nonmetr</v>
      </c>
    </row>
    <row r="804" spans="1:6" ht="3" customHeight="1" x14ac:dyDescent="0.2"/>
    <row r="805" spans="1:6" s="29" customFormat="1" x14ac:dyDescent="0.2">
      <c r="A805" s="27"/>
      <c r="B805" s="28" t="s">
        <v>397</v>
      </c>
      <c r="C805" s="27" t="s">
        <v>406</v>
      </c>
      <c r="D805" s="28" t="s">
        <v>407</v>
      </c>
      <c r="E805" s="28" t="s">
        <v>408</v>
      </c>
      <c r="F805" s="28" t="s">
        <v>409</v>
      </c>
    </row>
    <row r="806" spans="1:6" x14ac:dyDescent="0.2">
      <c r="A806" s="30" t="s">
        <v>399</v>
      </c>
      <c r="B806" s="31">
        <f>'MTSP-HERA Limits-HIDE'!CH$115</f>
        <v>298</v>
      </c>
      <c r="C806" s="31">
        <f>'MTSP-HERA Limits-HIDE'!CI$115</f>
        <v>319</v>
      </c>
      <c r="D806" s="31">
        <f>'MTSP-HERA Limits-HIDE'!CJ$115</f>
        <v>383</v>
      </c>
      <c r="E806" s="31">
        <f>'MTSP-HERA Limits-HIDE'!CK$115</f>
        <v>443</v>
      </c>
      <c r="F806" s="31">
        <f>'MTSP-HERA Limits-HIDE'!CL$115</f>
        <v>494</v>
      </c>
    </row>
    <row r="807" spans="1:6" x14ac:dyDescent="0.2">
      <c r="A807" s="30" t="s">
        <v>400</v>
      </c>
      <c r="B807" s="31">
        <f>'MTSP-HERA Limits-HIDE'!CM$115</f>
        <v>447</v>
      </c>
      <c r="C807" s="31">
        <f>'MTSP-HERA Limits-HIDE'!CN$115</f>
        <v>479</v>
      </c>
      <c r="D807" s="31">
        <f>'MTSP-HERA Limits-HIDE'!CO$115</f>
        <v>575</v>
      </c>
      <c r="E807" s="31">
        <f>'MTSP-HERA Limits-HIDE'!CP$115</f>
        <v>664</v>
      </c>
      <c r="F807" s="31">
        <f>'MTSP-HERA Limits-HIDE'!CQ$115</f>
        <v>741</v>
      </c>
    </row>
    <row r="808" spans="1:6" x14ac:dyDescent="0.2">
      <c r="A808" s="30" t="s">
        <v>401</v>
      </c>
      <c r="B808" s="31">
        <f>'MTSP-HERA Limits-HIDE'!CR$115</f>
        <v>597</v>
      </c>
      <c r="C808" s="31">
        <f>'MTSP-HERA Limits-HIDE'!CS$115</f>
        <v>639</v>
      </c>
      <c r="D808" s="31">
        <f>'MTSP-HERA Limits-HIDE'!CT$115</f>
        <v>767</v>
      </c>
      <c r="E808" s="31">
        <f>'MTSP-HERA Limits-HIDE'!CU$115</f>
        <v>886</v>
      </c>
      <c r="F808" s="31">
        <f>'MTSP-HERA Limits-HIDE'!CV$115</f>
        <v>989</v>
      </c>
    </row>
    <row r="809" spans="1:6" x14ac:dyDescent="0.2">
      <c r="A809" s="30" t="s">
        <v>402</v>
      </c>
      <c r="B809" s="31">
        <f>'MTSP-HERA Limits-HIDE'!CW$115</f>
        <v>746</v>
      </c>
      <c r="C809" s="31">
        <f>'MTSP-HERA Limits-HIDE'!CX$115</f>
        <v>799</v>
      </c>
      <c r="D809" s="31">
        <f>'MTSP-HERA Limits-HIDE'!CY$115</f>
        <v>958</v>
      </c>
      <c r="E809" s="31">
        <f>'MTSP-HERA Limits-HIDE'!CZ$115</f>
        <v>1108</v>
      </c>
      <c r="F809" s="31">
        <f>'MTSP-HERA Limits-HIDE'!DA$115</f>
        <v>1236</v>
      </c>
    </row>
    <row r="810" spans="1:6" x14ac:dyDescent="0.2">
      <c r="A810" s="30" t="s">
        <v>403</v>
      </c>
      <c r="B810" s="31">
        <f>'MTSP-HERA Limits-HIDE'!DB$115</f>
        <v>895</v>
      </c>
      <c r="C810" s="31">
        <f>'MTSP-HERA Limits-HIDE'!DC$115</f>
        <v>959</v>
      </c>
      <c r="D810" s="31">
        <f>'MTSP-HERA Limits-HIDE'!DD$115</f>
        <v>1150</v>
      </c>
      <c r="E810" s="31">
        <f>'MTSP-HERA Limits-HIDE'!DE$115</f>
        <v>1329</v>
      </c>
      <c r="F810" s="31">
        <f>'MTSP-HERA Limits-HIDE'!DF$115</f>
        <v>1483</v>
      </c>
    </row>
    <row r="811" spans="1:6" x14ac:dyDescent="0.2">
      <c r="A811" s="30" t="s">
        <v>404</v>
      </c>
      <c r="B811" s="31">
        <f>'MTSP-HERA Limits-HIDE'!DG$115</f>
        <v>1044</v>
      </c>
      <c r="C811" s="31">
        <f>'MTSP-HERA Limits-HIDE'!DH$115</f>
        <v>1119</v>
      </c>
      <c r="D811" s="31">
        <f>'MTSP-HERA Limits-HIDE'!DI$115</f>
        <v>1342</v>
      </c>
      <c r="E811" s="31">
        <f>'MTSP-HERA Limits-HIDE'!DJ$115</f>
        <v>1551</v>
      </c>
      <c r="F811" s="31">
        <f>'MTSP-HERA Limits-HIDE'!DK$115</f>
        <v>1730</v>
      </c>
    </row>
    <row r="812" spans="1:6" x14ac:dyDescent="0.2">
      <c r="A812" s="30" t="s">
        <v>405</v>
      </c>
      <c r="B812" s="31">
        <f>'MTSP-HERA Limits-HIDE'!DL$115</f>
        <v>1194</v>
      </c>
      <c r="C812" s="31">
        <f>'MTSP-HERA Limits-HIDE'!DM$115</f>
        <v>1279</v>
      </c>
      <c r="D812" s="31">
        <f>'MTSP-HERA Limits-HIDE'!DN$115</f>
        <v>1534</v>
      </c>
      <c r="E812" s="31">
        <f>'MTSP-HERA Limits-HIDE'!DO$115</f>
        <v>1773</v>
      </c>
      <c r="F812" s="31">
        <f>'MTSP-HERA Limits-HIDE'!DP$115</f>
        <v>1978</v>
      </c>
    </row>
    <row r="813" spans="1:6" ht="6" customHeight="1" x14ac:dyDescent="0.2"/>
    <row r="814" spans="1:6" x14ac:dyDescent="0.2">
      <c r="A814" s="36" t="str">
        <f>'MTSP-HERA Limits-HIDE'!C55</f>
        <v>Loudoun County</v>
      </c>
      <c r="B814" s="26">
        <f>'MTSP-HERA Limits-HIDE'!E55</f>
        <v>163900</v>
      </c>
      <c r="C814" s="280" t="str">
        <f>'MTSP-HERA Limits-HIDE'!D55</f>
        <v>Washington-Arlington-Alexandria, DC-VA-MD HUD Metro FMR Area</v>
      </c>
      <c r="D814" s="280"/>
      <c r="E814" s="280"/>
      <c r="F814" s="280"/>
    </row>
    <row r="815" spans="1:6" ht="3" customHeight="1" x14ac:dyDescent="0.2">
      <c r="A815" s="25"/>
    </row>
    <row r="816" spans="1:6" s="29" customFormat="1" x14ac:dyDescent="0.2">
      <c r="A816" s="36"/>
      <c r="B816" s="28" t="s">
        <v>397</v>
      </c>
      <c r="C816" s="28" t="s">
        <v>406</v>
      </c>
      <c r="D816" s="28" t="s">
        <v>407</v>
      </c>
      <c r="E816" s="28" t="s">
        <v>408</v>
      </c>
      <c r="F816" s="28" t="s">
        <v>409</v>
      </c>
    </row>
    <row r="817" spans="1:6" x14ac:dyDescent="0.2">
      <c r="A817" s="30" t="s">
        <v>399</v>
      </c>
      <c r="B817" s="31">
        <f>'MTSP-HERA Limits-HIDE'!CH$55</f>
        <v>574</v>
      </c>
      <c r="C817" s="31">
        <f>'MTSP-HERA Limits-HIDE'!CI$55</f>
        <v>615</v>
      </c>
      <c r="D817" s="31">
        <f>'MTSP-HERA Limits-HIDE'!CJ$55</f>
        <v>738</v>
      </c>
      <c r="E817" s="31">
        <f>'MTSP-HERA Limits-HIDE'!CK$55</f>
        <v>852</v>
      </c>
      <c r="F817" s="31">
        <f>'MTSP-HERA Limits-HIDE'!CL$55</f>
        <v>951</v>
      </c>
    </row>
    <row r="818" spans="1:6" x14ac:dyDescent="0.2">
      <c r="A818" s="30" t="s">
        <v>400</v>
      </c>
      <c r="B818" s="31">
        <f>'MTSP-HERA Limits-HIDE'!CM$55</f>
        <v>861</v>
      </c>
      <c r="C818" s="31">
        <f>'MTSP-HERA Limits-HIDE'!CN$55</f>
        <v>922</v>
      </c>
      <c r="D818" s="31">
        <f>'MTSP-HERA Limits-HIDE'!CO$55</f>
        <v>1107</v>
      </c>
      <c r="E818" s="31">
        <f>'MTSP-HERA Limits-HIDE'!CP$55</f>
        <v>1278</v>
      </c>
      <c r="F818" s="31">
        <f>'MTSP-HERA Limits-HIDE'!CQ$55</f>
        <v>1426</v>
      </c>
    </row>
    <row r="819" spans="1:6" x14ac:dyDescent="0.2">
      <c r="A819" s="30" t="s">
        <v>401</v>
      </c>
      <c r="B819" s="31">
        <f>'MTSP-HERA Limits-HIDE'!CR$55</f>
        <v>1148</v>
      </c>
      <c r="C819" s="31">
        <f>'MTSP-HERA Limits-HIDE'!CS$55</f>
        <v>1230</v>
      </c>
      <c r="D819" s="31">
        <f>'MTSP-HERA Limits-HIDE'!CT$55</f>
        <v>1476</v>
      </c>
      <c r="E819" s="31">
        <f>'MTSP-HERA Limits-HIDE'!CU$55</f>
        <v>1705</v>
      </c>
      <c r="F819" s="31">
        <f>'MTSP-HERA Limits-HIDE'!CV$55</f>
        <v>1902</v>
      </c>
    </row>
    <row r="820" spans="1:6" x14ac:dyDescent="0.2">
      <c r="A820" s="30" t="s">
        <v>402</v>
      </c>
      <c r="B820" s="31">
        <f>'MTSP-HERA Limits-HIDE'!CW$55</f>
        <v>1435</v>
      </c>
      <c r="C820" s="31">
        <f>'MTSP-HERA Limits-HIDE'!CX$55</f>
        <v>1537</v>
      </c>
      <c r="D820" s="31">
        <f>'MTSP-HERA Limits-HIDE'!CY$55</f>
        <v>1845</v>
      </c>
      <c r="E820" s="31">
        <f>'MTSP-HERA Limits-HIDE'!CZ$55</f>
        <v>2131</v>
      </c>
      <c r="F820" s="31">
        <f>'MTSP-HERA Limits-HIDE'!DA$55</f>
        <v>2377</v>
      </c>
    </row>
    <row r="821" spans="1:6" x14ac:dyDescent="0.2">
      <c r="A821" s="30" t="s">
        <v>403</v>
      </c>
      <c r="B821" s="31">
        <f>'MTSP-HERA Limits-HIDE'!DB$55</f>
        <v>1722</v>
      </c>
      <c r="C821" s="31">
        <f>'MTSP-HERA Limits-HIDE'!DC$55</f>
        <v>1845</v>
      </c>
      <c r="D821" s="31">
        <f>'MTSP-HERA Limits-HIDE'!DD$55</f>
        <v>2214</v>
      </c>
      <c r="E821" s="31">
        <f>'MTSP-HERA Limits-HIDE'!DE$55</f>
        <v>2557</v>
      </c>
      <c r="F821" s="31">
        <f>'MTSP-HERA Limits-HIDE'!DF$55</f>
        <v>2853</v>
      </c>
    </row>
    <row r="822" spans="1:6" x14ac:dyDescent="0.2">
      <c r="A822" s="30" t="s">
        <v>404</v>
      </c>
      <c r="B822" s="31">
        <f>'MTSP-HERA Limits-HIDE'!DG$55</f>
        <v>2009</v>
      </c>
      <c r="C822" s="31">
        <f>'MTSP-HERA Limits-HIDE'!DH$55</f>
        <v>2152</v>
      </c>
      <c r="D822" s="31">
        <f>'MTSP-HERA Limits-HIDE'!DI$55</f>
        <v>2583</v>
      </c>
      <c r="E822" s="31">
        <f>'MTSP-HERA Limits-HIDE'!DJ$55</f>
        <v>2983</v>
      </c>
      <c r="F822" s="31">
        <f>'MTSP-HERA Limits-HIDE'!DK$55</f>
        <v>3328</v>
      </c>
    </row>
    <row r="823" spans="1:6" x14ac:dyDescent="0.2">
      <c r="A823" s="30" t="s">
        <v>405</v>
      </c>
      <c r="B823" s="31">
        <f>'MTSP-HERA Limits-HIDE'!DL$55</f>
        <v>2296</v>
      </c>
      <c r="C823" s="31">
        <f>'MTSP-HERA Limits-HIDE'!DM$55</f>
        <v>2460</v>
      </c>
      <c r="D823" s="31">
        <f>'MTSP-HERA Limits-HIDE'!DN$55</f>
        <v>2952</v>
      </c>
      <c r="E823" s="31">
        <f>'MTSP-HERA Limits-HIDE'!DO$55</f>
        <v>3410</v>
      </c>
      <c r="F823" s="31">
        <f>'MTSP-HERA Limits-HIDE'!DP$55</f>
        <v>3804</v>
      </c>
    </row>
    <row r="824" spans="1:6" ht="6" customHeight="1" x14ac:dyDescent="0.2"/>
    <row r="825" spans="1:6" x14ac:dyDescent="0.2">
      <c r="A825" s="27" t="str">
        <f>'MTSP-HERA Limits-HIDE'!C56</f>
        <v>Louisa County</v>
      </c>
      <c r="B825" s="26">
        <f>'MTSP-HERA Limits-HIDE'!E56</f>
        <v>106600</v>
      </c>
      <c r="C825" s="27" t="str">
        <f>'MTSP-HERA Limits-HIDE'!D56</f>
        <v>Louisa County, VA</v>
      </c>
    </row>
    <row r="826" spans="1:6" ht="3" customHeight="1" x14ac:dyDescent="0.2">
      <c r="A826" s="25"/>
    </row>
    <row r="827" spans="1:6" s="29" customFormat="1" x14ac:dyDescent="0.2">
      <c r="A827" s="27"/>
      <c r="B827" s="28" t="s">
        <v>397</v>
      </c>
      <c r="C827" s="28" t="s">
        <v>406</v>
      </c>
      <c r="D827" s="28" t="s">
        <v>407</v>
      </c>
      <c r="E827" s="28" t="s">
        <v>408</v>
      </c>
      <c r="F827" s="28" t="s">
        <v>409</v>
      </c>
    </row>
    <row r="828" spans="1:6" x14ac:dyDescent="0.2">
      <c r="A828" s="30" t="s">
        <v>399</v>
      </c>
      <c r="B828" s="31">
        <f>'MTSP-HERA Limits-HIDE'!CH$56</f>
        <v>361</v>
      </c>
      <c r="C828" s="31">
        <f>'MTSP-HERA Limits-HIDE'!CI$56</f>
        <v>386</v>
      </c>
      <c r="D828" s="31">
        <f>'MTSP-HERA Limits-HIDE'!CJ$56</f>
        <v>464</v>
      </c>
      <c r="E828" s="31">
        <f>'MTSP-HERA Limits-HIDE'!CK$56</f>
        <v>536</v>
      </c>
      <c r="F828" s="31">
        <f>'MTSP-HERA Limits-HIDE'!CL$56</f>
        <v>598</v>
      </c>
    </row>
    <row r="829" spans="1:6" x14ac:dyDescent="0.2">
      <c r="A829" s="30" t="s">
        <v>400</v>
      </c>
      <c r="B829" s="31">
        <f>'MTSP-HERA Limits-HIDE'!CM$56</f>
        <v>541</v>
      </c>
      <c r="C829" s="31">
        <f>'MTSP-HERA Limits-HIDE'!CN$56</f>
        <v>580</v>
      </c>
      <c r="D829" s="31">
        <f>'MTSP-HERA Limits-HIDE'!CO$56</f>
        <v>696</v>
      </c>
      <c r="E829" s="31">
        <f>'MTSP-HERA Limits-HIDE'!CP$56</f>
        <v>804</v>
      </c>
      <c r="F829" s="31">
        <f>'MTSP-HERA Limits-HIDE'!CQ$56</f>
        <v>897</v>
      </c>
    </row>
    <row r="830" spans="1:6" x14ac:dyDescent="0.2">
      <c r="A830" s="30" t="s">
        <v>401</v>
      </c>
      <c r="B830" s="31">
        <f>'MTSP-HERA Limits-HIDE'!CR$56</f>
        <v>722</v>
      </c>
      <c r="C830" s="31">
        <f>'MTSP-HERA Limits-HIDE'!CS$56</f>
        <v>773</v>
      </c>
      <c r="D830" s="31">
        <f>'MTSP-HERA Limits-HIDE'!CT$56</f>
        <v>928</v>
      </c>
      <c r="E830" s="31">
        <f>'MTSP-HERA Limits-HIDE'!CU$56</f>
        <v>1072</v>
      </c>
      <c r="F830" s="31">
        <f>'MTSP-HERA Limits-HIDE'!CV$56</f>
        <v>1196</v>
      </c>
    </row>
    <row r="831" spans="1:6" x14ac:dyDescent="0.2">
      <c r="A831" s="30" t="s">
        <v>402</v>
      </c>
      <c r="B831" s="31">
        <f>'MTSP-HERA Limits-HIDE'!CW$56</f>
        <v>902</v>
      </c>
      <c r="C831" s="31">
        <f>'MTSP-HERA Limits-HIDE'!CX$56</f>
        <v>966</v>
      </c>
      <c r="D831" s="31">
        <f>'MTSP-HERA Limits-HIDE'!CY$56</f>
        <v>1160</v>
      </c>
      <c r="E831" s="31">
        <f>'MTSP-HERA Limits-HIDE'!CZ$56</f>
        <v>1340</v>
      </c>
      <c r="F831" s="31">
        <f>'MTSP-HERA Limits-HIDE'!DA$56</f>
        <v>1495</v>
      </c>
    </row>
    <row r="832" spans="1:6" x14ac:dyDescent="0.2">
      <c r="A832" s="30" t="s">
        <v>403</v>
      </c>
      <c r="B832" s="31">
        <f>'MTSP-HERA Limits-HIDE'!DB$56</f>
        <v>1083</v>
      </c>
      <c r="C832" s="31">
        <f>'MTSP-HERA Limits-HIDE'!DC$56</f>
        <v>1160</v>
      </c>
      <c r="D832" s="31">
        <f>'MTSP-HERA Limits-HIDE'!DD$56</f>
        <v>1392</v>
      </c>
      <c r="E832" s="31">
        <f>'MTSP-HERA Limits-HIDE'!DE$56</f>
        <v>1608</v>
      </c>
      <c r="F832" s="31">
        <f>'MTSP-HERA Limits-HIDE'!DF$56</f>
        <v>1794</v>
      </c>
    </row>
    <row r="833" spans="1:6" x14ac:dyDescent="0.2">
      <c r="A833" s="30" t="s">
        <v>404</v>
      </c>
      <c r="B833" s="31">
        <f>'MTSP-HERA Limits-HIDE'!DG$56</f>
        <v>1263</v>
      </c>
      <c r="C833" s="31">
        <f>'MTSP-HERA Limits-HIDE'!DH$56</f>
        <v>1353</v>
      </c>
      <c r="D833" s="31">
        <f>'MTSP-HERA Limits-HIDE'!DI$56</f>
        <v>1624</v>
      </c>
      <c r="E833" s="31">
        <f>'MTSP-HERA Limits-HIDE'!DJ$56</f>
        <v>1876</v>
      </c>
      <c r="F833" s="31">
        <f>'MTSP-HERA Limits-HIDE'!DK$56</f>
        <v>2093</v>
      </c>
    </row>
    <row r="834" spans="1:6" x14ac:dyDescent="0.2">
      <c r="A834" s="30" t="s">
        <v>405</v>
      </c>
      <c r="B834" s="31">
        <f>'MTSP-HERA Limits-HIDE'!DL$56</f>
        <v>1444</v>
      </c>
      <c r="C834" s="31">
        <f>'MTSP-HERA Limits-HIDE'!DM$56</f>
        <v>1547</v>
      </c>
      <c r="D834" s="31">
        <f>'MTSP-HERA Limits-HIDE'!DN$56</f>
        <v>1856</v>
      </c>
      <c r="E834" s="31">
        <f>'MTSP-HERA Limits-HIDE'!DO$56</f>
        <v>2145</v>
      </c>
      <c r="F834" s="31">
        <f>'MTSP-HERA Limits-HIDE'!DP$56</f>
        <v>2392</v>
      </c>
    </row>
    <row r="835" spans="1:6" ht="6" customHeight="1" x14ac:dyDescent="0.2"/>
    <row r="836" spans="1:6" x14ac:dyDescent="0.2">
      <c r="A836" s="25" t="str">
        <f>'MTSP-HERA Limits-HIDE'!C57</f>
        <v>Lunenburg County</v>
      </c>
      <c r="B836" s="26">
        <f>'MTSP-HERA Limits-HIDE'!E57</f>
        <v>76000</v>
      </c>
      <c r="C836" s="27" t="str">
        <f>'MTSP-HERA Limits-HIDE'!D57</f>
        <v>Lunenburg County, VA</v>
      </c>
    </row>
    <row r="837" spans="1:6" ht="3" customHeight="1" x14ac:dyDescent="0.2">
      <c r="A837" s="25"/>
    </row>
    <row r="838" spans="1:6" s="29" customFormat="1" x14ac:dyDescent="0.2">
      <c r="A838" s="25"/>
      <c r="B838" s="28" t="s">
        <v>397</v>
      </c>
      <c r="C838" s="28" t="s">
        <v>406</v>
      </c>
      <c r="D838" s="28" t="s">
        <v>407</v>
      </c>
      <c r="E838" s="28" t="s">
        <v>408</v>
      </c>
      <c r="F838" s="28" t="s">
        <v>409</v>
      </c>
    </row>
    <row r="839" spans="1:6" x14ac:dyDescent="0.2">
      <c r="A839" s="30" t="s">
        <v>399</v>
      </c>
      <c r="B839" s="31">
        <f>'MTSP-HERA Limits-HIDE'!CH$57</f>
        <v>273</v>
      </c>
      <c r="C839" s="31">
        <f>'MTSP-HERA Limits-HIDE'!CI$57</f>
        <v>293</v>
      </c>
      <c r="D839" s="31">
        <f>'MTSP-HERA Limits-HIDE'!CJ$57</f>
        <v>351</v>
      </c>
      <c r="E839" s="31">
        <f>'MTSP-HERA Limits-HIDE'!CK$57</f>
        <v>406</v>
      </c>
      <c r="F839" s="31">
        <f>'MTSP-HERA Limits-HIDE'!CL$57</f>
        <v>453</v>
      </c>
    </row>
    <row r="840" spans="1:6" x14ac:dyDescent="0.2">
      <c r="A840" s="30" t="s">
        <v>400</v>
      </c>
      <c r="B840" s="31">
        <f>'MTSP-HERA Limits-HIDE'!CM$57</f>
        <v>410</v>
      </c>
      <c r="C840" s="31">
        <f>'MTSP-HERA Limits-HIDE'!CN$57</f>
        <v>439</v>
      </c>
      <c r="D840" s="31">
        <f>'MTSP-HERA Limits-HIDE'!CO$57</f>
        <v>527</v>
      </c>
      <c r="E840" s="31">
        <f>'MTSP-HERA Limits-HIDE'!CP$57</f>
        <v>609</v>
      </c>
      <c r="F840" s="31">
        <f>'MTSP-HERA Limits-HIDE'!CQ$57</f>
        <v>679</v>
      </c>
    </row>
    <row r="841" spans="1:6" x14ac:dyDescent="0.2">
      <c r="A841" s="30" t="s">
        <v>401</v>
      </c>
      <c r="B841" s="31">
        <f>'MTSP-HERA Limits-HIDE'!CR$57</f>
        <v>547</v>
      </c>
      <c r="C841" s="31">
        <f>'MTSP-HERA Limits-HIDE'!CS$57</f>
        <v>586</v>
      </c>
      <c r="D841" s="31">
        <f>'MTSP-HERA Limits-HIDE'!CT$57</f>
        <v>703</v>
      </c>
      <c r="E841" s="31">
        <f>'MTSP-HERA Limits-HIDE'!CU$57</f>
        <v>812</v>
      </c>
      <c r="F841" s="31">
        <f>'MTSP-HERA Limits-HIDE'!CV$57</f>
        <v>906</v>
      </c>
    </row>
    <row r="842" spans="1:6" x14ac:dyDescent="0.2">
      <c r="A842" s="30" t="s">
        <v>402</v>
      </c>
      <c r="B842" s="31">
        <f>'MTSP-HERA Limits-HIDE'!CW$57</f>
        <v>683</v>
      </c>
      <c r="C842" s="31">
        <f>'MTSP-HERA Limits-HIDE'!CX$57</f>
        <v>732</v>
      </c>
      <c r="D842" s="31">
        <f>'MTSP-HERA Limits-HIDE'!CY$57</f>
        <v>878</v>
      </c>
      <c r="E842" s="31">
        <f>'MTSP-HERA Limits-HIDE'!CZ$57</f>
        <v>1015</v>
      </c>
      <c r="F842" s="31">
        <f>'MTSP-HERA Limits-HIDE'!DA$57</f>
        <v>1132</v>
      </c>
    </row>
    <row r="843" spans="1:6" x14ac:dyDescent="0.2">
      <c r="A843" s="30" t="s">
        <v>403</v>
      </c>
      <c r="B843" s="31">
        <f>'MTSP-HERA Limits-HIDE'!DB$57</f>
        <v>820</v>
      </c>
      <c r="C843" s="31">
        <f>'MTSP-HERA Limits-HIDE'!DC$57</f>
        <v>879</v>
      </c>
      <c r="D843" s="31">
        <f>'MTSP-HERA Limits-HIDE'!DD$57</f>
        <v>1054</v>
      </c>
      <c r="E843" s="31">
        <f>'MTSP-HERA Limits-HIDE'!DE$57</f>
        <v>1218</v>
      </c>
      <c r="F843" s="31">
        <f>'MTSP-HERA Limits-HIDE'!DF$57</f>
        <v>1359</v>
      </c>
    </row>
    <row r="844" spans="1:6" x14ac:dyDescent="0.2">
      <c r="A844" s="30" t="s">
        <v>404</v>
      </c>
      <c r="B844" s="31">
        <f>'MTSP-HERA Limits-HIDE'!DG$57</f>
        <v>957</v>
      </c>
      <c r="C844" s="31">
        <f>'MTSP-HERA Limits-HIDE'!DH$57</f>
        <v>1025</v>
      </c>
      <c r="D844" s="31">
        <f>'MTSP-HERA Limits-HIDE'!DI$57</f>
        <v>1230</v>
      </c>
      <c r="E844" s="31">
        <f>'MTSP-HERA Limits-HIDE'!DJ$57</f>
        <v>1421</v>
      </c>
      <c r="F844" s="31">
        <f>'MTSP-HERA Limits-HIDE'!DK$57</f>
        <v>1585</v>
      </c>
    </row>
    <row r="845" spans="1:6" x14ac:dyDescent="0.2">
      <c r="A845" s="30" t="s">
        <v>405</v>
      </c>
      <c r="B845" s="31">
        <f>'MTSP-HERA Limits-HIDE'!DL$57</f>
        <v>1094</v>
      </c>
      <c r="C845" s="31">
        <f>'MTSP-HERA Limits-HIDE'!DM$57</f>
        <v>1172</v>
      </c>
      <c r="D845" s="31">
        <f>'MTSP-HERA Limits-HIDE'!DN$57</f>
        <v>1406</v>
      </c>
      <c r="E845" s="31">
        <f>'MTSP-HERA Limits-HIDE'!DO$57</f>
        <v>1625</v>
      </c>
      <c r="F845" s="31">
        <f>'MTSP-HERA Limits-HIDE'!DP$57</f>
        <v>1812</v>
      </c>
    </row>
    <row r="846" spans="1:6" ht="6" customHeight="1" x14ac:dyDescent="0.2"/>
    <row r="847" spans="1:6" x14ac:dyDescent="0.2">
      <c r="A847" s="37" t="str">
        <f>'MTSP-HERA Limits-HIDE'!C116</f>
        <v>Lynchburg city</v>
      </c>
      <c r="B847" s="26">
        <f>'MTSP-HERA Limits-HIDE'!E116</f>
        <v>97800</v>
      </c>
      <c r="C847" s="280" t="str">
        <f>'MTSP-HERA Limits-HIDE'!D116</f>
        <v>Lynchburg, VA MSA</v>
      </c>
      <c r="D847" s="280"/>
      <c r="E847" s="280"/>
      <c r="F847" s="280"/>
    </row>
    <row r="848" spans="1:6" ht="3" customHeight="1" x14ac:dyDescent="0.2"/>
    <row r="849" spans="1:6" s="29" customFormat="1" x14ac:dyDescent="0.2">
      <c r="A849" s="27"/>
      <c r="B849" s="28" t="s">
        <v>397</v>
      </c>
      <c r="C849" s="28" t="s">
        <v>406</v>
      </c>
      <c r="D849" s="28" t="s">
        <v>407</v>
      </c>
      <c r="E849" s="28" t="s">
        <v>408</v>
      </c>
      <c r="F849" s="28" t="s">
        <v>409</v>
      </c>
    </row>
    <row r="850" spans="1:6" x14ac:dyDescent="0.2">
      <c r="A850" s="30" t="s">
        <v>399</v>
      </c>
      <c r="B850" s="31">
        <f>'MTSP-HERA Limits-HIDE'!CH$116</f>
        <v>310</v>
      </c>
      <c r="C850" s="31">
        <f>'MTSP-HERA Limits-HIDE'!CI$116</f>
        <v>332</v>
      </c>
      <c r="D850" s="31">
        <f>'MTSP-HERA Limits-HIDE'!CJ$116</f>
        <v>398</v>
      </c>
      <c r="E850" s="31">
        <f>'MTSP-HERA Limits-HIDE'!CK$116</f>
        <v>460</v>
      </c>
      <c r="F850" s="31">
        <f>'MTSP-HERA Limits-HIDE'!CL$116</f>
        <v>513</v>
      </c>
    </row>
    <row r="851" spans="1:6" x14ac:dyDescent="0.2">
      <c r="A851" s="30" t="s">
        <v>400</v>
      </c>
      <c r="B851" s="31">
        <f>'MTSP-HERA Limits-HIDE'!CM$116</f>
        <v>465</v>
      </c>
      <c r="C851" s="31">
        <f>'MTSP-HERA Limits-HIDE'!CN$116</f>
        <v>498</v>
      </c>
      <c r="D851" s="31">
        <f>'MTSP-HERA Limits-HIDE'!CO$116</f>
        <v>597</v>
      </c>
      <c r="E851" s="31">
        <f>'MTSP-HERA Limits-HIDE'!CP$116</f>
        <v>690</v>
      </c>
      <c r="F851" s="31">
        <f>'MTSP-HERA Limits-HIDE'!CQ$116</f>
        <v>770</v>
      </c>
    </row>
    <row r="852" spans="1:6" x14ac:dyDescent="0.2">
      <c r="A852" s="30" t="s">
        <v>401</v>
      </c>
      <c r="B852" s="31">
        <f>'MTSP-HERA Limits-HIDE'!CR$116</f>
        <v>620</v>
      </c>
      <c r="C852" s="31">
        <f>'MTSP-HERA Limits-HIDE'!CS$116</f>
        <v>664</v>
      </c>
      <c r="D852" s="31">
        <f>'MTSP-HERA Limits-HIDE'!CT$116</f>
        <v>797</v>
      </c>
      <c r="E852" s="31">
        <f>'MTSP-HERA Limits-HIDE'!CU$116</f>
        <v>920</v>
      </c>
      <c r="F852" s="31">
        <f>'MTSP-HERA Limits-HIDE'!CV$116</f>
        <v>1027</v>
      </c>
    </row>
    <row r="853" spans="1:6" x14ac:dyDescent="0.2">
      <c r="A853" s="30" t="s">
        <v>402</v>
      </c>
      <c r="B853" s="31">
        <f>'MTSP-HERA Limits-HIDE'!CW$116</f>
        <v>775</v>
      </c>
      <c r="C853" s="31">
        <f>'MTSP-HERA Limits-HIDE'!CX$116</f>
        <v>830</v>
      </c>
      <c r="D853" s="31">
        <f>'MTSP-HERA Limits-HIDE'!CY$116</f>
        <v>996</v>
      </c>
      <c r="E853" s="31">
        <f>'MTSP-HERA Limits-HIDE'!CZ$116</f>
        <v>1150</v>
      </c>
      <c r="F853" s="31">
        <f>'MTSP-HERA Limits-HIDE'!DA$116</f>
        <v>1283</v>
      </c>
    </row>
    <row r="854" spans="1:6" x14ac:dyDescent="0.2">
      <c r="A854" s="30" t="s">
        <v>403</v>
      </c>
      <c r="B854" s="31">
        <f>'MTSP-HERA Limits-HIDE'!DB$116</f>
        <v>930</v>
      </c>
      <c r="C854" s="31">
        <f>'MTSP-HERA Limits-HIDE'!DC$116</f>
        <v>996</v>
      </c>
      <c r="D854" s="31">
        <f>'MTSP-HERA Limits-HIDE'!DD$116</f>
        <v>1195</v>
      </c>
      <c r="E854" s="31">
        <f>'MTSP-HERA Limits-HIDE'!DE$116</f>
        <v>1380</v>
      </c>
      <c r="F854" s="31">
        <f>'MTSP-HERA Limits-HIDE'!DF$116</f>
        <v>1540</v>
      </c>
    </row>
    <row r="855" spans="1:6" x14ac:dyDescent="0.2">
      <c r="A855" s="30" t="s">
        <v>404</v>
      </c>
      <c r="B855" s="31">
        <f>'MTSP-HERA Limits-HIDE'!DG$116</f>
        <v>1085</v>
      </c>
      <c r="C855" s="31">
        <f>'MTSP-HERA Limits-HIDE'!DH$116</f>
        <v>1162</v>
      </c>
      <c r="D855" s="31">
        <f>'MTSP-HERA Limits-HIDE'!DI$116</f>
        <v>1394</v>
      </c>
      <c r="E855" s="31">
        <f>'MTSP-HERA Limits-HIDE'!DJ$116</f>
        <v>1610</v>
      </c>
      <c r="F855" s="31">
        <f>'MTSP-HERA Limits-HIDE'!DK$116</f>
        <v>1797</v>
      </c>
    </row>
    <row r="856" spans="1:6" x14ac:dyDescent="0.2">
      <c r="A856" s="30" t="s">
        <v>405</v>
      </c>
      <c r="B856" s="31">
        <f>'MTSP-HERA Limits-HIDE'!DL$116</f>
        <v>1240</v>
      </c>
      <c r="C856" s="31">
        <f>'MTSP-HERA Limits-HIDE'!DM$116</f>
        <v>1328</v>
      </c>
      <c r="D856" s="31">
        <f>'MTSP-HERA Limits-HIDE'!DN$116</f>
        <v>1594</v>
      </c>
      <c r="E856" s="31">
        <f>'MTSP-HERA Limits-HIDE'!DO$116</f>
        <v>1841</v>
      </c>
      <c r="F856" s="31">
        <f>'MTSP-HERA Limits-HIDE'!DP$116</f>
        <v>2054</v>
      </c>
    </row>
    <row r="857" spans="1:6" ht="6" customHeight="1" x14ac:dyDescent="0.2"/>
    <row r="858" spans="1:6" x14ac:dyDescent="0.2">
      <c r="A858" s="36" t="str">
        <f>'MTSP-HERA Limits-HIDE'!C58</f>
        <v>Madison County</v>
      </c>
      <c r="B858" s="26">
        <f>'MTSP-HERA Limits-HIDE'!E58</f>
        <v>112800</v>
      </c>
      <c r="C858" s="27" t="str">
        <f>'MTSP-HERA Limits-HIDE'!D58</f>
        <v>Madison County, VA</v>
      </c>
    </row>
    <row r="859" spans="1:6" ht="3" customHeight="1" x14ac:dyDescent="0.2">
      <c r="A859" s="36"/>
    </row>
    <row r="860" spans="1:6" x14ac:dyDescent="0.2">
      <c r="A860" s="36"/>
      <c r="B860" s="28" t="s">
        <v>397</v>
      </c>
      <c r="C860" s="28" t="s">
        <v>406</v>
      </c>
      <c r="D860" s="28" t="s">
        <v>407</v>
      </c>
      <c r="E860" s="28" t="s">
        <v>408</v>
      </c>
      <c r="F860" s="28" t="s">
        <v>409</v>
      </c>
    </row>
    <row r="861" spans="1:6" x14ac:dyDescent="0.2">
      <c r="A861" s="30" t="s">
        <v>399</v>
      </c>
      <c r="B861" s="31">
        <f>'MTSP-HERA Limits-HIDE'!CH$58</f>
        <v>315</v>
      </c>
      <c r="C861" s="31">
        <f>'MTSP-HERA Limits-HIDE'!CI$58</f>
        <v>337</v>
      </c>
      <c r="D861" s="31">
        <f>'MTSP-HERA Limits-HIDE'!CJ$58</f>
        <v>405</v>
      </c>
      <c r="E861" s="31">
        <f>'MTSP-HERA Limits-HIDE'!CK$58</f>
        <v>468</v>
      </c>
      <c r="F861" s="31">
        <f>'MTSP-HERA Limits-HIDE'!CL$58</f>
        <v>522</v>
      </c>
    </row>
    <row r="862" spans="1:6" x14ac:dyDescent="0.2">
      <c r="A862" s="30" t="s">
        <v>400</v>
      </c>
      <c r="B862" s="31">
        <f>'MTSP-HERA Limits-HIDE'!CM$58</f>
        <v>472</v>
      </c>
      <c r="C862" s="31">
        <f>'MTSP-HERA Limits-HIDE'!CN$58</f>
        <v>506</v>
      </c>
      <c r="D862" s="31">
        <f>'MTSP-HERA Limits-HIDE'!CO$58</f>
        <v>607</v>
      </c>
      <c r="E862" s="31">
        <f>'MTSP-HERA Limits-HIDE'!CP$58</f>
        <v>702</v>
      </c>
      <c r="F862" s="31">
        <f>'MTSP-HERA Limits-HIDE'!CQ$58</f>
        <v>783</v>
      </c>
    </row>
    <row r="863" spans="1:6" x14ac:dyDescent="0.2">
      <c r="A863" s="30" t="s">
        <v>401</v>
      </c>
      <c r="B863" s="31">
        <f>'MTSP-HERA Limits-HIDE'!CR$58</f>
        <v>630</v>
      </c>
      <c r="C863" s="31">
        <f>'MTSP-HERA Limits-HIDE'!CS$58</f>
        <v>675</v>
      </c>
      <c r="D863" s="31">
        <f>'MTSP-HERA Limits-HIDE'!CT$58</f>
        <v>810</v>
      </c>
      <c r="E863" s="31">
        <f>'MTSP-HERA Limits-HIDE'!CU$58</f>
        <v>937</v>
      </c>
      <c r="F863" s="31">
        <f>'MTSP-HERA Limits-HIDE'!CV$58</f>
        <v>1045</v>
      </c>
    </row>
    <row r="864" spans="1:6" x14ac:dyDescent="0.2">
      <c r="A864" s="30" t="s">
        <v>402</v>
      </c>
      <c r="B864" s="31">
        <f>'MTSP-HERA Limits-HIDE'!CW$58</f>
        <v>787</v>
      </c>
      <c r="C864" s="31">
        <f>'MTSP-HERA Limits-HIDE'!CX$58</f>
        <v>843</v>
      </c>
      <c r="D864" s="31">
        <f>'MTSP-HERA Limits-HIDE'!CY$58</f>
        <v>1012</v>
      </c>
      <c r="E864" s="31">
        <f>'MTSP-HERA Limits-HIDE'!CZ$58</f>
        <v>1171</v>
      </c>
      <c r="F864" s="31">
        <f>'MTSP-HERA Limits-HIDE'!DA$58</f>
        <v>1306</v>
      </c>
    </row>
    <row r="865" spans="1:6" x14ac:dyDescent="0.2">
      <c r="A865" s="30" t="s">
        <v>403</v>
      </c>
      <c r="B865" s="31">
        <f>'MTSP-HERA Limits-HIDE'!DB$58</f>
        <v>945</v>
      </c>
      <c r="C865" s="31">
        <f>'MTSP-HERA Limits-HIDE'!DC$58</f>
        <v>1012</v>
      </c>
      <c r="D865" s="31">
        <f>'MTSP-HERA Limits-HIDE'!DD$58</f>
        <v>1215</v>
      </c>
      <c r="E865" s="31">
        <f>'MTSP-HERA Limits-HIDE'!DE$58</f>
        <v>1405</v>
      </c>
      <c r="F865" s="31">
        <f>'MTSP-HERA Limits-HIDE'!DF$58</f>
        <v>1567</v>
      </c>
    </row>
    <row r="866" spans="1:6" x14ac:dyDescent="0.2">
      <c r="A866" s="30" t="s">
        <v>404</v>
      </c>
      <c r="B866" s="31">
        <f>'MTSP-HERA Limits-HIDE'!DG$58</f>
        <v>1102</v>
      </c>
      <c r="C866" s="31">
        <f>'MTSP-HERA Limits-HIDE'!DH$58</f>
        <v>1181</v>
      </c>
      <c r="D866" s="31">
        <f>'MTSP-HERA Limits-HIDE'!DI$58</f>
        <v>1417</v>
      </c>
      <c r="E866" s="31">
        <f>'MTSP-HERA Limits-HIDE'!DJ$58</f>
        <v>1639</v>
      </c>
      <c r="F866" s="31">
        <f>'MTSP-HERA Limits-HIDE'!DK$58</f>
        <v>1828</v>
      </c>
    </row>
    <row r="867" spans="1:6" x14ac:dyDescent="0.2">
      <c r="A867" s="30" t="s">
        <v>405</v>
      </c>
      <c r="B867" s="31">
        <f>'MTSP-HERA Limits-HIDE'!DL$58</f>
        <v>1260</v>
      </c>
      <c r="C867" s="31">
        <f>'MTSP-HERA Limits-HIDE'!DM$58</f>
        <v>1350</v>
      </c>
      <c r="D867" s="31">
        <f>'MTSP-HERA Limits-HIDE'!DN$58</f>
        <v>1620</v>
      </c>
      <c r="E867" s="31">
        <f>'MTSP-HERA Limits-HIDE'!DO$58</f>
        <v>1874</v>
      </c>
      <c r="F867" s="31">
        <f>'MTSP-HERA Limits-HIDE'!DP$58</f>
        <v>2090</v>
      </c>
    </row>
    <row r="868" spans="1:6" ht="6" customHeight="1" x14ac:dyDescent="0.2"/>
    <row r="869" spans="1:6" x14ac:dyDescent="0.2">
      <c r="A869" s="27" t="str">
        <f>'MTSP-HERA Limits-HIDE'!C117</f>
        <v>Manassas city</v>
      </c>
      <c r="B869" s="26">
        <f>'MTSP-HERA Limits-HIDE'!E117</f>
        <v>163900</v>
      </c>
      <c r="C869" s="48" t="str">
        <f>'MTSP-HERA Limits-HIDE'!D117</f>
        <v>Washington-Arlington-Alexandria, DC-VA-MD HUD Metro FMR Area</v>
      </c>
    </row>
    <row r="870" spans="1:6" ht="3" customHeight="1" x14ac:dyDescent="0.2"/>
    <row r="871" spans="1:6" s="29" customFormat="1" x14ac:dyDescent="0.2">
      <c r="A871" s="27"/>
      <c r="B871" s="28" t="s">
        <v>397</v>
      </c>
      <c r="C871" s="28" t="s">
        <v>406</v>
      </c>
      <c r="D871" s="28" t="s">
        <v>407</v>
      </c>
      <c r="E871" s="28" t="s">
        <v>408</v>
      </c>
      <c r="F871" s="28" t="s">
        <v>409</v>
      </c>
    </row>
    <row r="872" spans="1:6" x14ac:dyDescent="0.2">
      <c r="A872" s="30" t="s">
        <v>399</v>
      </c>
      <c r="B872" s="31">
        <f>'MTSP-HERA Limits-HIDE'!CH$117</f>
        <v>574</v>
      </c>
      <c r="C872" s="31">
        <f>'MTSP-HERA Limits-HIDE'!CI$117</f>
        <v>615</v>
      </c>
      <c r="D872" s="31">
        <f>'MTSP-HERA Limits-HIDE'!CJ$117</f>
        <v>738</v>
      </c>
      <c r="E872" s="31">
        <f>'MTSP-HERA Limits-HIDE'!CK$117</f>
        <v>852</v>
      </c>
      <c r="F872" s="31">
        <f>'MTSP-HERA Limits-HIDE'!CL$117</f>
        <v>951</v>
      </c>
    </row>
    <row r="873" spans="1:6" x14ac:dyDescent="0.2">
      <c r="A873" s="30" t="s">
        <v>400</v>
      </c>
      <c r="B873" s="31">
        <f>'MTSP-HERA Limits-HIDE'!CM$117</f>
        <v>861</v>
      </c>
      <c r="C873" s="31">
        <f>'MTSP-HERA Limits-HIDE'!CN$117</f>
        <v>922</v>
      </c>
      <c r="D873" s="31">
        <f>'MTSP-HERA Limits-HIDE'!CO$117</f>
        <v>1107</v>
      </c>
      <c r="E873" s="31">
        <f>'MTSP-HERA Limits-HIDE'!CP$117</f>
        <v>1278</v>
      </c>
      <c r="F873" s="31">
        <f>'MTSP-HERA Limits-HIDE'!CQ$117</f>
        <v>1426</v>
      </c>
    </row>
    <row r="874" spans="1:6" x14ac:dyDescent="0.2">
      <c r="A874" s="30" t="s">
        <v>401</v>
      </c>
      <c r="B874" s="31">
        <f>'MTSP-HERA Limits-HIDE'!CR$117</f>
        <v>1148</v>
      </c>
      <c r="C874" s="31">
        <f>'MTSP-HERA Limits-HIDE'!CS$117</f>
        <v>1230</v>
      </c>
      <c r="D874" s="31">
        <f>'MTSP-HERA Limits-HIDE'!CT$117</f>
        <v>1476</v>
      </c>
      <c r="E874" s="31">
        <f>'MTSP-HERA Limits-HIDE'!CU$117</f>
        <v>1705</v>
      </c>
      <c r="F874" s="31">
        <f>'MTSP-HERA Limits-HIDE'!CV$117</f>
        <v>1902</v>
      </c>
    </row>
    <row r="875" spans="1:6" x14ac:dyDescent="0.2">
      <c r="A875" s="30" t="s">
        <v>402</v>
      </c>
      <c r="B875" s="31">
        <f>'MTSP-HERA Limits-HIDE'!CW$117</f>
        <v>1435</v>
      </c>
      <c r="C875" s="31">
        <f>'MTSP-HERA Limits-HIDE'!CX$117</f>
        <v>1537</v>
      </c>
      <c r="D875" s="31">
        <f>'MTSP-HERA Limits-HIDE'!CY$117</f>
        <v>1845</v>
      </c>
      <c r="E875" s="31">
        <f>'MTSP-HERA Limits-HIDE'!CZ$117</f>
        <v>2131</v>
      </c>
      <c r="F875" s="31">
        <f>'MTSP-HERA Limits-HIDE'!DA$117</f>
        <v>2377</v>
      </c>
    </row>
    <row r="876" spans="1:6" x14ac:dyDescent="0.2">
      <c r="A876" s="30" t="s">
        <v>403</v>
      </c>
      <c r="B876" s="31">
        <f>'MTSP-HERA Limits-HIDE'!DB$117</f>
        <v>1722</v>
      </c>
      <c r="C876" s="31">
        <f>'MTSP-HERA Limits-HIDE'!DC$117</f>
        <v>1845</v>
      </c>
      <c r="D876" s="31">
        <f>'MTSP-HERA Limits-HIDE'!DD$117</f>
        <v>2214</v>
      </c>
      <c r="E876" s="31">
        <f>'MTSP-HERA Limits-HIDE'!DE$117</f>
        <v>2557</v>
      </c>
      <c r="F876" s="31">
        <f>'MTSP-HERA Limits-HIDE'!DF$117</f>
        <v>2853</v>
      </c>
    </row>
    <row r="877" spans="1:6" x14ac:dyDescent="0.2">
      <c r="A877" s="30" t="s">
        <v>404</v>
      </c>
      <c r="B877" s="31">
        <f>'MTSP-HERA Limits-HIDE'!DG$117</f>
        <v>2009</v>
      </c>
      <c r="C877" s="31">
        <f>'MTSP-HERA Limits-HIDE'!DH$117</f>
        <v>2152</v>
      </c>
      <c r="D877" s="31">
        <f>'MTSP-HERA Limits-HIDE'!DI$117</f>
        <v>2583</v>
      </c>
      <c r="E877" s="31">
        <f>'MTSP-HERA Limits-HIDE'!DJ$117</f>
        <v>2983</v>
      </c>
      <c r="F877" s="31">
        <f>'MTSP-HERA Limits-HIDE'!DK$117</f>
        <v>3328</v>
      </c>
    </row>
    <row r="878" spans="1:6" x14ac:dyDescent="0.2">
      <c r="A878" s="30" t="s">
        <v>405</v>
      </c>
      <c r="B878" s="31">
        <f>'MTSP-HERA Limits-HIDE'!DL$117</f>
        <v>2296</v>
      </c>
      <c r="C878" s="31">
        <f>'MTSP-HERA Limits-HIDE'!DM$117</f>
        <v>2460</v>
      </c>
      <c r="D878" s="31">
        <f>'MTSP-HERA Limits-HIDE'!DN$117</f>
        <v>2952</v>
      </c>
      <c r="E878" s="31">
        <f>'MTSP-HERA Limits-HIDE'!DO$117</f>
        <v>3410</v>
      </c>
      <c r="F878" s="31">
        <f>'MTSP-HERA Limits-HIDE'!DP$117</f>
        <v>3804</v>
      </c>
    </row>
    <row r="879" spans="1:6" ht="6" customHeight="1" x14ac:dyDescent="0.2"/>
    <row r="880" spans="1:6" x14ac:dyDescent="0.2">
      <c r="A880" s="37" t="str">
        <f>'MTSP-HERA Limits-HIDE'!C118</f>
        <v>Manassas Park city</v>
      </c>
      <c r="B880" s="26">
        <f>'MTSP-HERA Limits-HIDE'!E118</f>
        <v>163900</v>
      </c>
      <c r="C880" s="280" t="str">
        <f>'MTSP-HERA Limits-HIDE'!D118</f>
        <v>Washington-Arlington-Alexandria, DC-VA-MD HUD Metro FMR Area</v>
      </c>
      <c r="D880" s="280"/>
      <c r="E880" s="280"/>
      <c r="F880" s="280"/>
    </row>
    <row r="881" spans="1:6" ht="3" customHeight="1" x14ac:dyDescent="0.2"/>
    <row r="882" spans="1:6" s="29" customFormat="1" x14ac:dyDescent="0.2">
      <c r="A882" s="27"/>
      <c r="B882" s="28" t="s">
        <v>397</v>
      </c>
      <c r="C882" s="57" t="s">
        <v>406</v>
      </c>
      <c r="D882" s="28" t="s">
        <v>407</v>
      </c>
      <c r="E882" s="28" t="s">
        <v>408</v>
      </c>
      <c r="F882" s="28" t="s">
        <v>409</v>
      </c>
    </row>
    <row r="883" spans="1:6" x14ac:dyDescent="0.2">
      <c r="A883" s="30" t="s">
        <v>399</v>
      </c>
      <c r="B883" s="31">
        <f>'MTSP-HERA Limits-HIDE'!CH$118</f>
        <v>574</v>
      </c>
      <c r="C883" s="31">
        <f>'MTSP-HERA Limits-HIDE'!CI$118</f>
        <v>615</v>
      </c>
      <c r="D883" s="31">
        <f>'MTSP-HERA Limits-HIDE'!CJ$118</f>
        <v>738</v>
      </c>
      <c r="E883" s="31">
        <f>'MTSP-HERA Limits-HIDE'!CK$118</f>
        <v>852</v>
      </c>
      <c r="F883" s="31">
        <f>'MTSP-HERA Limits-HIDE'!CL$118</f>
        <v>951</v>
      </c>
    </row>
    <row r="884" spans="1:6" x14ac:dyDescent="0.2">
      <c r="A884" s="30" t="s">
        <v>400</v>
      </c>
      <c r="B884" s="31">
        <f>'MTSP-HERA Limits-HIDE'!CM$118</f>
        <v>861</v>
      </c>
      <c r="C884" s="31">
        <f>'MTSP-HERA Limits-HIDE'!CN$118</f>
        <v>922</v>
      </c>
      <c r="D884" s="31">
        <f>'MTSP-HERA Limits-HIDE'!CO$118</f>
        <v>1107</v>
      </c>
      <c r="E884" s="31">
        <f>'MTSP-HERA Limits-HIDE'!CP$118</f>
        <v>1278</v>
      </c>
      <c r="F884" s="31">
        <f>'MTSP-HERA Limits-HIDE'!CQ$118</f>
        <v>1426</v>
      </c>
    </row>
    <row r="885" spans="1:6" x14ac:dyDescent="0.2">
      <c r="A885" s="30" t="s">
        <v>401</v>
      </c>
      <c r="B885" s="31">
        <f>'MTSP-HERA Limits-HIDE'!CR$118</f>
        <v>1148</v>
      </c>
      <c r="C885" s="31">
        <f>'MTSP-HERA Limits-HIDE'!CS$118</f>
        <v>1230</v>
      </c>
      <c r="D885" s="31">
        <f>'MTSP-HERA Limits-HIDE'!CT$118</f>
        <v>1476</v>
      </c>
      <c r="E885" s="31">
        <f>'MTSP-HERA Limits-HIDE'!CU$118</f>
        <v>1705</v>
      </c>
      <c r="F885" s="31">
        <f>'MTSP-HERA Limits-HIDE'!CV$118</f>
        <v>1902</v>
      </c>
    </row>
    <row r="886" spans="1:6" x14ac:dyDescent="0.2">
      <c r="A886" s="30" t="s">
        <v>402</v>
      </c>
      <c r="B886" s="31">
        <f>'MTSP-HERA Limits-HIDE'!CW$118</f>
        <v>1435</v>
      </c>
      <c r="C886" s="31">
        <f>'MTSP-HERA Limits-HIDE'!CX$118</f>
        <v>1537</v>
      </c>
      <c r="D886" s="31">
        <f>'MTSP-HERA Limits-HIDE'!CY$118</f>
        <v>1845</v>
      </c>
      <c r="E886" s="31">
        <f>'MTSP-HERA Limits-HIDE'!CZ$118</f>
        <v>2131</v>
      </c>
      <c r="F886" s="31">
        <f>'MTSP-HERA Limits-HIDE'!DA$118</f>
        <v>2377</v>
      </c>
    </row>
    <row r="887" spans="1:6" x14ac:dyDescent="0.2">
      <c r="A887" s="30" t="s">
        <v>403</v>
      </c>
      <c r="B887" s="31">
        <f>'MTSP-HERA Limits-HIDE'!DB$118</f>
        <v>1722</v>
      </c>
      <c r="C887" s="31">
        <f>'MTSP-HERA Limits-HIDE'!DC$118</f>
        <v>1845</v>
      </c>
      <c r="D887" s="31">
        <f>'MTSP-HERA Limits-HIDE'!DD$118</f>
        <v>2214</v>
      </c>
      <c r="E887" s="31">
        <f>'MTSP-HERA Limits-HIDE'!DE$118</f>
        <v>2557</v>
      </c>
      <c r="F887" s="31">
        <f>'MTSP-HERA Limits-HIDE'!DF$118</f>
        <v>2853</v>
      </c>
    </row>
    <row r="888" spans="1:6" x14ac:dyDescent="0.2">
      <c r="A888" s="30" t="s">
        <v>404</v>
      </c>
      <c r="B888" s="31">
        <f>'MTSP-HERA Limits-HIDE'!DG$118</f>
        <v>2009</v>
      </c>
      <c r="C888" s="31">
        <f>'MTSP-HERA Limits-HIDE'!DH$118</f>
        <v>2152</v>
      </c>
      <c r="D888" s="31">
        <f>'MTSP-HERA Limits-HIDE'!DI$118</f>
        <v>2583</v>
      </c>
      <c r="E888" s="31">
        <f>'MTSP-HERA Limits-HIDE'!DJ$118</f>
        <v>2983</v>
      </c>
      <c r="F888" s="31">
        <f>'MTSP-HERA Limits-HIDE'!DK$118</f>
        <v>3328</v>
      </c>
    </row>
    <row r="889" spans="1:6" x14ac:dyDescent="0.2">
      <c r="A889" s="30" t="s">
        <v>405</v>
      </c>
      <c r="B889" s="31">
        <f>'MTSP-HERA Limits-HIDE'!DL$118</f>
        <v>2296</v>
      </c>
      <c r="C889" s="31">
        <f>'MTSP-HERA Limits-HIDE'!DM$118</f>
        <v>2460</v>
      </c>
      <c r="D889" s="31">
        <f>'MTSP-HERA Limits-HIDE'!DN$118</f>
        <v>2952</v>
      </c>
      <c r="E889" s="31">
        <f>'MTSP-HERA Limits-HIDE'!DO$118</f>
        <v>3410</v>
      </c>
      <c r="F889" s="31">
        <f>'MTSP-HERA Limits-HIDE'!DP$118</f>
        <v>3804</v>
      </c>
    </row>
    <row r="890" spans="1:6" ht="6" customHeight="1" x14ac:dyDescent="0.2"/>
    <row r="891" spans="1:6" x14ac:dyDescent="0.2">
      <c r="A891" s="36" t="str">
        <f>'MTSP-HERA Limits-HIDE'!C119</f>
        <v>Martinsville city</v>
      </c>
      <c r="B891" s="26">
        <f>'MTSP-HERA Limits-HIDE'!E119</f>
        <v>68200</v>
      </c>
      <c r="C891" s="280" t="str">
        <f>'MTSP-HERA Limits-HIDE'!D119</f>
        <v>Henry County-Martinsville city, VA HUD Nonmetro FMR Area</v>
      </c>
      <c r="D891" s="280"/>
      <c r="E891" s="280"/>
      <c r="F891" s="280"/>
    </row>
    <row r="892" spans="1:6" ht="3" customHeight="1" x14ac:dyDescent="0.2">
      <c r="A892" s="36"/>
    </row>
    <row r="893" spans="1:6" s="29" customFormat="1" x14ac:dyDescent="0.2">
      <c r="A893" s="36"/>
      <c r="B893" s="28" t="s">
        <v>397</v>
      </c>
      <c r="C893" s="57" t="s">
        <v>406</v>
      </c>
      <c r="D893" s="28" t="s">
        <v>407</v>
      </c>
      <c r="E893" s="28" t="s">
        <v>408</v>
      </c>
      <c r="F893" s="28" t="s">
        <v>409</v>
      </c>
    </row>
    <row r="894" spans="1:6" x14ac:dyDescent="0.2">
      <c r="A894" s="30" t="s">
        <v>399</v>
      </c>
      <c r="B894" s="31">
        <f>'MTSP-HERA Limits-HIDE'!CH$119</f>
        <v>273</v>
      </c>
      <c r="C894" s="31">
        <f>'MTSP-HERA Limits-HIDE'!CI$119</f>
        <v>293</v>
      </c>
      <c r="D894" s="31">
        <f>'MTSP-HERA Limits-HIDE'!CJ$119</f>
        <v>351</v>
      </c>
      <c r="E894" s="31">
        <f>'MTSP-HERA Limits-HIDE'!CK$119</f>
        <v>406</v>
      </c>
      <c r="F894" s="31">
        <f>'MTSP-HERA Limits-HIDE'!CL$119</f>
        <v>453</v>
      </c>
    </row>
    <row r="895" spans="1:6" x14ac:dyDescent="0.2">
      <c r="A895" s="30" t="s">
        <v>400</v>
      </c>
      <c r="B895" s="31">
        <f>'MTSP-HERA Limits-HIDE'!CM$119</f>
        <v>410</v>
      </c>
      <c r="C895" s="31">
        <f>'MTSP-HERA Limits-HIDE'!CN$119</f>
        <v>439</v>
      </c>
      <c r="D895" s="31">
        <f>'MTSP-HERA Limits-HIDE'!CO$119</f>
        <v>527</v>
      </c>
      <c r="E895" s="31">
        <f>'MTSP-HERA Limits-HIDE'!CP$119</f>
        <v>609</v>
      </c>
      <c r="F895" s="31">
        <f>'MTSP-HERA Limits-HIDE'!CQ$119</f>
        <v>679</v>
      </c>
    </row>
    <row r="896" spans="1:6" x14ac:dyDescent="0.2">
      <c r="A896" s="30" t="s">
        <v>401</v>
      </c>
      <c r="B896" s="31">
        <f>'MTSP-HERA Limits-HIDE'!CR$119</f>
        <v>547</v>
      </c>
      <c r="C896" s="31">
        <f>'MTSP-HERA Limits-HIDE'!CS$119</f>
        <v>586</v>
      </c>
      <c r="D896" s="31">
        <f>'MTSP-HERA Limits-HIDE'!CT$119</f>
        <v>703</v>
      </c>
      <c r="E896" s="31">
        <f>'MTSP-HERA Limits-HIDE'!CU$119</f>
        <v>812</v>
      </c>
      <c r="F896" s="31">
        <f>'MTSP-HERA Limits-HIDE'!CV$119</f>
        <v>906</v>
      </c>
    </row>
    <row r="897" spans="1:6" x14ac:dyDescent="0.2">
      <c r="A897" s="30" t="s">
        <v>402</v>
      </c>
      <c r="B897" s="31">
        <f>'MTSP-HERA Limits-HIDE'!CW$119</f>
        <v>683</v>
      </c>
      <c r="C897" s="31">
        <f>'MTSP-HERA Limits-HIDE'!CX$119</f>
        <v>732</v>
      </c>
      <c r="D897" s="31">
        <f>'MTSP-HERA Limits-HIDE'!CY$119</f>
        <v>878</v>
      </c>
      <c r="E897" s="31">
        <f>'MTSP-HERA Limits-HIDE'!CZ$119</f>
        <v>1015</v>
      </c>
      <c r="F897" s="31">
        <f>'MTSP-HERA Limits-HIDE'!DA$119</f>
        <v>1132</v>
      </c>
    </row>
    <row r="898" spans="1:6" x14ac:dyDescent="0.2">
      <c r="A898" s="30" t="s">
        <v>403</v>
      </c>
      <c r="B898" s="31">
        <f>'MTSP-HERA Limits-HIDE'!DB$119</f>
        <v>820</v>
      </c>
      <c r="C898" s="31">
        <f>'MTSP-HERA Limits-HIDE'!DC$119</f>
        <v>879</v>
      </c>
      <c r="D898" s="31">
        <f>'MTSP-HERA Limits-HIDE'!DD$119</f>
        <v>1054</v>
      </c>
      <c r="E898" s="31">
        <f>'MTSP-HERA Limits-HIDE'!DE$119</f>
        <v>1218</v>
      </c>
      <c r="F898" s="31">
        <f>'MTSP-HERA Limits-HIDE'!DF$119</f>
        <v>1359</v>
      </c>
    </row>
    <row r="899" spans="1:6" x14ac:dyDescent="0.2">
      <c r="A899" s="30" t="s">
        <v>404</v>
      </c>
      <c r="B899" s="31">
        <f>'MTSP-HERA Limits-HIDE'!DG$119</f>
        <v>957</v>
      </c>
      <c r="C899" s="31">
        <f>'MTSP-HERA Limits-HIDE'!DH$119</f>
        <v>1025</v>
      </c>
      <c r="D899" s="31">
        <f>'MTSP-HERA Limits-HIDE'!DI$119</f>
        <v>1230</v>
      </c>
      <c r="E899" s="31">
        <f>'MTSP-HERA Limits-HIDE'!DJ$119</f>
        <v>1421</v>
      </c>
      <c r="F899" s="31">
        <f>'MTSP-HERA Limits-HIDE'!DK$119</f>
        <v>1585</v>
      </c>
    </row>
    <row r="900" spans="1:6" x14ac:dyDescent="0.2">
      <c r="A900" s="30" t="s">
        <v>405</v>
      </c>
      <c r="B900" s="31">
        <f>'MTSP-HERA Limits-HIDE'!DL$119</f>
        <v>1094</v>
      </c>
      <c r="C900" s="31">
        <f>'MTSP-HERA Limits-HIDE'!DM$119</f>
        <v>1172</v>
      </c>
      <c r="D900" s="31">
        <f>'MTSP-HERA Limits-HIDE'!DN$119</f>
        <v>1406</v>
      </c>
      <c r="E900" s="31">
        <f>'MTSP-HERA Limits-HIDE'!DO$119</f>
        <v>1625</v>
      </c>
      <c r="F900" s="31">
        <f>'MTSP-HERA Limits-HIDE'!DP$119</f>
        <v>1812</v>
      </c>
    </row>
    <row r="901" spans="1:6" ht="6" customHeight="1" x14ac:dyDescent="0.2"/>
    <row r="902" spans="1:6" x14ac:dyDescent="0.2">
      <c r="A902" s="36" t="str">
        <f>'MTSP-HERA Limits-HIDE'!C59</f>
        <v>Mathews County</v>
      </c>
      <c r="B902" s="26">
        <f>'MTSP-HERA Limits-HIDE'!E59</f>
        <v>106500</v>
      </c>
      <c r="C902" s="280" t="str">
        <f>'MTSP-HERA Limits-HIDE'!D59</f>
        <v>Virginia Beach-Norfolk-Newport News, VA-NC HUD Metro FMR Area</v>
      </c>
      <c r="D902" s="280"/>
      <c r="E902" s="280"/>
      <c r="F902" s="280"/>
    </row>
    <row r="903" spans="1:6" ht="3" customHeight="1" x14ac:dyDescent="0.2">
      <c r="A903" s="36"/>
    </row>
    <row r="904" spans="1:6" s="29" customFormat="1" x14ac:dyDescent="0.2">
      <c r="A904" s="36"/>
      <c r="B904" s="28" t="s">
        <v>397</v>
      </c>
      <c r="C904" s="28" t="s">
        <v>406</v>
      </c>
      <c r="D904" s="28" t="s">
        <v>407</v>
      </c>
      <c r="E904" s="28" t="s">
        <v>408</v>
      </c>
      <c r="F904" s="28" t="s">
        <v>409</v>
      </c>
    </row>
    <row r="905" spans="1:6" x14ac:dyDescent="0.2">
      <c r="A905" s="30" t="s">
        <v>399</v>
      </c>
      <c r="B905" s="31">
        <f>'MTSP-HERA Limits-HIDE'!CH$59</f>
        <v>373</v>
      </c>
      <c r="C905" s="31">
        <f>'MTSP-HERA Limits-HIDE'!CI$59</f>
        <v>399</v>
      </c>
      <c r="D905" s="31">
        <f>'MTSP-HERA Limits-HIDE'!CJ$59</f>
        <v>479</v>
      </c>
      <c r="E905" s="31">
        <f>'MTSP-HERA Limits-HIDE'!CK$59</f>
        <v>554</v>
      </c>
      <c r="F905" s="31">
        <f>'MTSP-HERA Limits-HIDE'!CL$59</f>
        <v>618</v>
      </c>
    </row>
    <row r="906" spans="1:6" x14ac:dyDescent="0.2">
      <c r="A906" s="30" t="s">
        <v>400</v>
      </c>
      <c r="B906" s="31">
        <f>'MTSP-HERA Limits-HIDE'!CM$59</f>
        <v>559</v>
      </c>
      <c r="C906" s="31">
        <f>'MTSP-HERA Limits-HIDE'!CN$59</f>
        <v>599</v>
      </c>
      <c r="D906" s="31">
        <f>'MTSP-HERA Limits-HIDE'!CO$59</f>
        <v>719</v>
      </c>
      <c r="E906" s="31">
        <f>'MTSP-HERA Limits-HIDE'!CP$59</f>
        <v>831</v>
      </c>
      <c r="F906" s="31">
        <f>'MTSP-HERA Limits-HIDE'!CQ$59</f>
        <v>927</v>
      </c>
    </row>
    <row r="907" spans="1:6" x14ac:dyDescent="0.2">
      <c r="A907" s="30" t="s">
        <v>401</v>
      </c>
      <c r="B907" s="31">
        <f>'MTSP-HERA Limits-HIDE'!CR$59</f>
        <v>746</v>
      </c>
      <c r="C907" s="31">
        <f>'MTSP-HERA Limits-HIDE'!CS$59</f>
        <v>799</v>
      </c>
      <c r="D907" s="31">
        <f>'MTSP-HERA Limits-HIDE'!CT$59</f>
        <v>959</v>
      </c>
      <c r="E907" s="31">
        <f>'MTSP-HERA Limits-HIDE'!CU$59</f>
        <v>1108</v>
      </c>
      <c r="F907" s="31">
        <f>'MTSP-HERA Limits-HIDE'!CV$59</f>
        <v>1236</v>
      </c>
    </row>
    <row r="908" spans="1:6" x14ac:dyDescent="0.2">
      <c r="A908" s="30" t="s">
        <v>402</v>
      </c>
      <c r="B908" s="31">
        <f>'MTSP-HERA Limits-HIDE'!CW$59</f>
        <v>932</v>
      </c>
      <c r="C908" s="31">
        <f>'MTSP-HERA Limits-HIDE'!CX$59</f>
        <v>998</v>
      </c>
      <c r="D908" s="31">
        <f>'MTSP-HERA Limits-HIDE'!CY$59</f>
        <v>1198</v>
      </c>
      <c r="E908" s="31">
        <f>'MTSP-HERA Limits-HIDE'!CZ$59</f>
        <v>1385</v>
      </c>
      <c r="F908" s="31">
        <f>'MTSP-HERA Limits-HIDE'!DA$59</f>
        <v>1545</v>
      </c>
    </row>
    <row r="909" spans="1:6" x14ac:dyDescent="0.2">
      <c r="A909" s="30" t="s">
        <v>403</v>
      </c>
      <c r="B909" s="31">
        <f>'MTSP-HERA Limits-HIDE'!DB$59</f>
        <v>1119</v>
      </c>
      <c r="C909" s="31">
        <f>'MTSP-HERA Limits-HIDE'!DC$59</f>
        <v>1198</v>
      </c>
      <c r="D909" s="31">
        <f>'MTSP-HERA Limits-HIDE'!DD$59</f>
        <v>1438</v>
      </c>
      <c r="E909" s="31">
        <f>'MTSP-HERA Limits-HIDE'!DE$59</f>
        <v>1662</v>
      </c>
      <c r="F909" s="31">
        <f>'MTSP-HERA Limits-HIDE'!DF$59</f>
        <v>1854</v>
      </c>
    </row>
    <row r="910" spans="1:6" x14ac:dyDescent="0.2">
      <c r="A910" s="30" t="s">
        <v>404</v>
      </c>
      <c r="B910" s="31">
        <f>'MTSP-HERA Limits-HIDE'!DG$59</f>
        <v>1305</v>
      </c>
      <c r="C910" s="31">
        <f>'MTSP-HERA Limits-HIDE'!DH$59</f>
        <v>1398</v>
      </c>
      <c r="D910" s="31">
        <f>'MTSP-HERA Limits-HIDE'!DI$59</f>
        <v>1678</v>
      </c>
      <c r="E910" s="31">
        <f>'MTSP-HERA Limits-HIDE'!DJ$59</f>
        <v>1939</v>
      </c>
      <c r="F910" s="31">
        <f>'MTSP-HERA Limits-HIDE'!DK$59</f>
        <v>2163</v>
      </c>
    </row>
    <row r="911" spans="1:6" x14ac:dyDescent="0.2">
      <c r="A911" s="30" t="s">
        <v>405</v>
      </c>
      <c r="B911" s="31">
        <f>'MTSP-HERA Limits-HIDE'!DL$59</f>
        <v>1492</v>
      </c>
      <c r="C911" s="31">
        <f>'MTSP-HERA Limits-HIDE'!DM$59</f>
        <v>1598</v>
      </c>
      <c r="D911" s="31">
        <f>'MTSP-HERA Limits-HIDE'!DN$59</f>
        <v>1918</v>
      </c>
      <c r="E911" s="31">
        <f>'MTSP-HERA Limits-HIDE'!DO$59</f>
        <v>2216</v>
      </c>
      <c r="F911" s="31">
        <f>'MTSP-HERA Limits-HIDE'!DP$59</f>
        <v>2472</v>
      </c>
    </row>
    <row r="912" spans="1:6" ht="6" customHeight="1" x14ac:dyDescent="0.2"/>
    <row r="913" spans="1:6" ht="12.75" customHeight="1" x14ac:dyDescent="0.2">
      <c r="A913" s="25" t="str">
        <f>'MTSP-HERA Limits-HIDE'!C60</f>
        <v>Mecklenburg County</v>
      </c>
      <c r="B913" s="26">
        <f>'MTSP-HERA Limits-HIDE'!E60</f>
        <v>79500</v>
      </c>
      <c r="C913" s="27" t="str">
        <f>'MTSP-HERA Limits-HIDE'!D60</f>
        <v>Mecklenburg County, VA</v>
      </c>
    </row>
    <row r="914" spans="1:6" ht="3" customHeight="1" x14ac:dyDescent="0.2">
      <c r="A914" s="25"/>
    </row>
    <row r="915" spans="1:6" s="29" customFormat="1" x14ac:dyDescent="0.2">
      <c r="A915" s="25"/>
      <c r="B915" s="28" t="s">
        <v>397</v>
      </c>
      <c r="C915" s="28" t="s">
        <v>406</v>
      </c>
      <c r="D915" s="28" t="s">
        <v>407</v>
      </c>
      <c r="E915" s="28" t="s">
        <v>408</v>
      </c>
      <c r="F915" s="28" t="s">
        <v>409</v>
      </c>
    </row>
    <row r="916" spans="1:6" x14ac:dyDescent="0.2">
      <c r="A916" s="30" t="s">
        <v>399</v>
      </c>
      <c r="B916" s="31">
        <f>'MTSP-HERA Limits-HIDE'!CH$60</f>
        <v>278</v>
      </c>
      <c r="C916" s="31">
        <f>'MTSP-HERA Limits-HIDE'!CI$60</f>
        <v>298</v>
      </c>
      <c r="D916" s="31">
        <f>'MTSP-HERA Limits-HIDE'!CJ$60</f>
        <v>358</v>
      </c>
      <c r="E916" s="31">
        <f>'MTSP-HERA Limits-HIDE'!CK$60</f>
        <v>413</v>
      </c>
      <c r="F916" s="31">
        <f>'MTSP-HERA Limits-HIDE'!CL$60</f>
        <v>461</v>
      </c>
    </row>
    <row r="917" spans="1:6" x14ac:dyDescent="0.2">
      <c r="A917" s="30" t="s">
        <v>400</v>
      </c>
      <c r="B917" s="31">
        <f>'MTSP-HERA Limits-HIDE'!CM$60</f>
        <v>417</v>
      </c>
      <c r="C917" s="31">
        <f>'MTSP-HERA Limits-HIDE'!CN$60</f>
        <v>447</v>
      </c>
      <c r="D917" s="31">
        <f>'MTSP-HERA Limits-HIDE'!CO$60</f>
        <v>537</v>
      </c>
      <c r="E917" s="31">
        <f>'MTSP-HERA Limits-HIDE'!CP$60</f>
        <v>620</v>
      </c>
      <c r="F917" s="31">
        <f>'MTSP-HERA Limits-HIDE'!CQ$60</f>
        <v>692</v>
      </c>
    </row>
    <row r="918" spans="1:6" x14ac:dyDescent="0.2">
      <c r="A918" s="30" t="s">
        <v>401</v>
      </c>
      <c r="B918" s="31">
        <f>'MTSP-HERA Limits-HIDE'!CR$60</f>
        <v>557</v>
      </c>
      <c r="C918" s="31">
        <f>'MTSP-HERA Limits-HIDE'!CS$60</f>
        <v>596</v>
      </c>
      <c r="D918" s="31">
        <f>'MTSP-HERA Limits-HIDE'!CT$60</f>
        <v>716</v>
      </c>
      <c r="E918" s="31">
        <f>'MTSP-HERA Limits-HIDE'!CU$60</f>
        <v>827</v>
      </c>
      <c r="F918" s="31">
        <f>'MTSP-HERA Limits-HIDE'!CV$60</f>
        <v>923</v>
      </c>
    </row>
    <row r="919" spans="1:6" x14ac:dyDescent="0.2">
      <c r="A919" s="30" t="s">
        <v>402</v>
      </c>
      <c r="B919" s="31">
        <f>'MTSP-HERA Limits-HIDE'!CW$60</f>
        <v>696</v>
      </c>
      <c r="C919" s="31">
        <f>'MTSP-HERA Limits-HIDE'!CX$60</f>
        <v>745</v>
      </c>
      <c r="D919" s="31">
        <f>'MTSP-HERA Limits-HIDE'!CY$60</f>
        <v>895</v>
      </c>
      <c r="E919" s="31">
        <f>'MTSP-HERA Limits-HIDE'!CZ$60</f>
        <v>1033</v>
      </c>
      <c r="F919" s="31">
        <f>'MTSP-HERA Limits-HIDE'!DA$60</f>
        <v>1153</v>
      </c>
    </row>
    <row r="920" spans="1:6" x14ac:dyDescent="0.2">
      <c r="A920" s="30" t="s">
        <v>403</v>
      </c>
      <c r="B920" s="31">
        <f>'MTSP-HERA Limits-HIDE'!DB$60</f>
        <v>835</v>
      </c>
      <c r="C920" s="31">
        <f>'MTSP-HERA Limits-HIDE'!DC$60</f>
        <v>894</v>
      </c>
      <c r="D920" s="31">
        <f>'MTSP-HERA Limits-HIDE'!DD$60</f>
        <v>1074</v>
      </c>
      <c r="E920" s="31">
        <f>'MTSP-HERA Limits-HIDE'!DE$60</f>
        <v>1240</v>
      </c>
      <c r="F920" s="31">
        <f>'MTSP-HERA Limits-HIDE'!DF$60</f>
        <v>1384</v>
      </c>
    </row>
    <row r="921" spans="1:6" x14ac:dyDescent="0.2">
      <c r="A921" s="30" t="s">
        <v>404</v>
      </c>
      <c r="B921" s="31">
        <f>'MTSP-HERA Limits-HIDE'!DG$60</f>
        <v>974</v>
      </c>
      <c r="C921" s="31">
        <f>'MTSP-HERA Limits-HIDE'!DH$60</f>
        <v>1043</v>
      </c>
      <c r="D921" s="31">
        <f>'MTSP-HERA Limits-HIDE'!DI$60</f>
        <v>1253</v>
      </c>
      <c r="E921" s="31">
        <f>'MTSP-HERA Limits-HIDE'!DJ$60</f>
        <v>1447</v>
      </c>
      <c r="F921" s="31">
        <f>'MTSP-HERA Limits-HIDE'!DK$60</f>
        <v>1615</v>
      </c>
    </row>
    <row r="922" spans="1:6" x14ac:dyDescent="0.2">
      <c r="A922" s="30" t="s">
        <v>405</v>
      </c>
      <c r="B922" s="31">
        <f>'MTSP-HERA Limits-HIDE'!DL$60</f>
        <v>1114</v>
      </c>
      <c r="C922" s="31">
        <f>'MTSP-HERA Limits-HIDE'!DM$60</f>
        <v>1193</v>
      </c>
      <c r="D922" s="31">
        <f>'MTSP-HERA Limits-HIDE'!DN$60</f>
        <v>1432</v>
      </c>
      <c r="E922" s="31">
        <f>'MTSP-HERA Limits-HIDE'!DO$60</f>
        <v>1654</v>
      </c>
      <c r="F922" s="31">
        <f>'MTSP-HERA Limits-HIDE'!DP$60</f>
        <v>1846</v>
      </c>
    </row>
    <row r="923" spans="1:6" ht="6" customHeight="1" x14ac:dyDescent="0.2"/>
    <row r="924" spans="1:6" ht="12.75" customHeight="1" x14ac:dyDescent="0.2">
      <c r="A924" s="25" t="str">
        <f>'MTSP-HERA Limits-HIDE'!C61</f>
        <v>Middlesex County</v>
      </c>
      <c r="B924" s="26">
        <f>'MTSP-HERA Limits-HIDE'!E61</f>
        <v>99900</v>
      </c>
      <c r="C924" s="27" t="str">
        <f>'MTSP-HERA Limits-HIDE'!D61</f>
        <v>Middlesex County, VA</v>
      </c>
    </row>
    <row r="925" spans="1:6" ht="3" customHeight="1" x14ac:dyDescent="0.2">
      <c r="A925" s="25"/>
    </row>
    <row r="926" spans="1:6" s="29" customFormat="1" ht="12.75" customHeight="1" x14ac:dyDescent="0.2">
      <c r="A926" s="25"/>
      <c r="B926" s="28" t="s">
        <v>397</v>
      </c>
      <c r="C926" s="28" t="s">
        <v>406</v>
      </c>
      <c r="D926" s="28" t="s">
        <v>407</v>
      </c>
      <c r="E926" s="28" t="s">
        <v>408</v>
      </c>
      <c r="F926" s="28" t="s">
        <v>409</v>
      </c>
    </row>
    <row r="927" spans="1:6" x14ac:dyDescent="0.2">
      <c r="A927" s="30" t="s">
        <v>399</v>
      </c>
      <c r="B927" s="31">
        <f>'MTSP-HERA Limits-HIDE'!CH$61</f>
        <v>334</v>
      </c>
      <c r="C927" s="31">
        <f>'MTSP-HERA Limits-HIDE'!CI$61</f>
        <v>358</v>
      </c>
      <c r="D927" s="31">
        <f>'MTSP-HERA Limits-HIDE'!CJ$61</f>
        <v>430</v>
      </c>
      <c r="E927" s="31">
        <f>'MTSP-HERA Limits-HIDE'!CK$61</f>
        <v>497</v>
      </c>
      <c r="F927" s="31">
        <f>'MTSP-HERA Limits-HIDE'!CL$61</f>
        <v>554</v>
      </c>
    </row>
    <row r="928" spans="1:6" x14ac:dyDescent="0.2">
      <c r="A928" s="30" t="s">
        <v>400</v>
      </c>
      <c r="B928" s="31">
        <f>'MTSP-HERA Limits-HIDE'!CM$61</f>
        <v>501</v>
      </c>
      <c r="C928" s="31">
        <f>'MTSP-HERA Limits-HIDE'!CN$61</f>
        <v>537</v>
      </c>
      <c r="D928" s="31">
        <f>'MTSP-HERA Limits-HIDE'!CO$61</f>
        <v>645</v>
      </c>
      <c r="E928" s="31">
        <f>'MTSP-HERA Limits-HIDE'!CP$61</f>
        <v>745</v>
      </c>
      <c r="F928" s="31">
        <f>'MTSP-HERA Limits-HIDE'!CQ$61</f>
        <v>831</v>
      </c>
    </row>
    <row r="929" spans="1:6" x14ac:dyDescent="0.2">
      <c r="A929" s="30" t="s">
        <v>401</v>
      </c>
      <c r="B929" s="31">
        <f>'MTSP-HERA Limits-HIDE'!CR$61</f>
        <v>669</v>
      </c>
      <c r="C929" s="31">
        <f>'MTSP-HERA Limits-HIDE'!CS$61</f>
        <v>717</v>
      </c>
      <c r="D929" s="31">
        <f>'MTSP-HERA Limits-HIDE'!CT$61</f>
        <v>861</v>
      </c>
      <c r="E929" s="31">
        <f>'MTSP-HERA Limits-HIDE'!CU$61</f>
        <v>994</v>
      </c>
      <c r="F929" s="31">
        <f>'MTSP-HERA Limits-HIDE'!CV$61</f>
        <v>1109</v>
      </c>
    </row>
    <row r="930" spans="1:6" x14ac:dyDescent="0.2">
      <c r="A930" s="30" t="s">
        <v>402</v>
      </c>
      <c r="B930" s="31">
        <f>'MTSP-HERA Limits-HIDE'!CW$61</f>
        <v>836</v>
      </c>
      <c r="C930" s="31">
        <f>'MTSP-HERA Limits-HIDE'!CX$61</f>
        <v>896</v>
      </c>
      <c r="D930" s="31">
        <f>'MTSP-HERA Limits-HIDE'!CY$61</f>
        <v>1076</v>
      </c>
      <c r="E930" s="31">
        <f>'MTSP-HERA Limits-HIDE'!CZ$61</f>
        <v>1243</v>
      </c>
      <c r="F930" s="31">
        <f>'MTSP-HERA Limits-HIDE'!DA$61</f>
        <v>1386</v>
      </c>
    </row>
    <row r="931" spans="1:6" x14ac:dyDescent="0.2">
      <c r="A931" s="30" t="s">
        <v>403</v>
      </c>
      <c r="B931" s="31">
        <f>'MTSP-HERA Limits-HIDE'!DB$61</f>
        <v>1003</v>
      </c>
      <c r="C931" s="31">
        <f>'MTSP-HERA Limits-HIDE'!DC$61</f>
        <v>1075</v>
      </c>
      <c r="D931" s="31">
        <f>'MTSP-HERA Limits-HIDE'!DD$61</f>
        <v>1291</v>
      </c>
      <c r="E931" s="31">
        <f>'MTSP-HERA Limits-HIDE'!DE$61</f>
        <v>1491</v>
      </c>
      <c r="F931" s="31">
        <f>'MTSP-HERA Limits-HIDE'!DF$61</f>
        <v>1663</v>
      </c>
    </row>
    <row r="932" spans="1:6" x14ac:dyDescent="0.2">
      <c r="A932" s="30" t="s">
        <v>404</v>
      </c>
      <c r="B932" s="31">
        <f>'MTSP-HERA Limits-HIDE'!DG$61</f>
        <v>1170</v>
      </c>
      <c r="C932" s="31">
        <f>'MTSP-HERA Limits-HIDE'!DH$61</f>
        <v>1254</v>
      </c>
      <c r="D932" s="31">
        <f>'MTSP-HERA Limits-HIDE'!DI$61</f>
        <v>1506</v>
      </c>
      <c r="E932" s="31">
        <f>'MTSP-HERA Limits-HIDE'!DJ$61</f>
        <v>1740</v>
      </c>
      <c r="F932" s="31">
        <f>'MTSP-HERA Limits-HIDE'!DK$61</f>
        <v>1940</v>
      </c>
    </row>
    <row r="933" spans="1:6" x14ac:dyDescent="0.2">
      <c r="A933" s="30" t="s">
        <v>405</v>
      </c>
      <c r="B933" s="31">
        <f>'MTSP-HERA Limits-HIDE'!DL$61</f>
        <v>1338</v>
      </c>
      <c r="C933" s="31">
        <f>'MTSP-HERA Limits-HIDE'!DM$61</f>
        <v>1434</v>
      </c>
      <c r="D933" s="31">
        <f>'MTSP-HERA Limits-HIDE'!DN$61</f>
        <v>1722</v>
      </c>
      <c r="E933" s="31">
        <f>'MTSP-HERA Limits-HIDE'!DO$61</f>
        <v>1989</v>
      </c>
      <c r="F933" s="31">
        <f>'MTSP-HERA Limits-HIDE'!DP$61</f>
        <v>2218</v>
      </c>
    </row>
    <row r="934" spans="1:6" ht="6" customHeight="1" x14ac:dyDescent="0.2"/>
    <row r="935" spans="1:6" ht="12.75" customHeight="1" x14ac:dyDescent="0.2">
      <c r="A935" s="58" t="str">
        <f>'MTSP-HERA Limits-HIDE'!C62</f>
        <v>Montgomery County</v>
      </c>
      <c r="B935" s="44">
        <f>'MTSP-HERA Limits-HIDE'!E62</f>
        <v>109900</v>
      </c>
      <c r="C935" s="281" t="str">
        <f>'MTSP-HERA Limits-HIDE'!D62</f>
        <v>Blacksburg-Christiansburg-Radford, VA HUD Metro FMR Area</v>
      </c>
      <c r="D935" s="281"/>
      <c r="E935" s="281"/>
      <c r="F935" s="281"/>
    </row>
    <row r="936" spans="1:6" ht="3" customHeight="1" x14ac:dyDescent="0.2">
      <c r="A936" s="25"/>
    </row>
    <row r="937" spans="1:6" s="29" customFormat="1" x14ac:dyDescent="0.2">
      <c r="A937" s="36"/>
      <c r="B937" s="28" t="s">
        <v>397</v>
      </c>
      <c r="C937" s="28" t="s">
        <v>406</v>
      </c>
      <c r="D937" s="28" t="s">
        <v>407</v>
      </c>
      <c r="E937" s="28" t="s">
        <v>408</v>
      </c>
      <c r="F937" s="28" t="s">
        <v>409</v>
      </c>
    </row>
    <row r="938" spans="1:6" x14ac:dyDescent="0.2">
      <c r="A938" s="30" t="s">
        <v>399</v>
      </c>
      <c r="B938" s="31">
        <f>'MTSP-HERA Limits-HIDE'!CH$62</f>
        <v>383</v>
      </c>
      <c r="C938" s="31">
        <f>'MTSP-HERA Limits-HIDE'!CI$62</f>
        <v>411</v>
      </c>
      <c r="D938" s="31">
        <f>'MTSP-HERA Limits-HIDE'!CJ$62</f>
        <v>493</v>
      </c>
      <c r="E938" s="31">
        <f>'MTSP-HERA Limits-HIDE'!CK$62</f>
        <v>570</v>
      </c>
      <c r="F938" s="31">
        <f>'MTSP-HERA Limits-HIDE'!CL$62</f>
        <v>636</v>
      </c>
    </row>
    <row r="939" spans="1:6" x14ac:dyDescent="0.2">
      <c r="A939" s="30" t="s">
        <v>400</v>
      </c>
      <c r="B939" s="31">
        <f>'MTSP-HERA Limits-HIDE'!CM$62</f>
        <v>575</v>
      </c>
      <c r="C939" s="31">
        <f>'MTSP-HERA Limits-HIDE'!CN$62</f>
        <v>616</v>
      </c>
      <c r="D939" s="31">
        <f>'MTSP-HERA Limits-HIDE'!CO$62</f>
        <v>740</v>
      </c>
      <c r="E939" s="31">
        <f>'MTSP-HERA Limits-HIDE'!CP$62</f>
        <v>855</v>
      </c>
      <c r="F939" s="31">
        <f>'MTSP-HERA Limits-HIDE'!CQ$62</f>
        <v>954</v>
      </c>
    </row>
    <row r="940" spans="1:6" x14ac:dyDescent="0.2">
      <c r="A940" s="30" t="s">
        <v>401</v>
      </c>
      <c r="B940" s="31">
        <f>'MTSP-HERA Limits-HIDE'!CR$62</f>
        <v>767</v>
      </c>
      <c r="C940" s="31">
        <f>'MTSP-HERA Limits-HIDE'!CS$62</f>
        <v>822</v>
      </c>
      <c r="D940" s="31">
        <f>'MTSP-HERA Limits-HIDE'!CT$62</f>
        <v>987</v>
      </c>
      <c r="E940" s="31">
        <f>'MTSP-HERA Limits-HIDE'!CU$62</f>
        <v>1140</v>
      </c>
      <c r="F940" s="31">
        <f>'MTSP-HERA Limits-HIDE'!CV$62</f>
        <v>1272</v>
      </c>
    </row>
    <row r="941" spans="1:6" x14ac:dyDescent="0.2">
      <c r="A941" s="30" t="s">
        <v>402</v>
      </c>
      <c r="B941" s="31">
        <f>'MTSP-HERA Limits-HIDE'!CW$62</f>
        <v>958</v>
      </c>
      <c r="C941" s="31">
        <f>'MTSP-HERA Limits-HIDE'!CX$62</f>
        <v>1027</v>
      </c>
      <c r="D941" s="31">
        <f>'MTSP-HERA Limits-HIDE'!CY$62</f>
        <v>1233</v>
      </c>
      <c r="E941" s="31">
        <f>'MTSP-HERA Limits-HIDE'!CZ$62</f>
        <v>1425</v>
      </c>
      <c r="F941" s="31">
        <f>'MTSP-HERA Limits-HIDE'!DA$62</f>
        <v>1590</v>
      </c>
    </row>
    <row r="942" spans="1:6" x14ac:dyDescent="0.2">
      <c r="A942" s="30" t="s">
        <v>403</v>
      </c>
      <c r="B942" s="31">
        <f>'MTSP-HERA Limits-HIDE'!DB$62</f>
        <v>1150</v>
      </c>
      <c r="C942" s="31">
        <f>'MTSP-HERA Limits-HIDE'!DC$62</f>
        <v>1233</v>
      </c>
      <c r="D942" s="31">
        <f>'MTSP-HERA Limits-HIDE'!DD$62</f>
        <v>1480</v>
      </c>
      <c r="E942" s="31">
        <f>'MTSP-HERA Limits-HIDE'!DE$62</f>
        <v>1710</v>
      </c>
      <c r="F942" s="31">
        <f>'MTSP-HERA Limits-HIDE'!DF$62</f>
        <v>1908</v>
      </c>
    </row>
    <row r="943" spans="1:6" x14ac:dyDescent="0.2">
      <c r="A943" s="30" t="s">
        <v>404</v>
      </c>
      <c r="B943" s="31">
        <f>'MTSP-HERA Limits-HIDE'!DG$62</f>
        <v>1342</v>
      </c>
      <c r="C943" s="31">
        <f>'MTSP-HERA Limits-HIDE'!DH$62</f>
        <v>1438</v>
      </c>
      <c r="D943" s="31">
        <f>'MTSP-HERA Limits-HIDE'!DI$62</f>
        <v>1727</v>
      </c>
      <c r="E943" s="31">
        <f>'MTSP-HERA Limits-HIDE'!DJ$62</f>
        <v>1995</v>
      </c>
      <c r="F943" s="31">
        <f>'MTSP-HERA Limits-HIDE'!DK$62</f>
        <v>2226</v>
      </c>
    </row>
    <row r="944" spans="1:6" x14ac:dyDescent="0.2">
      <c r="A944" s="30" t="s">
        <v>405</v>
      </c>
      <c r="B944" s="31">
        <f>'MTSP-HERA Limits-HIDE'!DL$62</f>
        <v>1534</v>
      </c>
      <c r="C944" s="31">
        <f>'MTSP-HERA Limits-HIDE'!DM$62</f>
        <v>1644</v>
      </c>
      <c r="D944" s="31">
        <f>'MTSP-HERA Limits-HIDE'!DN$62</f>
        <v>1974</v>
      </c>
      <c r="E944" s="31">
        <f>'MTSP-HERA Limits-HIDE'!DO$62</f>
        <v>2280</v>
      </c>
      <c r="F944" s="31">
        <f>'MTSP-HERA Limits-HIDE'!DP$62</f>
        <v>2544</v>
      </c>
    </row>
    <row r="945" spans="1:6" ht="6" customHeight="1" x14ac:dyDescent="0.2"/>
    <row r="946" spans="1:6" x14ac:dyDescent="0.2">
      <c r="A946" s="43" t="s">
        <v>411</v>
      </c>
      <c r="B946" s="164">
        <f>'MTSP-HERA Limits-HIDE'!FE$62</f>
        <v>390</v>
      </c>
      <c r="C946" s="164">
        <f>'MTSP-HERA Limits-HIDE'!FF$62</f>
        <v>418</v>
      </c>
      <c r="D946" s="164">
        <f>'MTSP-HERA Limits-HIDE'!FG$62</f>
        <v>502</v>
      </c>
      <c r="E946" s="164">
        <f>'MTSP-HERA Limits-HIDE'!FH$62</f>
        <v>580</v>
      </c>
      <c r="F946" s="164">
        <f>'MTSP-HERA Limits-HIDE'!FI$62</f>
        <v>647</v>
      </c>
    </row>
    <row r="947" spans="1:6" x14ac:dyDescent="0.2">
      <c r="A947" s="43" t="s">
        <v>412</v>
      </c>
      <c r="B947" s="164">
        <f>'MTSP-HERA Limits-HIDE'!FJ$62</f>
        <v>585</v>
      </c>
      <c r="C947" s="164">
        <f>'MTSP-HERA Limits-HIDE'!FK$62</f>
        <v>627</v>
      </c>
      <c r="D947" s="164">
        <f>'MTSP-HERA Limits-HIDE'!FL$62</f>
        <v>753</v>
      </c>
      <c r="E947" s="164">
        <f>'MTSP-HERA Limits-HIDE'!FM$62</f>
        <v>870</v>
      </c>
      <c r="F947" s="164">
        <f>'MTSP-HERA Limits-HIDE'!FN$62</f>
        <v>970</v>
      </c>
    </row>
    <row r="948" spans="1:6" x14ac:dyDescent="0.2">
      <c r="A948" s="43" t="s">
        <v>413</v>
      </c>
      <c r="B948" s="164">
        <f>'MTSP-HERA Limits-HIDE'!FO$62</f>
        <v>781</v>
      </c>
      <c r="C948" s="164">
        <f>'MTSP-HERA Limits-HIDE'!FP$62</f>
        <v>836</v>
      </c>
      <c r="D948" s="164">
        <f>'MTSP-HERA Limits-HIDE'!FQ$62</f>
        <v>1004</v>
      </c>
      <c r="E948" s="164">
        <f>'MTSP-HERA Limits-HIDE'!FR$62</f>
        <v>1160</v>
      </c>
      <c r="F948" s="164">
        <f>'MTSP-HERA Limits-HIDE'!FS$62</f>
        <v>1294</v>
      </c>
    </row>
    <row r="949" spans="1:6" x14ac:dyDescent="0.2">
      <c r="A949" s="43" t="s">
        <v>414</v>
      </c>
      <c r="B949" s="164">
        <f>'MTSP-HERA Limits-HIDE'!FT$62</f>
        <v>976</v>
      </c>
      <c r="C949" s="164">
        <f>'MTSP-HERA Limits-HIDE'!FU$62</f>
        <v>1045</v>
      </c>
      <c r="D949" s="164">
        <f>'MTSP-HERA Limits-HIDE'!FV$62</f>
        <v>1255</v>
      </c>
      <c r="E949" s="164">
        <f>'MTSP-HERA Limits-HIDE'!FW$62</f>
        <v>1450</v>
      </c>
      <c r="F949" s="164">
        <f>'MTSP-HERA Limits-HIDE'!FX$62</f>
        <v>1617</v>
      </c>
    </row>
    <row r="950" spans="1:6" x14ac:dyDescent="0.2">
      <c r="A950" s="43" t="s">
        <v>415</v>
      </c>
      <c r="B950" s="164">
        <f>'MTSP-HERA Limits-HIDE'!FY$62</f>
        <v>1171</v>
      </c>
      <c r="C950" s="164">
        <f>'MTSP-HERA Limits-HIDE'!FZ$62</f>
        <v>1254</v>
      </c>
      <c r="D950" s="164">
        <f>'MTSP-HERA Limits-HIDE'!GA$62</f>
        <v>1506</v>
      </c>
      <c r="E950" s="164">
        <f>'MTSP-HERA Limits-HIDE'!GB$62</f>
        <v>1740</v>
      </c>
      <c r="F950" s="164">
        <f>'MTSP-HERA Limits-HIDE'!GC$62</f>
        <v>1941</v>
      </c>
    </row>
    <row r="951" spans="1:6" x14ac:dyDescent="0.2">
      <c r="A951" s="43" t="s">
        <v>416</v>
      </c>
      <c r="B951" s="164">
        <f>'MTSP-HERA Limits-HIDE'!GD$62</f>
        <v>1366</v>
      </c>
      <c r="C951" s="164">
        <f>'MTSP-HERA Limits-HIDE'!GE$62</f>
        <v>1463</v>
      </c>
      <c r="D951" s="164">
        <f>'MTSP-HERA Limits-HIDE'!GF$62</f>
        <v>1757</v>
      </c>
      <c r="E951" s="164">
        <f>'MTSP-HERA Limits-HIDE'!GG$62</f>
        <v>2030</v>
      </c>
      <c r="F951" s="164">
        <f>'MTSP-HERA Limits-HIDE'!GH$62</f>
        <v>2264</v>
      </c>
    </row>
    <row r="952" spans="1:6" x14ac:dyDescent="0.2">
      <c r="A952" s="43" t="s">
        <v>417</v>
      </c>
      <c r="B952" s="164">
        <f>'MTSP-HERA Limits-HIDE'!GI$62</f>
        <v>1562</v>
      </c>
      <c r="C952" s="164">
        <f>'MTSP-HERA Limits-HIDE'!GJ$62</f>
        <v>1673</v>
      </c>
      <c r="D952" s="164">
        <f>'MTSP-HERA Limits-HIDE'!GK$62</f>
        <v>2008</v>
      </c>
      <c r="E952" s="164">
        <f>'MTSP-HERA Limits-HIDE'!GL$62</f>
        <v>2320</v>
      </c>
      <c r="F952" s="164">
        <f>'MTSP-HERA Limits-HIDE'!GM$62</f>
        <v>2588</v>
      </c>
    </row>
    <row r="953" spans="1:6" ht="6" customHeight="1" x14ac:dyDescent="0.2">
      <c r="A953" s="27"/>
      <c r="C953" s="32"/>
    </row>
    <row r="954" spans="1:6" x14ac:dyDescent="0.2">
      <c r="A954" s="27" t="str">
        <f>'MTSP-HERA Limits-HIDE'!C63</f>
        <v>Nelson County</v>
      </c>
      <c r="B954" s="26">
        <f>'MTSP-HERA Limits-HIDE'!E63</f>
        <v>125800</v>
      </c>
      <c r="C954" s="27" t="str">
        <f>'MTSP-HERA Limits-HIDE'!D63</f>
        <v>Charlottesville, VA MSA</v>
      </c>
    </row>
    <row r="955" spans="1:6" ht="3" customHeight="1" x14ac:dyDescent="0.2">
      <c r="A955" s="25"/>
    </row>
    <row r="956" spans="1:6" s="29" customFormat="1" x14ac:dyDescent="0.2">
      <c r="A956" s="27"/>
      <c r="B956" s="28" t="s">
        <v>397</v>
      </c>
      <c r="C956" s="28" t="s">
        <v>406</v>
      </c>
      <c r="D956" s="28" t="s">
        <v>407</v>
      </c>
      <c r="E956" s="28" t="s">
        <v>408</v>
      </c>
      <c r="F956" s="28" t="s">
        <v>409</v>
      </c>
    </row>
    <row r="957" spans="1:6" x14ac:dyDescent="0.2">
      <c r="A957" s="30" t="s">
        <v>399</v>
      </c>
      <c r="B957" s="31">
        <f>'MTSP-HERA Limits-HIDE'!CH$63</f>
        <v>440</v>
      </c>
      <c r="C957" s="31">
        <f>'MTSP-HERA Limits-HIDE'!CI$63</f>
        <v>472</v>
      </c>
      <c r="D957" s="31">
        <f>'MTSP-HERA Limits-HIDE'!CJ$63</f>
        <v>566</v>
      </c>
      <c r="E957" s="31">
        <f>'MTSP-HERA Limits-HIDE'!CK$63</f>
        <v>654</v>
      </c>
      <c r="F957" s="31">
        <f>'MTSP-HERA Limits-HIDE'!CL$63</f>
        <v>730</v>
      </c>
    </row>
    <row r="958" spans="1:6" x14ac:dyDescent="0.2">
      <c r="A958" s="30" t="s">
        <v>400</v>
      </c>
      <c r="B958" s="31">
        <f>'MTSP-HERA Limits-HIDE'!CM$63</f>
        <v>660</v>
      </c>
      <c r="C958" s="31">
        <f>'MTSP-HERA Limits-HIDE'!CN$63</f>
        <v>708</v>
      </c>
      <c r="D958" s="31">
        <f>'MTSP-HERA Limits-HIDE'!CO$63</f>
        <v>849</v>
      </c>
      <c r="E958" s="31">
        <f>'MTSP-HERA Limits-HIDE'!CP$63</f>
        <v>981</v>
      </c>
      <c r="F958" s="31">
        <f>'MTSP-HERA Limits-HIDE'!CQ$63</f>
        <v>1095</v>
      </c>
    </row>
    <row r="959" spans="1:6" x14ac:dyDescent="0.2">
      <c r="A959" s="30" t="s">
        <v>401</v>
      </c>
      <c r="B959" s="31">
        <f>'MTSP-HERA Limits-HIDE'!CR$63</f>
        <v>881</v>
      </c>
      <c r="C959" s="31">
        <f>'MTSP-HERA Limits-HIDE'!CS$63</f>
        <v>944</v>
      </c>
      <c r="D959" s="31">
        <f>'MTSP-HERA Limits-HIDE'!CT$63</f>
        <v>1133</v>
      </c>
      <c r="E959" s="31">
        <f>'MTSP-HERA Limits-HIDE'!CU$63</f>
        <v>1308</v>
      </c>
      <c r="F959" s="31">
        <f>'MTSP-HERA Limits-HIDE'!CV$63</f>
        <v>1460</v>
      </c>
    </row>
    <row r="960" spans="1:6" x14ac:dyDescent="0.2">
      <c r="A960" s="30" t="s">
        <v>402</v>
      </c>
      <c r="B960" s="31">
        <f>'MTSP-HERA Limits-HIDE'!CW$63</f>
        <v>1101</v>
      </c>
      <c r="C960" s="31">
        <f>'MTSP-HERA Limits-HIDE'!CX$63</f>
        <v>1180</v>
      </c>
      <c r="D960" s="31">
        <f>'MTSP-HERA Limits-HIDE'!CY$63</f>
        <v>1416</v>
      </c>
      <c r="E960" s="31">
        <f>'MTSP-HERA Limits-HIDE'!CZ$63</f>
        <v>1635</v>
      </c>
      <c r="F960" s="31">
        <f>'MTSP-HERA Limits-HIDE'!DA$63</f>
        <v>1825</v>
      </c>
    </row>
    <row r="961" spans="1:6" x14ac:dyDescent="0.2">
      <c r="A961" s="30" t="s">
        <v>403</v>
      </c>
      <c r="B961" s="31">
        <f>'MTSP-HERA Limits-HIDE'!DB$63</f>
        <v>1321</v>
      </c>
      <c r="C961" s="31">
        <f>'MTSP-HERA Limits-HIDE'!DC$63</f>
        <v>1416</v>
      </c>
      <c r="D961" s="31">
        <f>'MTSP-HERA Limits-HIDE'!DD$63</f>
        <v>1699</v>
      </c>
      <c r="E961" s="31">
        <f>'MTSP-HERA Limits-HIDE'!DE$63</f>
        <v>1962</v>
      </c>
      <c r="F961" s="31">
        <f>'MTSP-HERA Limits-HIDE'!DF$63</f>
        <v>2190</v>
      </c>
    </row>
    <row r="962" spans="1:6" x14ac:dyDescent="0.2">
      <c r="A962" s="30" t="s">
        <v>404</v>
      </c>
      <c r="B962" s="31">
        <f>'MTSP-HERA Limits-HIDE'!DG$63</f>
        <v>1541</v>
      </c>
      <c r="C962" s="31">
        <f>'MTSP-HERA Limits-HIDE'!DH$63</f>
        <v>1652</v>
      </c>
      <c r="D962" s="31">
        <f>'MTSP-HERA Limits-HIDE'!DI$63</f>
        <v>1982</v>
      </c>
      <c r="E962" s="31">
        <f>'MTSP-HERA Limits-HIDE'!DJ$63</f>
        <v>2289</v>
      </c>
      <c r="F962" s="31">
        <f>'MTSP-HERA Limits-HIDE'!DK$63</f>
        <v>2555</v>
      </c>
    </row>
    <row r="963" spans="1:6" x14ac:dyDescent="0.2">
      <c r="A963" s="30" t="s">
        <v>405</v>
      </c>
      <c r="B963" s="31">
        <f>'MTSP-HERA Limits-HIDE'!DL$63</f>
        <v>1762</v>
      </c>
      <c r="C963" s="31">
        <f>'MTSP-HERA Limits-HIDE'!DM$63</f>
        <v>1888</v>
      </c>
      <c r="D963" s="31">
        <f>'MTSP-HERA Limits-HIDE'!DN$63</f>
        <v>2266</v>
      </c>
      <c r="E963" s="31">
        <f>'MTSP-HERA Limits-HIDE'!DO$63</f>
        <v>2617</v>
      </c>
      <c r="F963" s="31">
        <f>'MTSP-HERA Limits-HIDE'!DP$63</f>
        <v>2920</v>
      </c>
    </row>
    <row r="964" spans="1:6" ht="6" customHeight="1" x14ac:dyDescent="0.2"/>
    <row r="965" spans="1:6" x14ac:dyDescent="0.2">
      <c r="A965" s="25" t="str">
        <f>'MTSP-HERA Limits-HIDE'!C64</f>
        <v>New Kent County</v>
      </c>
      <c r="B965" s="26">
        <f>'MTSP-HERA Limits-HIDE'!E64</f>
        <v>113500</v>
      </c>
      <c r="C965" s="27" t="str">
        <f>'MTSP-HERA Limits-HIDE'!D64</f>
        <v>Richmond, VA HUD Metro FMR Area</v>
      </c>
    </row>
    <row r="966" spans="1:6" ht="3" customHeight="1" x14ac:dyDescent="0.2">
      <c r="A966" s="25"/>
    </row>
    <row r="967" spans="1:6" s="29" customFormat="1" x14ac:dyDescent="0.2">
      <c r="A967" s="25"/>
      <c r="B967" s="28" t="s">
        <v>397</v>
      </c>
      <c r="C967" s="27" t="s">
        <v>406</v>
      </c>
      <c r="D967" s="28" t="s">
        <v>407</v>
      </c>
      <c r="E967" s="28" t="s">
        <v>408</v>
      </c>
      <c r="F967" s="28" t="s">
        <v>409</v>
      </c>
    </row>
    <row r="968" spans="1:6" x14ac:dyDescent="0.2">
      <c r="A968" s="30" t="s">
        <v>399</v>
      </c>
      <c r="B968" s="31">
        <f>'MTSP-HERA Limits-HIDE'!CH$64</f>
        <v>397</v>
      </c>
      <c r="C968" s="31">
        <f>'MTSP-HERA Limits-HIDE'!CI$64</f>
        <v>425</v>
      </c>
      <c r="D968" s="31">
        <f>'MTSP-HERA Limits-HIDE'!CJ$64</f>
        <v>511</v>
      </c>
      <c r="E968" s="31">
        <f>'MTSP-HERA Limits-HIDE'!CK$64</f>
        <v>590</v>
      </c>
      <c r="F968" s="31">
        <f>'MTSP-HERA Limits-HIDE'!CL$64</f>
        <v>658</v>
      </c>
    </row>
    <row r="969" spans="1:6" x14ac:dyDescent="0.2">
      <c r="A969" s="30" t="s">
        <v>400</v>
      </c>
      <c r="B969" s="31">
        <f>'MTSP-HERA Limits-HIDE'!CM$64</f>
        <v>596</v>
      </c>
      <c r="C969" s="31">
        <f>'MTSP-HERA Limits-HIDE'!CN$64</f>
        <v>638</v>
      </c>
      <c r="D969" s="31">
        <f>'MTSP-HERA Limits-HIDE'!CO$64</f>
        <v>766</v>
      </c>
      <c r="E969" s="31">
        <f>'MTSP-HERA Limits-HIDE'!CP$64</f>
        <v>885</v>
      </c>
      <c r="F969" s="31">
        <f>'MTSP-HERA Limits-HIDE'!CQ$64</f>
        <v>987</v>
      </c>
    </row>
    <row r="970" spans="1:6" x14ac:dyDescent="0.2">
      <c r="A970" s="30" t="s">
        <v>401</v>
      </c>
      <c r="B970" s="31">
        <f>'MTSP-HERA Limits-HIDE'!CR$64</f>
        <v>795</v>
      </c>
      <c r="C970" s="31">
        <f>'MTSP-HERA Limits-HIDE'!CS$64</f>
        <v>851</v>
      </c>
      <c r="D970" s="31">
        <f>'MTSP-HERA Limits-HIDE'!CT$64</f>
        <v>1022</v>
      </c>
      <c r="E970" s="31">
        <f>'MTSP-HERA Limits-HIDE'!CU$64</f>
        <v>1180</v>
      </c>
      <c r="F970" s="31">
        <f>'MTSP-HERA Limits-HIDE'!CV$64</f>
        <v>1317</v>
      </c>
    </row>
    <row r="971" spans="1:6" x14ac:dyDescent="0.2">
      <c r="A971" s="30" t="s">
        <v>402</v>
      </c>
      <c r="B971" s="31">
        <f>'MTSP-HERA Limits-HIDE'!CW$64</f>
        <v>993</v>
      </c>
      <c r="C971" s="31">
        <f>'MTSP-HERA Limits-HIDE'!CX$64</f>
        <v>1064</v>
      </c>
      <c r="D971" s="31">
        <f>'MTSP-HERA Limits-HIDE'!CY$64</f>
        <v>1277</v>
      </c>
      <c r="E971" s="31">
        <f>'MTSP-HERA Limits-HIDE'!CZ$64</f>
        <v>1475</v>
      </c>
      <c r="F971" s="31">
        <f>'MTSP-HERA Limits-HIDE'!DA$64</f>
        <v>1646</v>
      </c>
    </row>
    <row r="972" spans="1:6" x14ac:dyDescent="0.2">
      <c r="A972" s="30" t="s">
        <v>403</v>
      </c>
      <c r="B972" s="31">
        <f>'MTSP-HERA Limits-HIDE'!DB$64</f>
        <v>1192</v>
      </c>
      <c r="C972" s="31">
        <f>'MTSP-HERA Limits-HIDE'!DC$64</f>
        <v>1277</v>
      </c>
      <c r="D972" s="31">
        <f>'MTSP-HERA Limits-HIDE'!DD$64</f>
        <v>1533</v>
      </c>
      <c r="E972" s="31">
        <f>'MTSP-HERA Limits-HIDE'!DE$64</f>
        <v>1770</v>
      </c>
      <c r="F972" s="31">
        <f>'MTSP-HERA Limits-HIDE'!DF$64</f>
        <v>1975</v>
      </c>
    </row>
    <row r="973" spans="1:6" x14ac:dyDescent="0.2">
      <c r="A973" s="30" t="s">
        <v>404</v>
      </c>
      <c r="B973" s="31">
        <f>'MTSP-HERA Limits-HIDE'!DG$64</f>
        <v>1391</v>
      </c>
      <c r="C973" s="31">
        <f>'MTSP-HERA Limits-HIDE'!DH$64</f>
        <v>1490</v>
      </c>
      <c r="D973" s="31">
        <f>'MTSP-HERA Limits-HIDE'!DI$64</f>
        <v>1788</v>
      </c>
      <c r="E973" s="31">
        <f>'MTSP-HERA Limits-HIDE'!DJ$64</f>
        <v>2065</v>
      </c>
      <c r="F973" s="31">
        <f>'MTSP-HERA Limits-HIDE'!DK$64</f>
        <v>2304</v>
      </c>
    </row>
    <row r="974" spans="1:6" x14ac:dyDescent="0.2">
      <c r="A974" s="30" t="s">
        <v>405</v>
      </c>
      <c r="B974" s="31">
        <f>'MTSP-HERA Limits-HIDE'!DL$64</f>
        <v>1590</v>
      </c>
      <c r="C974" s="31">
        <f>'MTSP-HERA Limits-HIDE'!DM$64</f>
        <v>1703</v>
      </c>
      <c r="D974" s="31">
        <f>'MTSP-HERA Limits-HIDE'!DN$64</f>
        <v>2044</v>
      </c>
      <c r="E974" s="31">
        <f>'MTSP-HERA Limits-HIDE'!DO$64</f>
        <v>2361</v>
      </c>
      <c r="F974" s="31">
        <f>'MTSP-HERA Limits-HIDE'!DP$64</f>
        <v>2634</v>
      </c>
    </row>
    <row r="975" spans="1:6" ht="6" customHeight="1" x14ac:dyDescent="0.2"/>
    <row r="976" spans="1:6" x14ac:dyDescent="0.2">
      <c r="A976" s="37" t="str">
        <f>'MTSP-HERA Limits-HIDE'!C120</f>
        <v>Newport News city</v>
      </c>
      <c r="B976" s="26">
        <f>'MTSP-HERA Limits-HIDE'!E120</f>
        <v>106500</v>
      </c>
      <c r="C976" s="280" t="str">
        <f>'MTSP-HERA Limits-HIDE'!D120</f>
        <v>Virginia Beach-Norfolk-Newport News, VA-NC HUD Metro FMR Area</v>
      </c>
      <c r="D976" s="280"/>
      <c r="E976" s="280"/>
      <c r="F976" s="280"/>
    </row>
    <row r="977" spans="1:6" ht="3" customHeight="1" x14ac:dyDescent="0.2">
      <c r="A977" s="36"/>
      <c r="B977" s="28"/>
      <c r="C977" s="27"/>
      <c r="D977" s="28"/>
      <c r="E977" s="28"/>
      <c r="F977" s="28"/>
    </row>
    <row r="978" spans="1:6" x14ac:dyDescent="0.2">
      <c r="B978" s="28" t="s">
        <v>397</v>
      </c>
      <c r="C978" s="28" t="s">
        <v>406</v>
      </c>
      <c r="D978" s="28" t="s">
        <v>407</v>
      </c>
      <c r="E978" s="28" t="s">
        <v>408</v>
      </c>
      <c r="F978" s="28" t="s">
        <v>409</v>
      </c>
    </row>
    <row r="979" spans="1:6" x14ac:dyDescent="0.2">
      <c r="A979" s="30" t="s">
        <v>399</v>
      </c>
      <c r="B979" s="31">
        <f>'MTSP-HERA Limits-HIDE'!CH$120</f>
        <v>373</v>
      </c>
      <c r="C979" s="31">
        <f>'MTSP-HERA Limits-HIDE'!CI$120</f>
        <v>399</v>
      </c>
      <c r="D979" s="31">
        <f>'MTSP-HERA Limits-HIDE'!CJ$120</f>
        <v>479</v>
      </c>
      <c r="E979" s="31">
        <f>'MTSP-HERA Limits-HIDE'!CK$120</f>
        <v>554</v>
      </c>
      <c r="F979" s="31">
        <f>'MTSP-HERA Limits-HIDE'!CL$120</f>
        <v>618</v>
      </c>
    </row>
    <row r="980" spans="1:6" x14ac:dyDescent="0.2">
      <c r="A980" s="30" t="s">
        <v>400</v>
      </c>
      <c r="B980" s="31">
        <f>'MTSP-HERA Limits-HIDE'!CM$120</f>
        <v>559</v>
      </c>
      <c r="C980" s="31">
        <f>'MTSP-HERA Limits-HIDE'!CN$120</f>
        <v>599</v>
      </c>
      <c r="D980" s="31">
        <f>'MTSP-HERA Limits-HIDE'!CO$120</f>
        <v>719</v>
      </c>
      <c r="E980" s="31">
        <f>'MTSP-HERA Limits-HIDE'!CP$120</f>
        <v>831</v>
      </c>
      <c r="F980" s="31">
        <f>'MTSP-HERA Limits-HIDE'!CQ$120</f>
        <v>927</v>
      </c>
    </row>
    <row r="981" spans="1:6" x14ac:dyDescent="0.2">
      <c r="A981" s="30" t="s">
        <v>401</v>
      </c>
      <c r="B981" s="31">
        <f>'MTSP-HERA Limits-HIDE'!CR$120</f>
        <v>746</v>
      </c>
      <c r="C981" s="31">
        <f>'MTSP-HERA Limits-HIDE'!CS$120</f>
        <v>799</v>
      </c>
      <c r="D981" s="31">
        <f>'MTSP-HERA Limits-HIDE'!CT$120</f>
        <v>959</v>
      </c>
      <c r="E981" s="31">
        <f>'MTSP-HERA Limits-HIDE'!CU$120</f>
        <v>1108</v>
      </c>
      <c r="F981" s="31">
        <f>'MTSP-HERA Limits-HIDE'!CV$120</f>
        <v>1236</v>
      </c>
    </row>
    <row r="982" spans="1:6" x14ac:dyDescent="0.2">
      <c r="A982" s="30" t="s">
        <v>402</v>
      </c>
      <c r="B982" s="31">
        <f>'MTSP-HERA Limits-HIDE'!CW$120</f>
        <v>932</v>
      </c>
      <c r="C982" s="31">
        <f>'MTSP-HERA Limits-HIDE'!CX$120</f>
        <v>998</v>
      </c>
      <c r="D982" s="31">
        <f>'MTSP-HERA Limits-HIDE'!CY$120</f>
        <v>1198</v>
      </c>
      <c r="E982" s="31">
        <f>'MTSP-HERA Limits-HIDE'!CZ$120</f>
        <v>1385</v>
      </c>
      <c r="F982" s="31">
        <f>'MTSP-HERA Limits-HIDE'!DA$120</f>
        <v>1545</v>
      </c>
    </row>
    <row r="983" spans="1:6" x14ac:dyDescent="0.2">
      <c r="A983" s="30" t="s">
        <v>403</v>
      </c>
      <c r="B983" s="31">
        <f>'MTSP-HERA Limits-HIDE'!DB$120</f>
        <v>1119</v>
      </c>
      <c r="C983" s="31">
        <f>'MTSP-HERA Limits-HIDE'!DC$120</f>
        <v>1198</v>
      </c>
      <c r="D983" s="31">
        <f>'MTSP-HERA Limits-HIDE'!DD$120</f>
        <v>1438</v>
      </c>
      <c r="E983" s="31">
        <f>'MTSP-HERA Limits-HIDE'!DE$120</f>
        <v>1662</v>
      </c>
      <c r="F983" s="31">
        <f>'MTSP-HERA Limits-HIDE'!DF$120</f>
        <v>1854</v>
      </c>
    </row>
    <row r="984" spans="1:6" x14ac:dyDescent="0.2">
      <c r="A984" s="30" t="s">
        <v>404</v>
      </c>
      <c r="B984" s="31">
        <f>'MTSP-HERA Limits-HIDE'!DG$120</f>
        <v>1305</v>
      </c>
      <c r="C984" s="31">
        <f>'MTSP-HERA Limits-HIDE'!DH$120</f>
        <v>1398</v>
      </c>
      <c r="D984" s="31">
        <f>'MTSP-HERA Limits-HIDE'!DI$120</f>
        <v>1678</v>
      </c>
      <c r="E984" s="31">
        <f>'MTSP-HERA Limits-HIDE'!DJ$120</f>
        <v>1939</v>
      </c>
      <c r="F984" s="31">
        <f>'MTSP-HERA Limits-HIDE'!DK$120</f>
        <v>2163</v>
      </c>
    </row>
    <row r="985" spans="1:6" x14ac:dyDescent="0.2">
      <c r="A985" s="30" t="s">
        <v>405</v>
      </c>
      <c r="B985" s="31">
        <f>'MTSP-HERA Limits-HIDE'!DL$120</f>
        <v>1492</v>
      </c>
      <c r="C985" s="31">
        <f>'MTSP-HERA Limits-HIDE'!DM$120</f>
        <v>1598</v>
      </c>
      <c r="D985" s="31">
        <f>'MTSP-HERA Limits-HIDE'!DN$120</f>
        <v>1918</v>
      </c>
      <c r="E985" s="31">
        <f>'MTSP-HERA Limits-HIDE'!DO$120</f>
        <v>2216</v>
      </c>
      <c r="F985" s="31">
        <f>'MTSP-HERA Limits-HIDE'!DP$120</f>
        <v>2472</v>
      </c>
    </row>
    <row r="986" spans="1:6" ht="6" customHeight="1" x14ac:dyDescent="0.2"/>
    <row r="987" spans="1:6" x14ac:dyDescent="0.2">
      <c r="A987" s="36" t="str">
        <f>'MTSP-HERA Limits-HIDE'!C121</f>
        <v>Norfolk city</v>
      </c>
      <c r="B987" s="26">
        <f>'MTSP-HERA Limits-HIDE'!E121</f>
        <v>106500</v>
      </c>
      <c r="C987" s="280" t="str">
        <f>'MTSP-HERA Limits-HIDE'!D121</f>
        <v>Virginia Beach-Norfolk-Newport News, VA-NC HUD Metro FMR Area</v>
      </c>
      <c r="D987" s="280"/>
      <c r="E987" s="280"/>
      <c r="F987" s="280"/>
    </row>
    <row r="988" spans="1:6" ht="3" customHeight="1" x14ac:dyDescent="0.2">
      <c r="A988" s="36"/>
    </row>
    <row r="989" spans="1:6" s="29" customFormat="1" x14ac:dyDescent="0.2">
      <c r="A989" s="36"/>
      <c r="B989" s="28" t="s">
        <v>397</v>
      </c>
      <c r="C989" s="28" t="s">
        <v>406</v>
      </c>
      <c r="D989" s="28" t="s">
        <v>407</v>
      </c>
      <c r="E989" s="28" t="s">
        <v>408</v>
      </c>
      <c r="F989" s="28" t="s">
        <v>409</v>
      </c>
    </row>
    <row r="990" spans="1:6" x14ac:dyDescent="0.2">
      <c r="A990" s="30" t="s">
        <v>399</v>
      </c>
      <c r="B990" s="31">
        <f>'MTSP-HERA Limits-HIDE'!CH$121</f>
        <v>373</v>
      </c>
      <c r="C990" s="31">
        <f>'MTSP-HERA Limits-HIDE'!CI$121</f>
        <v>399</v>
      </c>
      <c r="D990" s="31">
        <f>'MTSP-HERA Limits-HIDE'!CJ$121</f>
        <v>479</v>
      </c>
      <c r="E990" s="31">
        <f>'MTSP-HERA Limits-HIDE'!CK$121</f>
        <v>554</v>
      </c>
      <c r="F990" s="31">
        <f>'MTSP-HERA Limits-HIDE'!CL$121</f>
        <v>618</v>
      </c>
    </row>
    <row r="991" spans="1:6" x14ac:dyDescent="0.2">
      <c r="A991" s="30" t="s">
        <v>400</v>
      </c>
      <c r="B991" s="31">
        <f>'MTSP-HERA Limits-HIDE'!CM$121</f>
        <v>559</v>
      </c>
      <c r="C991" s="31">
        <f>'MTSP-HERA Limits-HIDE'!CN$121</f>
        <v>599</v>
      </c>
      <c r="D991" s="31">
        <f>'MTSP-HERA Limits-HIDE'!CO$121</f>
        <v>719</v>
      </c>
      <c r="E991" s="31">
        <f>'MTSP-HERA Limits-HIDE'!CP$121</f>
        <v>831</v>
      </c>
      <c r="F991" s="31">
        <f>'MTSP-HERA Limits-HIDE'!CQ$121</f>
        <v>927</v>
      </c>
    </row>
    <row r="992" spans="1:6" x14ac:dyDescent="0.2">
      <c r="A992" s="30" t="s">
        <v>401</v>
      </c>
      <c r="B992" s="31">
        <f>'MTSP-HERA Limits-HIDE'!CR$121</f>
        <v>746</v>
      </c>
      <c r="C992" s="31">
        <f>'MTSP-HERA Limits-HIDE'!CS$121</f>
        <v>799</v>
      </c>
      <c r="D992" s="31">
        <f>'MTSP-HERA Limits-HIDE'!CT$121</f>
        <v>959</v>
      </c>
      <c r="E992" s="31">
        <f>'MTSP-HERA Limits-HIDE'!CU$121</f>
        <v>1108</v>
      </c>
      <c r="F992" s="31">
        <f>'MTSP-HERA Limits-HIDE'!CV$121</f>
        <v>1236</v>
      </c>
    </row>
    <row r="993" spans="1:6" x14ac:dyDescent="0.2">
      <c r="A993" s="30" t="s">
        <v>402</v>
      </c>
      <c r="B993" s="31">
        <f>'MTSP-HERA Limits-HIDE'!CW$121</f>
        <v>932</v>
      </c>
      <c r="C993" s="31">
        <f>'MTSP-HERA Limits-HIDE'!CX$121</f>
        <v>998</v>
      </c>
      <c r="D993" s="31">
        <f>'MTSP-HERA Limits-HIDE'!CY$121</f>
        <v>1198</v>
      </c>
      <c r="E993" s="31">
        <f>'MTSP-HERA Limits-HIDE'!CZ$121</f>
        <v>1385</v>
      </c>
      <c r="F993" s="31">
        <f>'MTSP-HERA Limits-HIDE'!DA$121</f>
        <v>1545</v>
      </c>
    </row>
    <row r="994" spans="1:6" x14ac:dyDescent="0.2">
      <c r="A994" s="30" t="s">
        <v>403</v>
      </c>
      <c r="B994" s="31">
        <f>'MTSP-HERA Limits-HIDE'!DB$121</f>
        <v>1119</v>
      </c>
      <c r="C994" s="31">
        <f>'MTSP-HERA Limits-HIDE'!DC$121</f>
        <v>1198</v>
      </c>
      <c r="D994" s="31">
        <f>'MTSP-HERA Limits-HIDE'!DD$121</f>
        <v>1438</v>
      </c>
      <c r="E994" s="31">
        <f>'MTSP-HERA Limits-HIDE'!DE$121</f>
        <v>1662</v>
      </c>
      <c r="F994" s="31">
        <f>'MTSP-HERA Limits-HIDE'!DF$121</f>
        <v>1854</v>
      </c>
    </row>
    <row r="995" spans="1:6" x14ac:dyDescent="0.2">
      <c r="A995" s="30" t="s">
        <v>404</v>
      </c>
      <c r="B995" s="31">
        <f>'MTSP-HERA Limits-HIDE'!DG$121</f>
        <v>1305</v>
      </c>
      <c r="C995" s="31">
        <f>'MTSP-HERA Limits-HIDE'!DH$121</f>
        <v>1398</v>
      </c>
      <c r="D995" s="31">
        <f>'MTSP-HERA Limits-HIDE'!DI$121</f>
        <v>1678</v>
      </c>
      <c r="E995" s="31">
        <f>'MTSP-HERA Limits-HIDE'!DJ$121</f>
        <v>1939</v>
      </c>
      <c r="F995" s="31">
        <f>'MTSP-HERA Limits-HIDE'!DK$121</f>
        <v>2163</v>
      </c>
    </row>
    <row r="996" spans="1:6" x14ac:dyDescent="0.2">
      <c r="A996" s="30" t="s">
        <v>405</v>
      </c>
      <c r="B996" s="31">
        <f>'MTSP-HERA Limits-HIDE'!DL$121</f>
        <v>1492</v>
      </c>
      <c r="C996" s="31">
        <f>'MTSP-HERA Limits-HIDE'!DM$121</f>
        <v>1598</v>
      </c>
      <c r="D996" s="31">
        <f>'MTSP-HERA Limits-HIDE'!DN$121</f>
        <v>1918</v>
      </c>
      <c r="E996" s="31">
        <f>'MTSP-HERA Limits-HIDE'!DO$121</f>
        <v>2216</v>
      </c>
      <c r="F996" s="31">
        <f>'MTSP-HERA Limits-HIDE'!DP$121</f>
        <v>2472</v>
      </c>
    </row>
    <row r="997" spans="1:6" ht="6" customHeight="1" x14ac:dyDescent="0.2"/>
    <row r="998" spans="1:6" x14ac:dyDescent="0.2">
      <c r="A998" s="25" t="str">
        <f>'MTSP-HERA Limits-HIDE'!C65</f>
        <v>Northampton County</v>
      </c>
      <c r="B998" s="26">
        <f>'MTSP-HERA Limits-HIDE'!E65</f>
        <v>85400</v>
      </c>
      <c r="C998" s="27" t="str">
        <f>'MTSP-HERA Limits-HIDE'!D65</f>
        <v>Northampton County, VA</v>
      </c>
    </row>
    <row r="999" spans="1:6" ht="3" customHeight="1" x14ac:dyDescent="0.2">
      <c r="A999" s="25"/>
    </row>
    <row r="1000" spans="1:6" s="29" customFormat="1" x14ac:dyDescent="0.2">
      <c r="A1000" s="25"/>
      <c r="B1000" s="28" t="s">
        <v>397</v>
      </c>
      <c r="C1000" s="28" t="s">
        <v>406</v>
      </c>
      <c r="D1000" s="28" t="s">
        <v>407</v>
      </c>
      <c r="E1000" s="28" t="s">
        <v>408</v>
      </c>
      <c r="F1000" s="28" t="s">
        <v>409</v>
      </c>
    </row>
    <row r="1001" spans="1:6" x14ac:dyDescent="0.2">
      <c r="A1001" s="30" t="s">
        <v>399</v>
      </c>
      <c r="B1001" s="31">
        <f>'MTSP-HERA Limits-HIDE'!CH$65</f>
        <v>298</v>
      </c>
      <c r="C1001" s="31">
        <f>'MTSP-HERA Limits-HIDE'!CI$65</f>
        <v>320</v>
      </c>
      <c r="D1001" s="31">
        <f>'MTSP-HERA Limits-HIDE'!CJ$65</f>
        <v>384</v>
      </c>
      <c r="E1001" s="31">
        <f>'MTSP-HERA Limits-HIDE'!CK$65</f>
        <v>444</v>
      </c>
      <c r="F1001" s="31">
        <f>'MTSP-HERA Limits-HIDE'!CL$65</f>
        <v>495</v>
      </c>
    </row>
    <row r="1002" spans="1:6" x14ac:dyDescent="0.2">
      <c r="A1002" s="30" t="s">
        <v>400</v>
      </c>
      <c r="B1002" s="31">
        <f>'MTSP-HERA Limits-HIDE'!CM$65</f>
        <v>447</v>
      </c>
      <c r="C1002" s="31">
        <f>'MTSP-HERA Limits-HIDE'!CN$65</f>
        <v>480</v>
      </c>
      <c r="D1002" s="31">
        <f>'MTSP-HERA Limits-HIDE'!CO$65</f>
        <v>576</v>
      </c>
      <c r="E1002" s="31">
        <f>'MTSP-HERA Limits-HIDE'!CP$65</f>
        <v>666</v>
      </c>
      <c r="F1002" s="31">
        <f>'MTSP-HERA Limits-HIDE'!CQ$65</f>
        <v>742</v>
      </c>
    </row>
    <row r="1003" spans="1:6" x14ac:dyDescent="0.2">
      <c r="A1003" s="30" t="s">
        <v>401</v>
      </c>
      <c r="B1003" s="31">
        <f>'MTSP-HERA Limits-HIDE'!CR$65</f>
        <v>597</v>
      </c>
      <c r="C1003" s="31">
        <f>'MTSP-HERA Limits-HIDE'!CS$65</f>
        <v>640</v>
      </c>
      <c r="D1003" s="31">
        <f>'MTSP-HERA Limits-HIDE'!CT$65</f>
        <v>768</v>
      </c>
      <c r="E1003" s="31">
        <f>'MTSP-HERA Limits-HIDE'!CU$65</f>
        <v>888</v>
      </c>
      <c r="F1003" s="31">
        <f>'MTSP-HERA Limits-HIDE'!CV$65</f>
        <v>990</v>
      </c>
    </row>
    <row r="1004" spans="1:6" x14ac:dyDescent="0.2">
      <c r="A1004" s="30" t="s">
        <v>402</v>
      </c>
      <c r="B1004" s="31">
        <f>'MTSP-HERA Limits-HIDE'!CW$65</f>
        <v>746</v>
      </c>
      <c r="C1004" s="31">
        <f>'MTSP-HERA Limits-HIDE'!CX$65</f>
        <v>800</v>
      </c>
      <c r="D1004" s="31">
        <f>'MTSP-HERA Limits-HIDE'!CY$65</f>
        <v>960</v>
      </c>
      <c r="E1004" s="31">
        <f>'MTSP-HERA Limits-HIDE'!CZ$65</f>
        <v>1110</v>
      </c>
      <c r="F1004" s="31">
        <f>'MTSP-HERA Limits-HIDE'!DA$65</f>
        <v>1237</v>
      </c>
    </row>
    <row r="1005" spans="1:6" x14ac:dyDescent="0.2">
      <c r="A1005" s="30" t="s">
        <v>403</v>
      </c>
      <c r="B1005" s="31">
        <f>'MTSP-HERA Limits-HIDE'!DB$65</f>
        <v>895</v>
      </c>
      <c r="C1005" s="31">
        <f>'MTSP-HERA Limits-HIDE'!DC$65</f>
        <v>960</v>
      </c>
      <c r="D1005" s="31">
        <f>'MTSP-HERA Limits-HIDE'!DD$65</f>
        <v>1152</v>
      </c>
      <c r="E1005" s="31">
        <f>'MTSP-HERA Limits-HIDE'!DE$65</f>
        <v>1332</v>
      </c>
      <c r="F1005" s="31">
        <f>'MTSP-HERA Limits-HIDE'!DF$65</f>
        <v>1485</v>
      </c>
    </row>
    <row r="1006" spans="1:6" x14ac:dyDescent="0.2">
      <c r="A1006" s="30" t="s">
        <v>404</v>
      </c>
      <c r="B1006" s="31">
        <f>'MTSP-HERA Limits-HIDE'!DG$65</f>
        <v>1044</v>
      </c>
      <c r="C1006" s="31">
        <f>'MTSP-HERA Limits-HIDE'!DH$65</f>
        <v>1120</v>
      </c>
      <c r="D1006" s="31">
        <f>'MTSP-HERA Limits-HIDE'!DI$65</f>
        <v>1344</v>
      </c>
      <c r="E1006" s="31">
        <f>'MTSP-HERA Limits-HIDE'!DJ$65</f>
        <v>1554</v>
      </c>
      <c r="F1006" s="31">
        <f>'MTSP-HERA Limits-HIDE'!DK$65</f>
        <v>1732</v>
      </c>
    </row>
    <row r="1007" spans="1:6" x14ac:dyDescent="0.2">
      <c r="A1007" s="30" t="s">
        <v>405</v>
      </c>
      <c r="B1007" s="31">
        <f>'MTSP-HERA Limits-HIDE'!DL$65</f>
        <v>1194</v>
      </c>
      <c r="C1007" s="31">
        <f>'MTSP-HERA Limits-HIDE'!DM$65</f>
        <v>1280</v>
      </c>
      <c r="D1007" s="31">
        <f>'MTSP-HERA Limits-HIDE'!DN$65</f>
        <v>1536</v>
      </c>
      <c r="E1007" s="31">
        <f>'MTSP-HERA Limits-HIDE'!DO$65</f>
        <v>1776</v>
      </c>
      <c r="F1007" s="31">
        <f>'MTSP-HERA Limits-HIDE'!DP$65</f>
        <v>1980</v>
      </c>
    </row>
    <row r="1008" spans="1:6" ht="6" customHeight="1" x14ac:dyDescent="0.2"/>
    <row r="1009" spans="1:6" ht="12.75" customHeight="1" x14ac:dyDescent="0.2">
      <c r="A1009" s="39" t="str">
        <f>'MTSP-HERA Limits-HIDE'!C66</f>
        <v>Northumberland County</v>
      </c>
      <c r="B1009" s="26">
        <f>'MTSP-HERA Limits-HIDE'!E66</f>
        <v>90500</v>
      </c>
      <c r="C1009" s="27" t="str">
        <f>'MTSP-HERA Limits-HIDE'!D66</f>
        <v>Northumberland County, VA</v>
      </c>
    </row>
    <row r="1010" spans="1:6" ht="3" customHeight="1" x14ac:dyDescent="0.2">
      <c r="A1010" s="39"/>
    </row>
    <row r="1011" spans="1:6" s="29" customFormat="1" x14ac:dyDescent="0.2">
      <c r="A1011" s="39"/>
      <c r="B1011" s="28" t="s">
        <v>397</v>
      </c>
      <c r="C1011" s="28" t="s">
        <v>406</v>
      </c>
      <c r="D1011" s="28" t="s">
        <v>407</v>
      </c>
      <c r="E1011" s="28" t="s">
        <v>408</v>
      </c>
      <c r="F1011" s="28" t="s">
        <v>409</v>
      </c>
    </row>
    <row r="1012" spans="1:6" x14ac:dyDescent="0.2">
      <c r="A1012" s="30" t="s">
        <v>399</v>
      </c>
      <c r="B1012" s="31">
        <f>'MTSP-HERA Limits-HIDE'!CH$66</f>
        <v>317</v>
      </c>
      <c r="C1012" s="31">
        <f>'MTSP-HERA Limits-HIDE'!CI$66</f>
        <v>339</v>
      </c>
      <c r="D1012" s="31">
        <f>'MTSP-HERA Limits-HIDE'!CJ$66</f>
        <v>407</v>
      </c>
      <c r="E1012" s="31">
        <f>'MTSP-HERA Limits-HIDE'!CK$66</f>
        <v>470</v>
      </c>
      <c r="F1012" s="31">
        <f>'MTSP-HERA Limits-HIDE'!CL$66</f>
        <v>525</v>
      </c>
    </row>
    <row r="1013" spans="1:6" x14ac:dyDescent="0.2">
      <c r="A1013" s="30" t="s">
        <v>400</v>
      </c>
      <c r="B1013" s="31">
        <f>'MTSP-HERA Limits-HIDE'!CM$66</f>
        <v>475</v>
      </c>
      <c r="C1013" s="31">
        <f>'MTSP-HERA Limits-HIDE'!CN$66</f>
        <v>509</v>
      </c>
      <c r="D1013" s="31">
        <f>'MTSP-HERA Limits-HIDE'!CO$66</f>
        <v>611</v>
      </c>
      <c r="E1013" s="31">
        <f>'MTSP-HERA Limits-HIDE'!CP$66</f>
        <v>706</v>
      </c>
      <c r="F1013" s="31">
        <f>'MTSP-HERA Limits-HIDE'!CQ$66</f>
        <v>787</v>
      </c>
    </row>
    <row r="1014" spans="1:6" x14ac:dyDescent="0.2">
      <c r="A1014" s="30" t="s">
        <v>401</v>
      </c>
      <c r="B1014" s="31">
        <f>'MTSP-HERA Limits-HIDE'!CR$66</f>
        <v>634</v>
      </c>
      <c r="C1014" s="31">
        <f>'MTSP-HERA Limits-HIDE'!CS$66</f>
        <v>679</v>
      </c>
      <c r="D1014" s="31">
        <f>'MTSP-HERA Limits-HIDE'!CT$66</f>
        <v>815</v>
      </c>
      <c r="E1014" s="31">
        <f>'MTSP-HERA Limits-HIDE'!CU$66</f>
        <v>941</v>
      </c>
      <c r="F1014" s="31">
        <f>'MTSP-HERA Limits-HIDE'!CV$66</f>
        <v>1050</v>
      </c>
    </row>
    <row r="1015" spans="1:6" x14ac:dyDescent="0.2">
      <c r="A1015" s="30" t="s">
        <v>402</v>
      </c>
      <c r="B1015" s="31">
        <f>'MTSP-HERA Limits-HIDE'!CW$66</f>
        <v>792</v>
      </c>
      <c r="C1015" s="31">
        <f>'MTSP-HERA Limits-HIDE'!CX$66</f>
        <v>848</v>
      </c>
      <c r="D1015" s="31">
        <f>'MTSP-HERA Limits-HIDE'!CY$66</f>
        <v>1018</v>
      </c>
      <c r="E1015" s="31">
        <f>'MTSP-HERA Limits-HIDE'!CZ$66</f>
        <v>1176</v>
      </c>
      <c r="F1015" s="31">
        <f>'MTSP-HERA Limits-HIDE'!DA$66</f>
        <v>1312</v>
      </c>
    </row>
    <row r="1016" spans="1:6" x14ac:dyDescent="0.2">
      <c r="A1016" s="30" t="s">
        <v>403</v>
      </c>
      <c r="B1016" s="31">
        <f>'MTSP-HERA Limits-HIDE'!DB$66</f>
        <v>951</v>
      </c>
      <c r="C1016" s="31">
        <f>'MTSP-HERA Limits-HIDE'!DC$66</f>
        <v>1018</v>
      </c>
      <c r="D1016" s="31">
        <f>'MTSP-HERA Limits-HIDE'!DD$66</f>
        <v>1222</v>
      </c>
      <c r="E1016" s="31">
        <f>'MTSP-HERA Limits-HIDE'!DE$66</f>
        <v>1412</v>
      </c>
      <c r="F1016" s="31">
        <f>'MTSP-HERA Limits-HIDE'!DF$66</f>
        <v>1575</v>
      </c>
    </row>
    <row r="1017" spans="1:6" x14ac:dyDescent="0.2">
      <c r="A1017" s="30" t="s">
        <v>404</v>
      </c>
      <c r="B1017" s="31">
        <f>'MTSP-HERA Limits-HIDE'!DG$66</f>
        <v>1109</v>
      </c>
      <c r="C1017" s="31">
        <f>'MTSP-HERA Limits-HIDE'!DH$66</f>
        <v>1188</v>
      </c>
      <c r="D1017" s="31">
        <f>'MTSP-HERA Limits-HIDE'!DI$66</f>
        <v>1426</v>
      </c>
      <c r="E1017" s="31">
        <f>'MTSP-HERA Limits-HIDE'!DJ$66</f>
        <v>1647</v>
      </c>
      <c r="F1017" s="31">
        <f>'MTSP-HERA Limits-HIDE'!DK$66</f>
        <v>1837</v>
      </c>
    </row>
    <row r="1018" spans="1:6" x14ac:dyDescent="0.2">
      <c r="A1018" s="30" t="s">
        <v>405</v>
      </c>
      <c r="B1018" s="31">
        <f>'MTSP-HERA Limits-HIDE'!DL$66</f>
        <v>1268</v>
      </c>
      <c r="C1018" s="31">
        <f>'MTSP-HERA Limits-HIDE'!DM$66</f>
        <v>1358</v>
      </c>
      <c r="D1018" s="31">
        <f>'MTSP-HERA Limits-HIDE'!DN$66</f>
        <v>1630</v>
      </c>
      <c r="E1018" s="31">
        <f>'MTSP-HERA Limits-HIDE'!DO$66</f>
        <v>1883</v>
      </c>
      <c r="F1018" s="31">
        <f>'MTSP-HERA Limits-HIDE'!DP$66</f>
        <v>2100</v>
      </c>
    </row>
    <row r="1019" spans="1:6" ht="6" customHeight="1" x14ac:dyDescent="0.2"/>
    <row r="1020" spans="1:6" x14ac:dyDescent="0.2">
      <c r="A1020" s="37" t="str">
        <f>'MTSP-HERA Limits-HIDE'!C122</f>
        <v>Norton city</v>
      </c>
      <c r="B1020" s="26">
        <f>'MTSP-HERA Limits-HIDE'!E122</f>
        <v>66000</v>
      </c>
      <c r="C1020" s="280" t="str">
        <f>'MTSP-HERA Limits-HIDE'!D122</f>
        <v>Wise County-Norton city, VA HUD Nonmetro FMR Area</v>
      </c>
      <c r="D1020" s="280"/>
      <c r="E1020" s="280"/>
      <c r="F1020" s="280"/>
    </row>
    <row r="1021" spans="1:6" ht="3" customHeight="1" x14ac:dyDescent="0.2">
      <c r="A1021" s="36"/>
    </row>
    <row r="1022" spans="1:6" x14ac:dyDescent="0.2">
      <c r="B1022" s="28" t="s">
        <v>397</v>
      </c>
      <c r="C1022" s="28" t="s">
        <v>406</v>
      </c>
      <c r="D1022" s="28" t="s">
        <v>407</v>
      </c>
      <c r="E1022" s="28" t="s">
        <v>408</v>
      </c>
      <c r="F1022" s="28" t="s">
        <v>409</v>
      </c>
    </row>
    <row r="1023" spans="1:6" x14ac:dyDescent="0.2">
      <c r="A1023" s="30" t="s">
        <v>399</v>
      </c>
      <c r="B1023" s="31">
        <f>'MTSP-HERA Limits-HIDE'!CH$122</f>
        <v>273</v>
      </c>
      <c r="C1023" s="31">
        <f>'MTSP-HERA Limits-HIDE'!CI$122</f>
        <v>293</v>
      </c>
      <c r="D1023" s="31">
        <f>'MTSP-HERA Limits-HIDE'!CJ$122</f>
        <v>351</v>
      </c>
      <c r="E1023" s="31">
        <f>'MTSP-HERA Limits-HIDE'!CK$122</f>
        <v>406</v>
      </c>
      <c r="F1023" s="31">
        <f>'MTSP-HERA Limits-HIDE'!CL$122</f>
        <v>453</v>
      </c>
    </row>
    <row r="1024" spans="1:6" x14ac:dyDescent="0.2">
      <c r="A1024" s="30" t="s">
        <v>400</v>
      </c>
      <c r="B1024" s="31">
        <f>'MTSP-HERA Limits-HIDE'!CM$122</f>
        <v>410</v>
      </c>
      <c r="C1024" s="31">
        <f>'MTSP-HERA Limits-HIDE'!CN$122</f>
        <v>439</v>
      </c>
      <c r="D1024" s="31">
        <f>'MTSP-HERA Limits-HIDE'!CO$122</f>
        <v>527</v>
      </c>
      <c r="E1024" s="31">
        <f>'MTSP-HERA Limits-HIDE'!CP$122</f>
        <v>609</v>
      </c>
      <c r="F1024" s="31">
        <f>'MTSP-HERA Limits-HIDE'!CQ$122</f>
        <v>679</v>
      </c>
    </row>
    <row r="1025" spans="1:6" x14ac:dyDescent="0.2">
      <c r="A1025" s="30" t="s">
        <v>401</v>
      </c>
      <c r="B1025" s="31">
        <f>'MTSP-HERA Limits-HIDE'!CR$122</f>
        <v>547</v>
      </c>
      <c r="C1025" s="31">
        <f>'MTSP-HERA Limits-HIDE'!CS$122</f>
        <v>586</v>
      </c>
      <c r="D1025" s="31">
        <f>'MTSP-HERA Limits-HIDE'!CT$122</f>
        <v>703</v>
      </c>
      <c r="E1025" s="31">
        <f>'MTSP-HERA Limits-HIDE'!CU$122</f>
        <v>812</v>
      </c>
      <c r="F1025" s="31">
        <f>'MTSP-HERA Limits-HIDE'!CV$122</f>
        <v>906</v>
      </c>
    </row>
    <row r="1026" spans="1:6" x14ac:dyDescent="0.2">
      <c r="A1026" s="30" t="s">
        <v>402</v>
      </c>
      <c r="B1026" s="31">
        <f>'MTSP-HERA Limits-HIDE'!CW$122</f>
        <v>683</v>
      </c>
      <c r="C1026" s="31">
        <f>'MTSP-HERA Limits-HIDE'!CX$122</f>
        <v>732</v>
      </c>
      <c r="D1026" s="31">
        <f>'MTSP-HERA Limits-HIDE'!CY$122</f>
        <v>878</v>
      </c>
      <c r="E1026" s="31">
        <f>'MTSP-HERA Limits-HIDE'!CZ$122</f>
        <v>1015</v>
      </c>
      <c r="F1026" s="31">
        <f>'MTSP-HERA Limits-HIDE'!DA$122</f>
        <v>1132</v>
      </c>
    </row>
    <row r="1027" spans="1:6" x14ac:dyDescent="0.2">
      <c r="A1027" s="30" t="s">
        <v>403</v>
      </c>
      <c r="B1027" s="31">
        <f>'MTSP-HERA Limits-HIDE'!DB$122</f>
        <v>820</v>
      </c>
      <c r="C1027" s="31">
        <f>'MTSP-HERA Limits-HIDE'!DC$122</f>
        <v>879</v>
      </c>
      <c r="D1027" s="31">
        <f>'MTSP-HERA Limits-HIDE'!DD$122</f>
        <v>1054</v>
      </c>
      <c r="E1027" s="31">
        <f>'MTSP-HERA Limits-HIDE'!DE$122</f>
        <v>1218</v>
      </c>
      <c r="F1027" s="31">
        <f>'MTSP-HERA Limits-HIDE'!DF$122</f>
        <v>1359</v>
      </c>
    </row>
    <row r="1028" spans="1:6" x14ac:dyDescent="0.2">
      <c r="A1028" s="30" t="s">
        <v>404</v>
      </c>
      <c r="B1028" s="31">
        <f>'MTSP-HERA Limits-HIDE'!DG$122</f>
        <v>957</v>
      </c>
      <c r="C1028" s="31">
        <f>'MTSP-HERA Limits-HIDE'!DH$122</f>
        <v>1025</v>
      </c>
      <c r="D1028" s="31">
        <f>'MTSP-HERA Limits-HIDE'!DI$122</f>
        <v>1230</v>
      </c>
      <c r="E1028" s="31">
        <f>'MTSP-HERA Limits-HIDE'!DJ$122</f>
        <v>1421</v>
      </c>
      <c r="F1028" s="31">
        <f>'MTSP-HERA Limits-HIDE'!DK$122</f>
        <v>1585</v>
      </c>
    </row>
    <row r="1029" spans="1:6" x14ac:dyDescent="0.2">
      <c r="A1029" s="30" t="s">
        <v>405</v>
      </c>
      <c r="B1029" s="31">
        <f>'MTSP-HERA Limits-HIDE'!DL$122</f>
        <v>1094</v>
      </c>
      <c r="C1029" s="31">
        <f>'MTSP-HERA Limits-HIDE'!DM$122</f>
        <v>1172</v>
      </c>
      <c r="D1029" s="31">
        <f>'MTSP-HERA Limits-HIDE'!DN$122</f>
        <v>1406</v>
      </c>
      <c r="E1029" s="31">
        <f>'MTSP-HERA Limits-HIDE'!DO$122</f>
        <v>1625</v>
      </c>
      <c r="F1029" s="31">
        <f>'MTSP-HERA Limits-HIDE'!DP$122</f>
        <v>1812</v>
      </c>
    </row>
    <row r="1030" spans="1:6" ht="6" customHeight="1" x14ac:dyDescent="0.2"/>
    <row r="1031" spans="1:6" x14ac:dyDescent="0.2">
      <c r="A1031" s="25" t="str">
        <f>'MTSP-HERA Limits-HIDE'!C67</f>
        <v>Nottoway County</v>
      </c>
      <c r="B1031" s="26">
        <f>'MTSP-HERA Limits-HIDE'!E67</f>
        <v>90900</v>
      </c>
      <c r="C1031" s="27" t="str">
        <f>'MTSP-HERA Limits-HIDE'!D67</f>
        <v>Nottoway County, VA</v>
      </c>
    </row>
    <row r="1032" spans="1:6" ht="3" customHeight="1" x14ac:dyDescent="0.2">
      <c r="A1032" s="25"/>
    </row>
    <row r="1033" spans="1:6" s="29" customFormat="1" x14ac:dyDescent="0.2">
      <c r="A1033" s="25"/>
      <c r="B1033" s="28" t="s">
        <v>397</v>
      </c>
      <c r="C1033" s="28" t="s">
        <v>406</v>
      </c>
      <c r="D1033" s="28" t="s">
        <v>407</v>
      </c>
      <c r="E1033" s="28" t="s">
        <v>408</v>
      </c>
      <c r="F1033" s="28" t="s">
        <v>409</v>
      </c>
    </row>
    <row r="1034" spans="1:6" x14ac:dyDescent="0.2">
      <c r="A1034" s="30" t="s">
        <v>399</v>
      </c>
      <c r="B1034" s="31">
        <f>'MTSP-HERA Limits-HIDE'!CH$67</f>
        <v>296</v>
      </c>
      <c r="C1034" s="31">
        <f>'MTSP-HERA Limits-HIDE'!CI$67</f>
        <v>317</v>
      </c>
      <c r="D1034" s="31">
        <f>'MTSP-HERA Limits-HIDE'!CJ$67</f>
        <v>381</v>
      </c>
      <c r="E1034" s="31">
        <f>'MTSP-HERA Limits-HIDE'!CK$67</f>
        <v>440</v>
      </c>
      <c r="F1034" s="31">
        <f>'MTSP-HERA Limits-HIDE'!CL$67</f>
        <v>491</v>
      </c>
    </row>
    <row r="1035" spans="1:6" x14ac:dyDescent="0.2">
      <c r="A1035" s="30" t="s">
        <v>400</v>
      </c>
      <c r="B1035" s="31">
        <f>'MTSP-HERA Limits-HIDE'!CM$67</f>
        <v>444</v>
      </c>
      <c r="C1035" s="31">
        <f>'MTSP-HERA Limits-HIDE'!CN$67</f>
        <v>476</v>
      </c>
      <c r="D1035" s="31">
        <f>'MTSP-HERA Limits-HIDE'!CO$67</f>
        <v>572</v>
      </c>
      <c r="E1035" s="31">
        <f>'MTSP-HERA Limits-HIDE'!CP$67</f>
        <v>660</v>
      </c>
      <c r="F1035" s="31">
        <f>'MTSP-HERA Limits-HIDE'!CQ$67</f>
        <v>737</v>
      </c>
    </row>
    <row r="1036" spans="1:6" x14ac:dyDescent="0.2">
      <c r="A1036" s="30" t="s">
        <v>401</v>
      </c>
      <c r="B1036" s="31">
        <f>'MTSP-HERA Limits-HIDE'!CR$67</f>
        <v>593</v>
      </c>
      <c r="C1036" s="31">
        <f>'MTSP-HERA Limits-HIDE'!CS$67</f>
        <v>635</v>
      </c>
      <c r="D1036" s="31">
        <f>'MTSP-HERA Limits-HIDE'!CT$67</f>
        <v>763</v>
      </c>
      <c r="E1036" s="31">
        <f>'MTSP-HERA Limits-HIDE'!CU$67</f>
        <v>881</v>
      </c>
      <c r="F1036" s="31">
        <f>'MTSP-HERA Limits-HIDE'!CV$67</f>
        <v>983</v>
      </c>
    </row>
    <row r="1037" spans="1:6" x14ac:dyDescent="0.2">
      <c r="A1037" s="30" t="s">
        <v>402</v>
      </c>
      <c r="B1037" s="31">
        <f>'MTSP-HERA Limits-HIDE'!CW$67</f>
        <v>741</v>
      </c>
      <c r="C1037" s="31">
        <f>'MTSP-HERA Limits-HIDE'!CX$67</f>
        <v>794</v>
      </c>
      <c r="D1037" s="31">
        <f>'MTSP-HERA Limits-HIDE'!CY$67</f>
        <v>953</v>
      </c>
      <c r="E1037" s="31">
        <f>'MTSP-HERA Limits-HIDE'!CZ$67</f>
        <v>1101</v>
      </c>
      <c r="F1037" s="31">
        <f>'MTSP-HERA Limits-HIDE'!DA$67</f>
        <v>1228</v>
      </c>
    </row>
    <row r="1038" spans="1:6" x14ac:dyDescent="0.2">
      <c r="A1038" s="30" t="s">
        <v>403</v>
      </c>
      <c r="B1038" s="31">
        <f>'MTSP-HERA Limits-HIDE'!DB$67</f>
        <v>889</v>
      </c>
      <c r="C1038" s="31">
        <f>'MTSP-HERA Limits-HIDE'!DC$67</f>
        <v>953</v>
      </c>
      <c r="D1038" s="31">
        <f>'MTSP-HERA Limits-HIDE'!DD$67</f>
        <v>1144</v>
      </c>
      <c r="E1038" s="31">
        <f>'MTSP-HERA Limits-HIDE'!DE$67</f>
        <v>1321</v>
      </c>
      <c r="F1038" s="31">
        <f>'MTSP-HERA Limits-HIDE'!DF$67</f>
        <v>1474</v>
      </c>
    </row>
    <row r="1039" spans="1:6" x14ac:dyDescent="0.2">
      <c r="A1039" s="30" t="s">
        <v>404</v>
      </c>
      <c r="B1039" s="31">
        <f>'MTSP-HERA Limits-HIDE'!DG$67</f>
        <v>1037</v>
      </c>
      <c r="C1039" s="31">
        <f>'MTSP-HERA Limits-HIDE'!DH$67</f>
        <v>1112</v>
      </c>
      <c r="D1039" s="31">
        <f>'MTSP-HERA Limits-HIDE'!DI$67</f>
        <v>1335</v>
      </c>
      <c r="E1039" s="31">
        <f>'MTSP-HERA Limits-HIDE'!DJ$67</f>
        <v>1541</v>
      </c>
      <c r="F1039" s="31">
        <f>'MTSP-HERA Limits-HIDE'!DK$67</f>
        <v>1720</v>
      </c>
    </row>
    <row r="1040" spans="1:6" x14ac:dyDescent="0.2">
      <c r="A1040" s="30" t="s">
        <v>405</v>
      </c>
      <c r="B1040" s="31">
        <f>'MTSP-HERA Limits-HIDE'!DL$67</f>
        <v>1186</v>
      </c>
      <c r="C1040" s="31">
        <f>'MTSP-HERA Limits-HIDE'!DM$67</f>
        <v>1271</v>
      </c>
      <c r="D1040" s="31">
        <f>'MTSP-HERA Limits-HIDE'!DN$67</f>
        <v>1526</v>
      </c>
      <c r="E1040" s="31">
        <f>'MTSP-HERA Limits-HIDE'!DO$67</f>
        <v>1762</v>
      </c>
      <c r="F1040" s="31">
        <f>'MTSP-HERA Limits-HIDE'!DP$67</f>
        <v>1966</v>
      </c>
    </row>
    <row r="1041" spans="1:6" ht="6" customHeight="1" x14ac:dyDescent="0.2"/>
    <row r="1042" spans="1:6" x14ac:dyDescent="0.2">
      <c r="A1042" s="27" t="str">
        <f>'MTSP-HERA Limits-HIDE'!C68</f>
        <v>Orange County</v>
      </c>
      <c r="B1042" s="26">
        <f>'MTSP-HERA Limits-HIDE'!E68</f>
        <v>118600</v>
      </c>
      <c r="C1042" s="27" t="str">
        <f>'MTSP-HERA Limits-HIDE'!D68</f>
        <v>Orange County, VA</v>
      </c>
    </row>
    <row r="1043" spans="1:6" ht="3" customHeight="1" x14ac:dyDescent="0.2">
      <c r="A1043" s="25"/>
    </row>
    <row r="1044" spans="1:6" s="29" customFormat="1" x14ac:dyDescent="0.2">
      <c r="A1044" s="27"/>
      <c r="B1044" s="28" t="s">
        <v>397</v>
      </c>
      <c r="C1044" s="28" t="s">
        <v>406</v>
      </c>
      <c r="D1044" s="28" t="s">
        <v>407</v>
      </c>
      <c r="E1044" s="28" t="s">
        <v>408</v>
      </c>
      <c r="F1044" s="28" t="s">
        <v>409</v>
      </c>
    </row>
    <row r="1045" spans="1:6" x14ac:dyDescent="0.2">
      <c r="A1045" s="30" t="s">
        <v>399</v>
      </c>
      <c r="B1045" s="31">
        <f>'MTSP-HERA Limits-HIDE'!CH$68</f>
        <v>407</v>
      </c>
      <c r="C1045" s="31">
        <f>'MTSP-HERA Limits-HIDE'!CI$68</f>
        <v>436</v>
      </c>
      <c r="D1045" s="31">
        <f>'MTSP-HERA Limits-HIDE'!CJ$68</f>
        <v>524</v>
      </c>
      <c r="E1045" s="31">
        <f>'MTSP-HERA Limits-HIDE'!CK$68</f>
        <v>605</v>
      </c>
      <c r="F1045" s="31">
        <f>'MTSP-HERA Limits-HIDE'!CL$68</f>
        <v>676</v>
      </c>
    </row>
    <row r="1046" spans="1:6" x14ac:dyDescent="0.2">
      <c r="A1046" s="30" t="s">
        <v>400</v>
      </c>
      <c r="B1046" s="31">
        <f>'MTSP-HERA Limits-HIDE'!CM$68</f>
        <v>611</v>
      </c>
      <c r="C1046" s="31">
        <f>'MTSP-HERA Limits-HIDE'!CN$68</f>
        <v>655</v>
      </c>
      <c r="D1046" s="31">
        <f>'MTSP-HERA Limits-HIDE'!CO$68</f>
        <v>786</v>
      </c>
      <c r="E1046" s="31">
        <f>'MTSP-HERA Limits-HIDE'!CP$68</f>
        <v>908</v>
      </c>
      <c r="F1046" s="31">
        <f>'MTSP-HERA Limits-HIDE'!CQ$68</f>
        <v>1014</v>
      </c>
    </row>
    <row r="1047" spans="1:6" x14ac:dyDescent="0.2">
      <c r="A1047" s="30" t="s">
        <v>401</v>
      </c>
      <c r="B1047" s="31">
        <f>'MTSP-HERA Limits-HIDE'!CR$68</f>
        <v>815</v>
      </c>
      <c r="C1047" s="31">
        <f>'MTSP-HERA Limits-HIDE'!CS$68</f>
        <v>873</v>
      </c>
      <c r="D1047" s="31">
        <f>'MTSP-HERA Limits-HIDE'!CT$68</f>
        <v>1048</v>
      </c>
      <c r="E1047" s="31">
        <f>'MTSP-HERA Limits-HIDE'!CU$68</f>
        <v>1211</v>
      </c>
      <c r="F1047" s="31">
        <f>'MTSP-HERA Limits-HIDE'!CV$68</f>
        <v>1352</v>
      </c>
    </row>
    <row r="1048" spans="1:6" x14ac:dyDescent="0.2">
      <c r="A1048" s="30" t="s">
        <v>402</v>
      </c>
      <c r="B1048" s="31">
        <f>'MTSP-HERA Limits-HIDE'!CW$68</f>
        <v>1018</v>
      </c>
      <c r="C1048" s="31">
        <f>'MTSP-HERA Limits-HIDE'!CX$68</f>
        <v>1091</v>
      </c>
      <c r="D1048" s="31">
        <f>'MTSP-HERA Limits-HIDE'!CY$68</f>
        <v>1310</v>
      </c>
      <c r="E1048" s="31">
        <f>'MTSP-HERA Limits-HIDE'!CZ$68</f>
        <v>1514</v>
      </c>
      <c r="F1048" s="31">
        <f>'MTSP-HERA Limits-HIDE'!DA$68</f>
        <v>1690</v>
      </c>
    </row>
    <row r="1049" spans="1:6" x14ac:dyDescent="0.2">
      <c r="A1049" s="30" t="s">
        <v>403</v>
      </c>
      <c r="B1049" s="31">
        <f>'MTSP-HERA Limits-HIDE'!DB$68</f>
        <v>1222</v>
      </c>
      <c r="C1049" s="31">
        <f>'MTSP-HERA Limits-HIDE'!DC$68</f>
        <v>1310</v>
      </c>
      <c r="D1049" s="31">
        <f>'MTSP-HERA Limits-HIDE'!DD$68</f>
        <v>1572</v>
      </c>
      <c r="E1049" s="31">
        <f>'MTSP-HERA Limits-HIDE'!DE$68</f>
        <v>1817</v>
      </c>
      <c r="F1049" s="31">
        <f>'MTSP-HERA Limits-HIDE'!DF$68</f>
        <v>2028</v>
      </c>
    </row>
    <row r="1050" spans="1:6" x14ac:dyDescent="0.2">
      <c r="A1050" s="30" t="s">
        <v>404</v>
      </c>
      <c r="B1050" s="31">
        <f>'MTSP-HERA Limits-HIDE'!DG$68</f>
        <v>1426</v>
      </c>
      <c r="C1050" s="31">
        <f>'MTSP-HERA Limits-HIDE'!DH$68</f>
        <v>1528</v>
      </c>
      <c r="D1050" s="31">
        <f>'MTSP-HERA Limits-HIDE'!DI$68</f>
        <v>1834</v>
      </c>
      <c r="E1050" s="31">
        <f>'MTSP-HERA Limits-HIDE'!DJ$68</f>
        <v>2120</v>
      </c>
      <c r="F1050" s="31">
        <f>'MTSP-HERA Limits-HIDE'!DK$68</f>
        <v>2366</v>
      </c>
    </row>
    <row r="1051" spans="1:6" x14ac:dyDescent="0.2">
      <c r="A1051" s="30" t="s">
        <v>405</v>
      </c>
      <c r="B1051" s="31">
        <f>'MTSP-HERA Limits-HIDE'!DL$68</f>
        <v>1630</v>
      </c>
      <c r="C1051" s="31">
        <f>'MTSP-HERA Limits-HIDE'!DM$68</f>
        <v>1747</v>
      </c>
      <c r="D1051" s="31">
        <f>'MTSP-HERA Limits-HIDE'!DN$68</f>
        <v>2096</v>
      </c>
      <c r="E1051" s="31">
        <f>'MTSP-HERA Limits-HIDE'!DO$68</f>
        <v>2423</v>
      </c>
      <c r="F1051" s="31">
        <f>'MTSP-HERA Limits-HIDE'!DP$68</f>
        <v>2704</v>
      </c>
    </row>
    <row r="1052" spans="1:6" ht="6" customHeight="1" x14ac:dyDescent="0.2"/>
    <row r="1053" spans="1:6" x14ac:dyDescent="0.2">
      <c r="A1053" s="27" t="str">
        <f>'MTSP-HERA Limits-HIDE'!C69</f>
        <v>Page County</v>
      </c>
      <c r="B1053" s="26">
        <f>'MTSP-HERA Limits-HIDE'!E69</f>
        <v>78400</v>
      </c>
      <c r="C1053" s="27" t="str">
        <f>'MTSP-HERA Limits-HIDE'!D69</f>
        <v>Page County, VA</v>
      </c>
    </row>
    <row r="1054" spans="1:6" ht="3" customHeight="1" x14ac:dyDescent="0.2">
      <c r="A1054" s="25"/>
    </row>
    <row r="1055" spans="1:6" s="29" customFormat="1" x14ac:dyDescent="0.2">
      <c r="A1055" s="27"/>
      <c r="B1055" s="28" t="s">
        <v>397</v>
      </c>
      <c r="C1055" s="28" t="s">
        <v>406</v>
      </c>
      <c r="D1055" s="28" t="s">
        <v>407</v>
      </c>
      <c r="E1055" s="28" t="s">
        <v>408</v>
      </c>
      <c r="F1055" s="28" t="s">
        <v>409</v>
      </c>
    </row>
    <row r="1056" spans="1:6" x14ac:dyDescent="0.2">
      <c r="A1056" s="30" t="s">
        <v>399</v>
      </c>
      <c r="B1056" s="31">
        <f>'MTSP-HERA Limits-HIDE'!CH$69</f>
        <v>274</v>
      </c>
      <c r="C1056" s="31">
        <f>'MTSP-HERA Limits-HIDE'!CI$69</f>
        <v>294</v>
      </c>
      <c r="D1056" s="31">
        <f>'MTSP-HERA Limits-HIDE'!CJ$69</f>
        <v>353</v>
      </c>
      <c r="E1056" s="31">
        <f>'MTSP-HERA Limits-HIDE'!CK$69</f>
        <v>407</v>
      </c>
      <c r="F1056" s="31">
        <f>'MTSP-HERA Limits-HIDE'!CL$69</f>
        <v>455</v>
      </c>
    </row>
    <row r="1057" spans="1:6" x14ac:dyDescent="0.2">
      <c r="A1057" s="30" t="s">
        <v>400</v>
      </c>
      <c r="B1057" s="31">
        <f>'MTSP-HERA Limits-HIDE'!CM$69</f>
        <v>411</v>
      </c>
      <c r="C1057" s="31">
        <f>'MTSP-HERA Limits-HIDE'!CN$69</f>
        <v>441</v>
      </c>
      <c r="D1057" s="31">
        <f>'MTSP-HERA Limits-HIDE'!CO$69</f>
        <v>529</v>
      </c>
      <c r="E1057" s="31">
        <f>'MTSP-HERA Limits-HIDE'!CP$69</f>
        <v>611</v>
      </c>
      <c r="F1057" s="31">
        <f>'MTSP-HERA Limits-HIDE'!CQ$69</f>
        <v>682</v>
      </c>
    </row>
    <row r="1058" spans="1:6" x14ac:dyDescent="0.2">
      <c r="A1058" s="30" t="s">
        <v>401</v>
      </c>
      <c r="B1058" s="31">
        <f>'MTSP-HERA Limits-HIDE'!CR$69</f>
        <v>549</v>
      </c>
      <c r="C1058" s="31">
        <f>'MTSP-HERA Limits-HIDE'!CS$69</f>
        <v>588</v>
      </c>
      <c r="D1058" s="31">
        <f>'MTSP-HERA Limits-HIDE'!CT$69</f>
        <v>706</v>
      </c>
      <c r="E1058" s="31">
        <f>'MTSP-HERA Limits-HIDE'!CU$69</f>
        <v>815</v>
      </c>
      <c r="F1058" s="31">
        <f>'MTSP-HERA Limits-HIDE'!CV$69</f>
        <v>910</v>
      </c>
    </row>
    <row r="1059" spans="1:6" x14ac:dyDescent="0.2">
      <c r="A1059" s="30" t="s">
        <v>402</v>
      </c>
      <c r="B1059" s="31">
        <f>'MTSP-HERA Limits-HIDE'!CW$69</f>
        <v>686</v>
      </c>
      <c r="C1059" s="31">
        <f>'MTSP-HERA Limits-HIDE'!CX$69</f>
        <v>735</v>
      </c>
      <c r="D1059" s="31">
        <f>'MTSP-HERA Limits-HIDE'!CY$69</f>
        <v>882</v>
      </c>
      <c r="E1059" s="31">
        <f>'MTSP-HERA Limits-HIDE'!CZ$69</f>
        <v>1019</v>
      </c>
      <c r="F1059" s="31">
        <f>'MTSP-HERA Limits-HIDE'!DA$69</f>
        <v>1137</v>
      </c>
    </row>
    <row r="1060" spans="1:6" x14ac:dyDescent="0.2">
      <c r="A1060" s="30" t="s">
        <v>403</v>
      </c>
      <c r="B1060" s="31">
        <f>'MTSP-HERA Limits-HIDE'!DB$69</f>
        <v>823</v>
      </c>
      <c r="C1060" s="31">
        <f>'MTSP-HERA Limits-HIDE'!DC$69</f>
        <v>882</v>
      </c>
      <c r="D1060" s="31">
        <f>'MTSP-HERA Limits-HIDE'!DD$69</f>
        <v>1059</v>
      </c>
      <c r="E1060" s="31">
        <f>'MTSP-HERA Limits-HIDE'!DE$69</f>
        <v>1223</v>
      </c>
      <c r="F1060" s="31">
        <f>'MTSP-HERA Limits-HIDE'!DF$69</f>
        <v>1365</v>
      </c>
    </row>
    <row r="1061" spans="1:6" x14ac:dyDescent="0.2">
      <c r="A1061" s="30" t="s">
        <v>404</v>
      </c>
      <c r="B1061" s="31">
        <f>'MTSP-HERA Limits-HIDE'!DG$69</f>
        <v>960</v>
      </c>
      <c r="C1061" s="31">
        <f>'MTSP-HERA Limits-HIDE'!DH$69</f>
        <v>1029</v>
      </c>
      <c r="D1061" s="31">
        <f>'MTSP-HERA Limits-HIDE'!DI$69</f>
        <v>1235</v>
      </c>
      <c r="E1061" s="31">
        <f>'MTSP-HERA Limits-HIDE'!DJ$69</f>
        <v>1427</v>
      </c>
      <c r="F1061" s="31">
        <f>'MTSP-HERA Limits-HIDE'!DK$69</f>
        <v>1592</v>
      </c>
    </row>
    <row r="1062" spans="1:6" x14ac:dyDescent="0.2">
      <c r="A1062" s="30" t="s">
        <v>405</v>
      </c>
      <c r="B1062" s="31">
        <f>'MTSP-HERA Limits-HIDE'!DL$69</f>
        <v>1098</v>
      </c>
      <c r="C1062" s="31">
        <f>'MTSP-HERA Limits-HIDE'!DM$69</f>
        <v>1177</v>
      </c>
      <c r="D1062" s="31">
        <f>'MTSP-HERA Limits-HIDE'!DN$69</f>
        <v>1412</v>
      </c>
      <c r="E1062" s="31">
        <f>'MTSP-HERA Limits-HIDE'!DO$69</f>
        <v>1631</v>
      </c>
      <c r="F1062" s="31">
        <f>'MTSP-HERA Limits-HIDE'!DP$69</f>
        <v>1820</v>
      </c>
    </row>
    <row r="1063" spans="1:6" ht="6" customHeight="1" x14ac:dyDescent="0.2"/>
    <row r="1064" spans="1:6" x14ac:dyDescent="0.2">
      <c r="A1064" s="27" t="str">
        <f>'MTSP-HERA Limits-HIDE'!C70</f>
        <v>Patrick County</v>
      </c>
      <c r="B1064" s="26">
        <f>'MTSP-HERA Limits-HIDE'!E70</f>
        <v>78700</v>
      </c>
      <c r="C1064" s="27" t="str">
        <f>'MTSP-HERA Limits-HIDE'!D70</f>
        <v>Patrick County, VA</v>
      </c>
    </row>
    <row r="1065" spans="1:6" ht="3" customHeight="1" x14ac:dyDescent="0.2">
      <c r="A1065" s="25"/>
    </row>
    <row r="1066" spans="1:6" s="29" customFormat="1" x14ac:dyDescent="0.2">
      <c r="A1066" s="27"/>
      <c r="B1066" s="28" t="s">
        <v>397</v>
      </c>
      <c r="C1066" s="28" t="s">
        <v>406</v>
      </c>
      <c r="D1066" s="28" t="s">
        <v>407</v>
      </c>
      <c r="E1066" s="28" t="s">
        <v>408</v>
      </c>
      <c r="F1066" s="28" t="s">
        <v>409</v>
      </c>
    </row>
    <row r="1067" spans="1:6" x14ac:dyDescent="0.2">
      <c r="A1067" s="30" t="s">
        <v>399</v>
      </c>
      <c r="B1067" s="31">
        <f>'MTSP-HERA Limits-HIDE'!CH$70</f>
        <v>275</v>
      </c>
      <c r="C1067" s="31">
        <f>'MTSP-HERA Limits-HIDE'!CI$70</f>
        <v>295</v>
      </c>
      <c r="D1067" s="31">
        <f>'MTSP-HERA Limits-HIDE'!CJ$70</f>
        <v>354</v>
      </c>
      <c r="E1067" s="31">
        <f>'MTSP-HERA Limits-HIDE'!CK$70</f>
        <v>409</v>
      </c>
      <c r="F1067" s="31">
        <f>'MTSP-HERA Limits-HIDE'!CL$70</f>
        <v>456</v>
      </c>
    </row>
    <row r="1068" spans="1:6" x14ac:dyDescent="0.2">
      <c r="A1068" s="30" t="s">
        <v>400</v>
      </c>
      <c r="B1068" s="31">
        <f>'MTSP-HERA Limits-HIDE'!CM$70</f>
        <v>413</v>
      </c>
      <c r="C1068" s="31">
        <f>'MTSP-HERA Limits-HIDE'!CN$70</f>
        <v>442</v>
      </c>
      <c r="D1068" s="31">
        <f>'MTSP-HERA Limits-HIDE'!CO$70</f>
        <v>531</v>
      </c>
      <c r="E1068" s="31">
        <f>'MTSP-HERA Limits-HIDE'!CP$70</f>
        <v>613</v>
      </c>
      <c r="F1068" s="31">
        <f>'MTSP-HERA Limits-HIDE'!CQ$70</f>
        <v>684</v>
      </c>
    </row>
    <row r="1069" spans="1:6" x14ac:dyDescent="0.2">
      <c r="A1069" s="30" t="s">
        <v>401</v>
      </c>
      <c r="B1069" s="31">
        <f>'MTSP-HERA Limits-HIDE'!CR$70</f>
        <v>551</v>
      </c>
      <c r="C1069" s="31">
        <f>'MTSP-HERA Limits-HIDE'!CS$70</f>
        <v>590</v>
      </c>
      <c r="D1069" s="31">
        <f>'MTSP-HERA Limits-HIDE'!CT$70</f>
        <v>709</v>
      </c>
      <c r="E1069" s="31">
        <f>'MTSP-HERA Limits-HIDE'!CU$70</f>
        <v>818</v>
      </c>
      <c r="F1069" s="31">
        <f>'MTSP-HERA Limits-HIDE'!CV$70</f>
        <v>913</v>
      </c>
    </row>
    <row r="1070" spans="1:6" x14ac:dyDescent="0.2">
      <c r="A1070" s="30" t="s">
        <v>402</v>
      </c>
      <c r="B1070" s="31">
        <f>'MTSP-HERA Limits-HIDE'!CW$70</f>
        <v>688</v>
      </c>
      <c r="C1070" s="31">
        <f>'MTSP-HERA Limits-HIDE'!CX$70</f>
        <v>738</v>
      </c>
      <c r="D1070" s="31">
        <f>'MTSP-HERA Limits-HIDE'!CY$70</f>
        <v>886</v>
      </c>
      <c r="E1070" s="31">
        <f>'MTSP-HERA Limits-HIDE'!CZ$70</f>
        <v>1023</v>
      </c>
      <c r="F1070" s="31">
        <f>'MTSP-HERA Limits-HIDE'!DA$70</f>
        <v>1141</v>
      </c>
    </row>
    <row r="1071" spans="1:6" x14ac:dyDescent="0.2">
      <c r="A1071" s="30" t="s">
        <v>403</v>
      </c>
      <c r="B1071" s="31">
        <f>'MTSP-HERA Limits-HIDE'!DB$70</f>
        <v>826</v>
      </c>
      <c r="C1071" s="31">
        <f>'MTSP-HERA Limits-HIDE'!DC$70</f>
        <v>885</v>
      </c>
      <c r="D1071" s="31">
        <f>'MTSP-HERA Limits-HIDE'!DD$70</f>
        <v>1063</v>
      </c>
      <c r="E1071" s="31">
        <f>'MTSP-HERA Limits-HIDE'!DE$70</f>
        <v>1227</v>
      </c>
      <c r="F1071" s="31">
        <f>'MTSP-HERA Limits-HIDE'!DF$70</f>
        <v>1369</v>
      </c>
    </row>
    <row r="1072" spans="1:6" x14ac:dyDescent="0.2">
      <c r="A1072" s="30" t="s">
        <v>404</v>
      </c>
      <c r="B1072" s="31">
        <f>'MTSP-HERA Limits-HIDE'!DG$70</f>
        <v>964</v>
      </c>
      <c r="C1072" s="31">
        <f>'MTSP-HERA Limits-HIDE'!DH$70</f>
        <v>1033</v>
      </c>
      <c r="D1072" s="31">
        <f>'MTSP-HERA Limits-HIDE'!DI$70</f>
        <v>1240</v>
      </c>
      <c r="E1072" s="31">
        <f>'MTSP-HERA Limits-HIDE'!DJ$70</f>
        <v>1432</v>
      </c>
      <c r="F1072" s="31">
        <f>'MTSP-HERA Limits-HIDE'!DK$70</f>
        <v>1597</v>
      </c>
    </row>
    <row r="1073" spans="1:6" x14ac:dyDescent="0.2">
      <c r="A1073" s="30" t="s">
        <v>405</v>
      </c>
      <c r="B1073" s="31">
        <f>'MTSP-HERA Limits-HIDE'!DL$70</f>
        <v>1102</v>
      </c>
      <c r="C1073" s="31">
        <f>'MTSP-HERA Limits-HIDE'!DM$70</f>
        <v>1181</v>
      </c>
      <c r="D1073" s="31">
        <f>'MTSP-HERA Limits-HIDE'!DN$70</f>
        <v>1418</v>
      </c>
      <c r="E1073" s="31">
        <f>'MTSP-HERA Limits-HIDE'!DO$70</f>
        <v>1637</v>
      </c>
      <c r="F1073" s="31">
        <f>'MTSP-HERA Limits-HIDE'!DP$70</f>
        <v>1826</v>
      </c>
    </row>
    <row r="1074" spans="1:6" ht="6" customHeight="1" x14ac:dyDescent="0.2"/>
    <row r="1075" spans="1:6" ht="12.75" customHeight="1" x14ac:dyDescent="0.2">
      <c r="A1075" s="37" t="str">
        <f>'MTSP-HERA Limits-HIDE'!C123</f>
        <v>Petersburg city</v>
      </c>
      <c r="B1075" s="26">
        <f>'MTSP-HERA Limits-HIDE'!E123</f>
        <v>113500</v>
      </c>
      <c r="C1075" s="39" t="str">
        <f>'MTSP-HERA Limits-HIDE'!D123</f>
        <v>Richmond, VA HUD Metro FMR Area</v>
      </c>
      <c r="D1075" s="29"/>
      <c r="E1075" s="29"/>
      <c r="F1075" s="29"/>
    </row>
    <row r="1076" spans="1:6" ht="3" customHeight="1" x14ac:dyDescent="0.2">
      <c r="A1076" s="37"/>
      <c r="B1076" s="38"/>
      <c r="C1076" s="29"/>
      <c r="D1076" s="29"/>
      <c r="E1076" s="29"/>
      <c r="F1076" s="29"/>
    </row>
    <row r="1077" spans="1:6" s="29" customFormat="1" x14ac:dyDescent="0.2">
      <c r="A1077" s="27"/>
      <c r="B1077" s="28" t="s">
        <v>397</v>
      </c>
      <c r="C1077" s="28" t="s">
        <v>406</v>
      </c>
      <c r="D1077" s="28" t="s">
        <v>407</v>
      </c>
      <c r="E1077" s="28" t="s">
        <v>408</v>
      </c>
      <c r="F1077" s="28" t="s">
        <v>409</v>
      </c>
    </row>
    <row r="1078" spans="1:6" x14ac:dyDescent="0.2">
      <c r="A1078" s="30" t="s">
        <v>399</v>
      </c>
      <c r="B1078" s="31">
        <f>'MTSP-HERA Limits-HIDE'!CH$123</f>
        <v>397</v>
      </c>
      <c r="C1078" s="31">
        <f>'MTSP-HERA Limits-HIDE'!CI$123</f>
        <v>425</v>
      </c>
      <c r="D1078" s="31">
        <f>'MTSP-HERA Limits-HIDE'!CJ$123</f>
        <v>511</v>
      </c>
      <c r="E1078" s="31">
        <f>'MTSP-HERA Limits-HIDE'!CK$123</f>
        <v>590</v>
      </c>
      <c r="F1078" s="31">
        <f>'MTSP-HERA Limits-HIDE'!CL$123</f>
        <v>658</v>
      </c>
    </row>
    <row r="1079" spans="1:6" x14ac:dyDescent="0.2">
      <c r="A1079" s="30" t="s">
        <v>400</v>
      </c>
      <c r="B1079" s="31">
        <f>'MTSP-HERA Limits-HIDE'!CM$123</f>
        <v>596</v>
      </c>
      <c r="C1079" s="31">
        <f>'MTSP-HERA Limits-HIDE'!CN$123</f>
        <v>638</v>
      </c>
      <c r="D1079" s="31">
        <f>'MTSP-HERA Limits-HIDE'!CO$123</f>
        <v>766</v>
      </c>
      <c r="E1079" s="31">
        <f>'MTSP-HERA Limits-HIDE'!CP$123</f>
        <v>885</v>
      </c>
      <c r="F1079" s="31">
        <f>'MTSP-HERA Limits-HIDE'!CQ$123</f>
        <v>987</v>
      </c>
    </row>
    <row r="1080" spans="1:6" x14ac:dyDescent="0.2">
      <c r="A1080" s="30" t="s">
        <v>401</v>
      </c>
      <c r="B1080" s="31">
        <f>'MTSP-HERA Limits-HIDE'!CR$123</f>
        <v>795</v>
      </c>
      <c r="C1080" s="31">
        <f>'MTSP-HERA Limits-HIDE'!CS$123</f>
        <v>851</v>
      </c>
      <c r="D1080" s="31">
        <f>'MTSP-HERA Limits-HIDE'!CT$123</f>
        <v>1022</v>
      </c>
      <c r="E1080" s="31">
        <f>'MTSP-HERA Limits-HIDE'!CU$123</f>
        <v>1180</v>
      </c>
      <c r="F1080" s="31">
        <f>'MTSP-HERA Limits-HIDE'!CV$123</f>
        <v>1317</v>
      </c>
    </row>
    <row r="1081" spans="1:6" x14ac:dyDescent="0.2">
      <c r="A1081" s="30" t="s">
        <v>402</v>
      </c>
      <c r="B1081" s="31">
        <f>'MTSP-HERA Limits-HIDE'!CW$123</f>
        <v>993</v>
      </c>
      <c r="C1081" s="31">
        <f>'MTSP-HERA Limits-HIDE'!CX$123</f>
        <v>1064</v>
      </c>
      <c r="D1081" s="31">
        <f>'MTSP-HERA Limits-HIDE'!CY$123</f>
        <v>1277</v>
      </c>
      <c r="E1081" s="31">
        <f>'MTSP-HERA Limits-HIDE'!CZ$123</f>
        <v>1475</v>
      </c>
      <c r="F1081" s="31">
        <f>'MTSP-HERA Limits-HIDE'!DA$123</f>
        <v>1646</v>
      </c>
    </row>
    <row r="1082" spans="1:6" x14ac:dyDescent="0.2">
      <c r="A1082" s="30" t="s">
        <v>403</v>
      </c>
      <c r="B1082" s="31">
        <f>'MTSP-HERA Limits-HIDE'!DB$123</f>
        <v>1192</v>
      </c>
      <c r="C1082" s="31">
        <f>'MTSP-HERA Limits-HIDE'!DC$123</f>
        <v>1277</v>
      </c>
      <c r="D1082" s="31">
        <f>'MTSP-HERA Limits-HIDE'!DD$123</f>
        <v>1533</v>
      </c>
      <c r="E1082" s="31">
        <f>'MTSP-HERA Limits-HIDE'!DE$123</f>
        <v>1770</v>
      </c>
      <c r="F1082" s="31">
        <f>'MTSP-HERA Limits-HIDE'!DF$123</f>
        <v>1975</v>
      </c>
    </row>
    <row r="1083" spans="1:6" x14ac:dyDescent="0.2">
      <c r="A1083" s="30" t="s">
        <v>404</v>
      </c>
      <c r="B1083" s="31">
        <f>'MTSP-HERA Limits-HIDE'!DG$123</f>
        <v>1391</v>
      </c>
      <c r="C1083" s="31">
        <f>'MTSP-HERA Limits-HIDE'!DH$123</f>
        <v>1490</v>
      </c>
      <c r="D1083" s="31">
        <f>'MTSP-HERA Limits-HIDE'!DI$123</f>
        <v>1788</v>
      </c>
      <c r="E1083" s="31">
        <f>'MTSP-HERA Limits-HIDE'!DJ$123</f>
        <v>2065</v>
      </c>
      <c r="F1083" s="31">
        <f>'MTSP-HERA Limits-HIDE'!DK$123</f>
        <v>2304</v>
      </c>
    </row>
    <row r="1084" spans="1:6" x14ac:dyDescent="0.2">
      <c r="A1084" s="30" t="s">
        <v>405</v>
      </c>
      <c r="B1084" s="31">
        <f>'MTSP-HERA Limits-HIDE'!DL$123</f>
        <v>1590</v>
      </c>
      <c r="C1084" s="31">
        <f>'MTSP-HERA Limits-HIDE'!DM$123</f>
        <v>1703</v>
      </c>
      <c r="D1084" s="31">
        <f>'MTSP-HERA Limits-HIDE'!DN$123</f>
        <v>2044</v>
      </c>
      <c r="E1084" s="31">
        <f>'MTSP-HERA Limits-HIDE'!DO$123</f>
        <v>2361</v>
      </c>
      <c r="F1084" s="31">
        <f>'MTSP-HERA Limits-HIDE'!DP$123</f>
        <v>2634</v>
      </c>
    </row>
    <row r="1085" spans="1:6" ht="6" customHeight="1" x14ac:dyDescent="0.2"/>
    <row r="1086" spans="1:6" ht="12.75" customHeight="1" x14ac:dyDescent="0.2">
      <c r="A1086" s="59" t="str">
        <f>'MTSP-HERA Limits-HIDE'!C71</f>
        <v>Pittsylvania County</v>
      </c>
      <c r="B1086" s="26">
        <f>'MTSP-HERA Limits-HIDE'!E71</f>
        <v>69600</v>
      </c>
      <c r="C1086" s="280" t="str">
        <f>'MTSP-HERA Limits-HIDE'!D71</f>
        <v>Pittsylvania County-Danville city, VA HUD Nonmetro FMR Area</v>
      </c>
      <c r="D1086" s="280"/>
      <c r="E1086" s="280"/>
      <c r="F1086" s="280"/>
    </row>
    <row r="1087" spans="1:6" ht="3" customHeight="1" x14ac:dyDescent="0.2">
      <c r="A1087" s="25"/>
    </row>
    <row r="1088" spans="1:6" s="29" customFormat="1" x14ac:dyDescent="0.2">
      <c r="A1088" s="36"/>
      <c r="B1088" s="28" t="s">
        <v>397</v>
      </c>
      <c r="C1088" s="28" t="s">
        <v>406</v>
      </c>
      <c r="D1088" s="28" t="s">
        <v>407</v>
      </c>
      <c r="E1088" s="28" t="s">
        <v>408</v>
      </c>
      <c r="F1088" s="28" t="s">
        <v>409</v>
      </c>
    </row>
    <row r="1089" spans="1:6" x14ac:dyDescent="0.2">
      <c r="A1089" s="30" t="s">
        <v>399</v>
      </c>
      <c r="B1089" s="31">
        <f>'MTSP-HERA Limits-HIDE'!CH$71</f>
        <v>273</v>
      </c>
      <c r="C1089" s="31">
        <f>'MTSP-HERA Limits-HIDE'!CI$71</f>
        <v>293</v>
      </c>
      <c r="D1089" s="31">
        <f>'MTSP-HERA Limits-HIDE'!CJ$71</f>
        <v>351</v>
      </c>
      <c r="E1089" s="31">
        <f>'MTSP-HERA Limits-HIDE'!CK$71</f>
        <v>406</v>
      </c>
      <c r="F1089" s="31">
        <f>'MTSP-HERA Limits-HIDE'!CL$71</f>
        <v>453</v>
      </c>
    </row>
    <row r="1090" spans="1:6" x14ac:dyDescent="0.2">
      <c r="A1090" s="30" t="s">
        <v>400</v>
      </c>
      <c r="B1090" s="31">
        <f>'MTSP-HERA Limits-HIDE'!CM$71</f>
        <v>410</v>
      </c>
      <c r="C1090" s="31">
        <f>'MTSP-HERA Limits-HIDE'!CN$71</f>
        <v>439</v>
      </c>
      <c r="D1090" s="31">
        <f>'MTSP-HERA Limits-HIDE'!CO$71</f>
        <v>527</v>
      </c>
      <c r="E1090" s="31">
        <f>'MTSP-HERA Limits-HIDE'!CP$71</f>
        <v>609</v>
      </c>
      <c r="F1090" s="31">
        <f>'MTSP-HERA Limits-HIDE'!CQ$71</f>
        <v>679</v>
      </c>
    </row>
    <row r="1091" spans="1:6" x14ac:dyDescent="0.2">
      <c r="A1091" s="30" t="s">
        <v>401</v>
      </c>
      <c r="B1091" s="31">
        <f>'MTSP-HERA Limits-HIDE'!CR$71</f>
        <v>547</v>
      </c>
      <c r="C1091" s="31">
        <f>'MTSP-HERA Limits-HIDE'!CS$71</f>
        <v>586</v>
      </c>
      <c r="D1091" s="31">
        <f>'MTSP-HERA Limits-HIDE'!CT$71</f>
        <v>703</v>
      </c>
      <c r="E1091" s="31">
        <f>'MTSP-HERA Limits-HIDE'!CU$71</f>
        <v>812</v>
      </c>
      <c r="F1091" s="31">
        <f>'MTSP-HERA Limits-HIDE'!CV$71</f>
        <v>906</v>
      </c>
    </row>
    <row r="1092" spans="1:6" x14ac:dyDescent="0.2">
      <c r="A1092" s="30" t="s">
        <v>402</v>
      </c>
      <c r="B1092" s="31">
        <f>'MTSP-HERA Limits-HIDE'!CW$71</f>
        <v>683</v>
      </c>
      <c r="C1092" s="31">
        <f>'MTSP-HERA Limits-HIDE'!CX$71</f>
        <v>732</v>
      </c>
      <c r="D1092" s="31">
        <f>'MTSP-HERA Limits-HIDE'!CY$71</f>
        <v>878</v>
      </c>
      <c r="E1092" s="31">
        <f>'MTSP-HERA Limits-HIDE'!CZ$71</f>
        <v>1015</v>
      </c>
      <c r="F1092" s="31">
        <f>'MTSP-HERA Limits-HIDE'!DA$71</f>
        <v>1132</v>
      </c>
    </row>
    <row r="1093" spans="1:6" x14ac:dyDescent="0.2">
      <c r="A1093" s="30" t="s">
        <v>403</v>
      </c>
      <c r="B1093" s="31">
        <f>'MTSP-HERA Limits-HIDE'!DB$71</f>
        <v>820</v>
      </c>
      <c r="C1093" s="31">
        <f>'MTSP-HERA Limits-HIDE'!DC$71</f>
        <v>879</v>
      </c>
      <c r="D1093" s="31">
        <f>'MTSP-HERA Limits-HIDE'!DD$71</f>
        <v>1054</v>
      </c>
      <c r="E1093" s="31">
        <f>'MTSP-HERA Limits-HIDE'!DE$71</f>
        <v>1218</v>
      </c>
      <c r="F1093" s="31">
        <f>'MTSP-HERA Limits-HIDE'!DF$71</f>
        <v>1359</v>
      </c>
    </row>
    <row r="1094" spans="1:6" x14ac:dyDescent="0.2">
      <c r="A1094" s="30" t="s">
        <v>404</v>
      </c>
      <c r="B1094" s="31">
        <f>'MTSP-HERA Limits-HIDE'!DG$71</f>
        <v>957</v>
      </c>
      <c r="C1094" s="31">
        <f>'MTSP-HERA Limits-HIDE'!DH$71</f>
        <v>1025</v>
      </c>
      <c r="D1094" s="31">
        <f>'MTSP-HERA Limits-HIDE'!DI$71</f>
        <v>1230</v>
      </c>
      <c r="E1094" s="31">
        <f>'MTSP-HERA Limits-HIDE'!DJ$71</f>
        <v>1421</v>
      </c>
      <c r="F1094" s="31">
        <f>'MTSP-HERA Limits-HIDE'!DK$71</f>
        <v>1585</v>
      </c>
    </row>
    <row r="1095" spans="1:6" x14ac:dyDescent="0.2">
      <c r="A1095" s="30" t="s">
        <v>405</v>
      </c>
      <c r="B1095" s="31">
        <f>'MTSP-HERA Limits-HIDE'!DL$71</f>
        <v>1094</v>
      </c>
      <c r="C1095" s="31">
        <f>'MTSP-HERA Limits-HIDE'!DM$71</f>
        <v>1172</v>
      </c>
      <c r="D1095" s="31">
        <f>'MTSP-HERA Limits-HIDE'!DN$71</f>
        <v>1406</v>
      </c>
      <c r="E1095" s="31">
        <f>'MTSP-HERA Limits-HIDE'!DO$71</f>
        <v>1625</v>
      </c>
      <c r="F1095" s="31">
        <f>'MTSP-HERA Limits-HIDE'!DP$71</f>
        <v>1812</v>
      </c>
    </row>
    <row r="1096" spans="1:6" ht="6" customHeight="1" x14ac:dyDescent="0.2"/>
    <row r="1097" spans="1:6" x14ac:dyDescent="0.2">
      <c r="A1097" s="27" t="str">
        <f>'MTSP-HERA Limits-HIDE'!C124</f>
        <v>Poquoson city</v>
      </c>
      <c r="B1097" s="26">
        <f>'MTSP-HERA Limits-HIDE'!E124</f>
        <v>106500</v>
      </c>
      <c r="C1097" s="27" t="str">
        <f>'MTSP-HERA Limits-HIDE'!D124</f>
        <v>Virginia Beach-Norfolk-Newport News, VA-NC HUD Metro FMR Area</v>
      </c>
    </row>
    <row r="1098" spans="1:6" ht="3" customHeight="1" x14ac:dyDescent="0.2">
      <c r="A1098" s="37"/>
      <c r="B1098" s="38"/>
      <c r="C1098" s="29"/>
      <c r="D1098" s="29"/>
      <c r="E1098" s="29"/>
      <c r="F1098" s="29"/>
    </row>
    <row r="1099" spans="1:6" s="29" customFormat="1" x14ac:dyDescent="0.2">
      <c r="A1099" s="27"/>
      <c r="B1099" s="28" t="s">
        <v>397</v>
      </c>
      <c r="C1099" s="28" t="s">
        <v>406</v>
      </c>
      <c r="D1099" s="28" t="s">
        <v>407</v>
      </c>
      <c r="E1099" s="28" t="s">
        <v>408</v>
      </c>
      <c r="F1099" s="28" t="s">
        <v>409</v>
      </c>
    </row>
    <row r="1100" spans="1:6" x14ac:dyDescent="0.2">
      <c r="A1100" s="30" t="s">
        <v>399</v>
      </c>
      <c r="B1100" s="31">
        <f>'MTSP-HERA Limits-HIDE'!CH$124</f>
        <v>373</v>
      </c>
      <c r="C1100" s="31">
        <f>'MTSP-HERA Limits-HIDE'!CI$124</f>
        <v>399</v>
      </c>
      <c r="D1100" s="31">
        <f>'MTSP-HERA Limits-HIDE'!CJ$124</f>
        <v>479</v>
      </c>
      <c r="E1100" s="31">
        <f>'MTSP-HERA Limits-HIDE'!CK$124</f>
        <v>554</v>
      </c>
      <c r="F1100" s="31">
        <f>'MTSP-HERA Limits-HIDE'!CL$124</f>
        <v>618</v>
      </c>
    </row>
    <row r="1101" spans="1:6" x14ac:dyDescent="0.2">
      <c r="A1101" s="30" t="s">
        <v>400</v>
      </c>
      <c r="B1101" s="31">
        <f>'MTSP-HERA Limits-HIDE'!CM$124</f>
        <v>559</v>
      </c>
      <c r="C1101" s="31">
        <f>'MTSP-HERA Limits-HIDE'!CN$124</f>
        <v>599</v>
      </c>
      <c r="D1101" s="31">
        <f>'MTSP-HERA Limits-HIDE'!CO$124</f>
        <v>719</v>
      </c>
      <c r="E1101" s="31">
        <f>'MTSP-HERA Limits-HIDE'!CP$124</f>
        <v>831</v>
      </c>
      <c r="F1101" s="31">
        <f>'MTSP-HERA Limits-HIDE'!CQ$124</f>
        <v>927</v>
      </c>
    </row>
    <row r="1102" spans="1:6" x14ac:dyDescent="0.2">
      <c r="A1102" s="30" t="s">
        <v>401</v>
      </c>
      <c r="B1102" s="31">
        <f>'MTSP-HERA Limits-HIDE'!CR$124</f>
        <v>746</v>
      </c>
      <c r="C1102" s="31">
        <f>'MTSP-HERA Limits-HIDE'!CS$124</f>
        <v>799</v>
      </c>
      <c r="D1102" s="31">
        <f>'MTSP-HERA Limits-HIDE'!CT$124</f>
        <v>959</v>
      </c>
      <c r="E1102" s="31">
        <f>'MTSP-HERA Limits-HIDE'!CU$124</f>
        <v>1108</v>
      </c>
      <c r="F1102" s="31">
        <f>'MTSP-HERA Limits-HIDE'!CV$124</f>
        <v>1236</v>
      </c>
    </row>
    <row r="1103" spans="1:6" x14ac:dyDescent="0.2">
      <c r="A1103" s="30" t="s">
        <v>402</v>
      </c>
      <c r="B1103" s="31">
        <f>'MTSP-HERA Limits-HIDE'!CW$124</f>
        <v>932</v>
      </c>
      <c r="C1103" s="31">
        <f>'MTSP-HERA Limits-HIDE'!CX$124</f>
        <v>998</v>
      </c>
      <c r="D1103" s="31">
        <f>'MTSP-HERA Limits-HIDE'!CY$124</f>
        <v>1198</v>
      </c>
      <c r="E1103" s="31">
        <f>'MTSP-HERA Limits-HIDE'!CZ$124</f>
        <v>1385</v>
      </c>
      <c r="F1103" s="31">
        <f>'MTSP-HERA Limits-HIDE'!DA$124</f>
        <v>1545</v>
      </c>
    </row>
    <row r="1104" spans="1:6" x14ac:dyDescent="0.2">
      <c r="A1104" s="30" t="s">
        <v>403</v>
      </c>
      <c r="B1104" s="31">
        <f>'MTSP-HERA Limits-HIDE'!DB$124</f>
        <v>1119</v>
      </c>
      <c r="C1104" s="31">
        <f>'MTSP-HERA Limits-HIDE'!DC$124</f>
        <v>1198</v>
      </c>
      <c r="D1104" s="31">
        <f>'MTSP-HERA Limits-HIDE'!DD$124</f>
        <v>1438</v>
      </c>
      <c r="E1104" s="31">
        <f>'MTSP-HERA Limits-HIDE'!DE$124</f>
        <v>1662</v>
      </c>
      <c r="F1104" s="31">
        <f>'MTSP-HERA Limits-HIDE'!DF$124</f>
        <v>1854</v>
      </c>
    </row>
    <row r="1105" spans="1:6" x14ac:dyDescent="0.2">
      <c r="A1105" s="30" t="s">
        <v>404</v>
      </c>
      <c r="B1105" s="31">
        <f>'MTSP-HERA Limits-HIDE'!DG$124</f>
        <v>1305</v>
      </c>
      <c r="C1105" s="31">
        <f>'MTSP-HERA Limits-HIDE'!DH$124</f>
        <v>1398</v>
      </c>
      <c r="D1105" s="31">
        <f>'MTSP-HERA Limits-HIDE'!DI$124</f>
        <v>1678</v>
      </c>
      <c r="E1105" s="31">
        <f>'MTSP-HERA Limits-HIDE'!DJ$124</f>
        <v>1939</v>
      </c>
      <c r="F1105" s="31">
        <f>'MTSP-HERA Limits-HIDE'!DK$124</f>
        <v>2163</v>
      </c>
    </row>
    <row r="1106" spans="1:6" x14ac:dyDescent="0.2">
      <c r="A1106" s="30" t="s">
        <v>405</v>
      </c>
      <c r="B1106" s="31">
        <f>'MTSP-HERA Limits-HIDE'!DL$124</f>
        <v>1492</v>
      </c>
      <c r="C1106" s="31">
        <f>'MTSP-HERA Limits-HIDE'!DM$124</f>
        <v>1598</v>
      </c>
      <c r="D1106" s="31">
        <f>'MTSP-HERA Limits-HIDE'!DN$124</f>
        <v>1918</v>
      </c>
      <c r="E1106" s="31">
        <f>'MTSP-HERA Limits-HIDE'!DO$124</f>
        <v>2216</v>
      </c>
      <c r="F1106" s="31">
        <f>'MTSP-HERA Limits-HIDE'!DP$124</f>
        <v>2472</v>
      </c>
    </row>
    <row r="1107" spans="1:6" ht="6" customHeight="1" x14ac:dyDescent="0.2"/>
    <row r="1108" spans="1:6" x14ac:dyDescent="0.2">
      <c r="A1108" s="37" t="str">
        <f>'MTSP-HERA Limits-HIDE'!C125</f>
        <v>Portsmouth city</v>
      </c>
      <c r="B1108" s="26">
        <f>'MTSP-HERA Limits-HIDE'!E125</f>
        <v>106500</v>
      </c>
      <c r="C1108" s="280" t="str">
        <f>'MTSP-HERA Limits-HIDE'!D125</f>
        <v>Virginia Beach-Norfolk-Newport News, VA-NC HUD Metro FMR Area</v>
      </c>
      <c r="D1108" s="280"/>
      <c r="E1108" s="280"/>
      <c r="F1108" s="280"/>
    </row>
    <row r="1109" spans="1:6" ht="3" customHeight="1" x14ac:dyDescent="0.2">
      <c r="A1109" s="37"/>
      <c r="B1109" s="38"/>
      <c r="C1109" s="29"/>
      <c r="D1109" s="29"/>
      <c r="E1109" s="29"/>
      <c r="F1109" s="29"/>
    </row>
    <row r="1110" spans="1:6" s="29" customFormat="1" x14ac:dyDescent="0.2">
      <c r="A1110" s="27"/>
      <c r="B1110" s="28" t="s">
        <v>397</v>
      </c>
      <c r="C1110" s="28" t="s">
        <v>406</v>
      </c>
      <c r="D1110" s="28" t="s">
        <v>407</v>
      </c>
      <c r="E1110" s="28" t="s">
        <v>408</v>
      </c>
      <c r="F1110" s="28" t="s">
        <v>409</v>
      </c>
    </row>
    <row r="1111" spans="1:6" x14ac:dyDescent="0.2">
      <c r="A1111" s="30" t="s">
        <v>399</v>
      </c>
      <c r="B1111" s="31">
        <f>'MTSP-HERA Limits-HIDE'!CH$125</f>
        <v>373</v>
      </c>
      <c r="C1111" s="31">
        <f>'MTSP-HERA Limits-HIDE'!CI$125</f>
        <v>399</v>
      </c>
      <c r="D1111" s="31">
        <f>'MTSP-HERA Limits-HIDE'!CJ$125</f>
        <v>479</v>
      </c>
      <c r="E1111" s="31">
        <f>'MTSP-HERA Limits-HIDE'!CK$125</f>
        <v>554</v>
      </c>
      <c r="F1111" s="31">
        <f>'MTSP-HERA Limits-HIDE'!CL$125</f>
        <v>618</v>
      </c>
    </row>
    <row r="1112" spans="1:6" x14ac:dyDescent="0.2">
      <c r="A1112" s="30" t="s">
        <v>400</v>
      </c>
      <c r="B1112" s="31">
        <f>'MTSP-HERA Limits-HIDE'!CM$125</f>
        <v>559</v>
      </c>
      <c r="C1112" s="31">
        <f>'MTSP-HERA Limits-HIDE'!CN$125</f>
        <v>599</v>
      </c>
      <c r="D1112" s="31">
        <f>'MTSP-HERA Limits-HIDE'!CO$125</f>
        <v>719</v>
      </c>
      <c r="E1112" s="31">
        <f>'MTSP-HERA Limits-HIDE'!CP$125</f>
        <v>831</v>
      </c>
      <c r="F1112" s="31">
        <f>'MTSP-HERA Limits-HIDE'!CQ$125</f>
        <v>927</v>
      </c>
    </row>
    <row r="1113" spans="1:6" x14ac:dyDescent="0.2">
      <c r="A1113" s="30" t="s">
        <v>401</v>
      </c>
      <c r="B1113" s="31">
        <f>'MTSP-HERA Limits-HIDE'!CR$125</f>
        <v>746</v>
      </c>
      <c r="C1113" s="31">
        <f>'MTSP-HERA Limits-HIDE'!CS$125</f>
        <v>799</v>
      </c>
      <c r="D1113" s="31">
        <f>'MTSP-HERA Limits-HIDE'!CT$125</f>
        <v>959</v>
      </c>
      <c r="E1113" s="31">
        <f>'MTSP-HERA Limits-HIDE'!CU$125</f>
        <v>1108</v>
      </c>
      <c r="F1113" s="31">
        <f>'MTSP-HERA Limits-HIDE'!CV$125</f>
        <v>1236</v>
      </c>
    </row>
    <row r="1114" spans="1:6" x14ac:dyDescent="0.2">
      <c r="A1114" s="30" t="s">
        <v>402</v>
      </c>
      <c r="B1114" s="31">
        <f>'MTSP-HERA Limits-HIDE'!CW$125</f>
        <v>932</v>
      </c>
      <c r="C1114" s="31">
        <f>'MTSP-HERA Limits-HIDE'!CX$125</f>
        <v>998</v>
      </c>
      <c r="D1114" s="31">
        <f>'MTSP-HERA Limits-HIDE'!CY$125</f>
        <v>1198</v>
      </c>
      <c r="E1114" s="31">
        <f>'MTSP-HERA Limits-HIDE'!CZ$125</f>
        <v>1385</v>
      </c>
      <c r="F1114" s="31">
        <f>'MTSP-HERA Limits-HIDE'!DA$125</f>
        <v>1545</v>
      </c>
    </row>
    <row r="1115" spans="1:6" x14ac:dyDescent="0.2">
      <c r="A1115" s="30" t="s">
        <v>403</v>
      </c>
      <c r="B1115" s="31">
        <f>'MTSP-HERA Limits-HIDE'!DB$125</f>
        <v>1119</v>
      </c>
      <c r="C1115" s="31">
        <f>'MTSP-HERA Limits-HIDE'!DC$125</f>
        <v>1198</v>
      </c>
      <c r="D1115" s="31">
        <f>'MTSP-HERA Limits-HIDE'!DD$125</f>
        <v>1438</v>
      </c>
      <c r="E1115" s="31">
        <f>'MTSP-HERA Limits-HIDE'!DE$125</f>
        <v>1662</v>
      </c>
      <c r="F1115" s="31">
        <f>'MTSP-HERA Limits-HIDE'!DF$125</f>
        <v>1854</v>
      </c>
    </row>
    <row r="1116" spans="1:6" x14ac:dyDescent="0.2">
      <c r="A1116" s="30" t="s">
        <v>404</v>
      </c>
      <c r="B1116" s="31">
        <f>'MTSP-HERA Limits-HIDE'!DG$125</f>
        <v>1305</v>
      </c>
      <c r="C1116" s="31">
        <f>'MTSP-HERA Limits-HIDE'!DH$125</f>
        <v>1398</v>
      </c>
      <c r="D1116" s="31">
        <f>'MTSP-HERA Limits-HIDE'!DI$125</f>
        <v>1678</v>
      </c>
      <c r="E1116" s="31">
        <f>'MTSP-HERA Limits-HIDE'!DJ$125</f>
        <v>1939</v>
      </c>
      <c r="F1116" s="31">
        <f>'MTSP-HERA Limits-HIDE'!DK$125</f>
        <v>2163</v>
      </c>
    </row>
    <row r="1117" spans="1:6" x14ac:dyDescent="0.2">
      <c r="A1117" s="30" t="s">
        <v>405</v>
      </c>
      <c r="B1117" s="31">
        <f>'MTSP-HERA Limits-HIDE'!DL$125</f>
        <v>1492</v>
      </c>
      <c r="C1117" s="31">
        <f>'MTSP-HERA Limits-HIDE'!DM$125</f>
        <v>1598</v>
      </c>
      <c r="D1117" s="31">
        <f>'MTSP-HERA Limits-HIDE'!DN$125</f>
        <v>1918</v>
      </c>
      <c r="E1117" s="31">
        <f>'MTSP-HERA Limits-HIDE'!DO$125</f>
        <v>2216</v>
      </c>
      <c r="F1117" s="31">
        <f>'MTSP-HERA Limits-HIDE'!DP$125</f>
        <v>2472</v>
      </c>
    </row>
    <row r="1118" spans="1:6" ht="6" customHeight="1" x14ac:dyDescent="0.2"/>
    <row r="1119" spans="1:6" ht="12" customHeight="1" x14ac:dyDescent="0.2">
      <c r="A1119" s="25" t="str">
        <f>'MTSP-HERA Limits-HIDE'!C72</f>
        <v>Powhatan County</v>
      </c>
      <c r="B1119" s="26">
        <f>'MTSP-HERA Limits-HIDE'!E72</f>
        <v>113500</v>
      </c>
      <c r="C1119" s="27" t="str">
        <f>'MTSP-HERA Limits-HIDE'!D72</f>
        <v>Richmond, VA HUD Metro FMR Area</v>
      </c>
    </row>
    <row r="1120" spans="1:6" ht="3" customHeight="1" x14ac:dyDescent="0.2">
      <c r="A1120" s="25"/>
    </row>
    <row r="1121" spans="1:6" s="29" customFormat="1" x14ac:dyDescent="0.2">
      <c r="A1121" s="25"/>
      <c r="B1121" s="28" t="s">
        <v>397</v>
      </c>
      <c r="C1121" s="28" t="s">
        <v>406</v>
      </c>
      <c r="D1121" s="28" t="s">
        <v>407</v>
      </c>
      <c r="E1121" s="28" t="s">
        <v>408</v>
      </c>
      <c r="F1121" s="28" t="s">
        <v>409</v>
      </c>
    </row>
    <row r="1122" spans="1:6" x14ac:dyDescent="0.2">
      <c r="A1122" s="30" t="s">
        <v>399</v>
      </c>
      <c r="B1122" s="31">
        <f>'MTSP-HERA Limits-HIDE'!CH$72</f>
        <v>397</v>
      </c>
      <c r="C1122" s="31">
        <f>'MTSP-HERA Limits-HIDE'!CI$72</f>
        <v>425</v>
      </c>
      <c r="D1122" s="31">
        <f>'MTSP-HERA Limits-HIDE'!CJ$72</f>
        <v>511</v>
      </c>
      <c r="E1122" s="31">
        <f>'MTSP-HERA Limits-HIDE'!CK$72</f>
        <v>590</v>
      </c>
      <c r="F1122" s="31">
        <f>'MTSP-HERA Limits-HIDE'!CL$72</f>
        <v>658</v>
      </c>
    </row>
    <row r="1123" spans="1:6" x14ac:dyDescent="0.2">
      <c r="A1123" s="30" t="s">
        <v>400</v>
      </c>
      <c r="B1123" s="31">
        <f>'MTSP-HERA Limits-HIDE'!CM$72</f>
        <v>596</v>
      </c>
      <c r="C1123" s="31">
        <f>'MTSP-HERA Limits-HIDE'!CN$72</f>
        <v>638</v>
      </c>
      <c r="D1123" s="31">
        <f>'MTSP-HERA Limits-HIDE'!CO$72</f>
        <v>766</v>
      </c>
      <c r="E1123" s="31">
        <f>'MTSP-HERA Limits-HIDE'!CP$72</f>
        <v>885</v>
      </c>
      <c r="F1123" s="31">
        <f>'MTSP-HERA Limits-HIDE'!CQ$72</f>
        <v>987</v>
      </c>
    </row>
    <row r="1124" spans="1:6" x14ac:dyDescent="0.2">
      <c r="A1124" s="30" t="s">
        <v>401</v>
      </c>
      <c r="B1124" s="31">
        <f>'MTSP-HERA Limits-HIDE'!CR$72</f>
        <v>795</v>
      </c>
      <c r="C1124" s="31">
        <f>'MTSP-HERA Limits-HIDE'!CS$72</f>
        <v>851</v>
      </c>
      <c r="D1124" s="31">
        <f>'MTSP-HERA Limits-HIDE'!CT$72</f>
        <v>1022</v>
      </c>
      <c r="E1124" s="31">
        <f>'MTSP-HERA Limits-HIDE'!CU$72</f>
        <v>1180</v>
      </c>
      <c r="F1124" s="31">
        <f>'MTSP-HERA Limits-HIDE'!CV$72</f>
        <v>1317</v>
      </c>
    </row>
    <row r="1125" spans="1:6" x14ac:dyDescent="0.2">
      <c r="A1125" s="30" t="s">
        <v>402</v>
      </c>
      <c r="B1125" s="31">
        <f>'MTSP-HERA Limits-HIDE'!CW$72</f>
        <v>993</v>
      </c>
      <c r="C1125" s="31">
        <f>'MTSP-HERA Limits-HIDE'!CX$72</f>
        <v>1064</v>
      </c>
      <c r="D1125" s="31">
        <f>'MTSP-HERA Limits-HIDE'!CY$72</f>
        <v>1277</v>
      </c>
      <c r="E1125" s="31">
        <f>'MTSP-HERA Limits-HIDE'!CZ$72</f>
        <v>1475</v>
      </c>
      <c r="F1125" s="31">
        <f>'MTSP-HERA Limits-HIDE'!DA$72</f>
        <v>1646</v>
      </c>
    </row>
    <row r="1126" spans="1:6" x14ac:dyDescent="0.2">
      <c r="A1126" s="30" t="s">
        <v>403</v>
      </c>
      <c r="B1126" s="31">
        <f>'MTSP-HERA Limits-HIDE'!DB$72</f>
        <v>1192</v>
      </c>
      <c r="C1126" s="31">
        <f>'MTSP-HERA Limits-HIDE'!DC$72</f>
        <v>1277</v>
      </c>
      <c r="D1126" s="31">
        <f>'MTSP-HERA Limits-HIDE'!DD$72</f>
        <v>1533</v>
      </c>
      <c r="E1126" s="31">
        <f>'MTSP-HERA Limits-HIDE'!DE$72</f>
        <v>1770</v>
      </c>
      <c r="F1126" s="31">
        <f>'MTSP-HERA Limits-HIDE'!DF$72</f>
        <v>1975</v>
      </c>
    </row>
    <row r="1127" spans="1:6" x14ac:dyDescent="0.2">
      <c r="A1127" s="30" t="s">
        <v>404</v>
      </c>
      <c r="B1127" s="31">
        <f>'MTSP-HERA Limits-HIDE'!DG$72</f>
        <v>1391</v>
      </c>
      <c r="C1127" s="31">
        <f>'MTSP-HERA Limits-HIDE'!DH$72</f>
        <v>1490</v>
      </c>
      <c r="D1127" s="31">
        <f>'MTSP-HERA Limits-HIDE'!DI$72</f>
        <v>1788</v>
      </c>
      <c r="E1127" s="31">
        <f>'MTSP-HERA Limits-HIDE'!DJ$72</f>
        <v>2065</v>
      </c>
      <c r="F1127" s="31">
        <f>'MTSP-HERA Limits-HIDE'!DK$72</f>
        <v>2304</v>
      </c>
    </row>
    <row r="1128" spans="1:6" x14ac:dyDescent="0.2">
      <c r="A1128" s="30" t="s">
        <v>405</v>
      </c>
      <c r="B1128" s="31">
        <f>'MTSP-HERA Limits-HIDE'!DL$72</f>
        <v>1590</v>
      </c>
      <c r="C1128" s="31">
        <f>'MTSP-HERA Limits-HIDE'!DM$72</f>
        <v>1703</v>
      </c>
      <c r="D1128" s="31">
        <f>'MTSP-HERA Limits-HIDE'!DN$72</f>
        <v>2044</v>
      </c>
      <c r="E1128" s="31">
        <f>'MTSP-HERA Limits-HIDE'!DO$72</f>
        <v>2361</v>
      </c>
      <c r="F1128" s="31">
        <f>'MTSP-HERA Limits-HIDE'!DP$72</f>
        <v>2634</v>
      </c>
    </row>
    <row r="1129" spans="1:6" ht="6" customHeight="1" x14ac:dyDescent="0.2"/>
    <row r="1130" spans="1:6" x14ac:dyDescent="0.2">
      <c r="A1130" s="29" t="str">
        <f>'MTSP-HERA Limits-HIDE'!C73</f>
        <v>Prince Edward County</v>
      </c>
      <c r="B1130" s="26">
        <f>'MTSP-HERA Limits-HIDE'!E73</f>
        <v>82500</v>
      </c>
      <c r="C1130" s="27" t="str">
        <f>'MTSP-HERA Limits-HIDE'!D73</f>
        <v>Prince Edward County, VA</v>
      </c>
    </row>
    <row r="1131" spans="1:6" ht="3" customHeight="1" x14ac:dyDescent="0.2">
      <c r="A1131" s="29"/>
    </row>
    <row r="1132" spans="1:6" s="29" customFormat="1" x14ac:dyDescent="0.2">
      <c r="B1132" s="28" t="s">
        <v>397</v>
      </c>
      <c r="C1132" s="28" t="s">
        <v>406</v>
      </c>
      <c r="D1132" s="28" t="s">
        <v>407</v>
      </c>
      <c r="E1132" s="28" t="s">
        <v>408</v>
      </c>
      <c r="F1132" s="28" t="s">
        <v>409</v>
      </c>
    </row>
    <row r="1133" spans="1:6" x14ac:dyDescent="0.2">
      <c r="A1133" s="30" t="s">
        <v>399</v>
      </c>
      <c r="B1133" s="31">
        <f>'MTSP-HERA Limits-HIDE'!CH$73</f>
        <v>289</v>
      </c>
      <c r="C1133" s="31">
        <f>'MTSP-HERA Limits-HIDE'!CI$73</f>
        <v>309</v>
      </c>
      <c r="D1133" s="31">
        <f>'MTSP-HERA Limits-HIDE'!CJ$73</f>
        <v>371</v>
      </c>
      <c r="E1133" s="31">
        <f>'MTSP-HERA Limits-HIDE'!CK$73</f>
        <v>429</v>
      </c>
      <c r="F1133" s="31">
        <f>'MTSP-HERA Limits-HIDE'!CL$73</f>
        <v>478</v>
      </c>
    </row>
    <row r="1134" spans="1:6" x14ac:dyDescent="0.2">
      <c r="A1134" s="30" t="s">
        <v>400</v>
      </c>
      <c r="B1134" s="31">
        <f>'MTSP-HERA Limits-HIDE'!CM$73</f>
        <v>433</v>
      </c>
      <c r="C1134" s="31">
        <f>'MTSP-HERA Limits-HIDE'!CN$73</f>
        <v>464</v>
      </c>
      <c r="D1134" s="31">
        <f>'MTSP-HERA Limits-HIDE'!CO$73</f>
        <v>557</v>
      </c>
      <c r="E1134" s="31">
        <f>'MTSP-HERA Limits-HIDE'!CP$73</f>
        <v>643</v>
      </c>
      <c r="F1134" s="31">
        <f>'MTSP-HERA Limits-HIDE'!CQ$73</f>
        <v>717</v>
      </c>
    </row>
    <row r="1135" spans="1:6" x14ac:dyDescent="0.2">
      <c r="A1135" s="30" t="s">
        <v>401</v>
      </c>
      <c r="B1135" s="31">
        <f>'MTSP-HERA Limits-HIDE'!CR$73</f>
        <v>578</v>
      </c>
      <c r="C1135" s="31">
        <f>'MTSP-HERA Limits-HIDE'!CS$73</f>
        <v>619</v>
      </c>
      <c r="D1135" s="31">
        <f>'MTSP-HERA Limits-HIDE'!CT$73</f>
        <v>743</v>
      </c>
      <c r="E1135" s="31">
        <f>'MTSP-HERA Limits-HIDE'!CU$73</f>
        <v>858</v>
      </c>
      <c r="F1135" s="31">
        <f>'MTSP-HERA Limits-HIDE'!CV$73</f>
        <v>957</v>
      </c>
    </row>
    <row r="1136" spans="1:6" x14ac:dyDescent="0.2">
      <c r="A1136" s="30" t="s">
        <v>402</v>
      </c>
      <c r="B1136" s="31">
        <f>'MTSP-HERA Limits-HIDE'!CW$73</f>
        <v>722</v>
      </c>
      <c r="C1136" s="31">
        <f>'MTSP-HERA Limits-HIDE'!CX$73</f>
        <v>773</v>
      </c>
      <c r="D1136" s="31">
        <f>'MTSP-HERA Limits-HIDE'!CY$73</f>
        <v>928</v>
      </c>
      <c r="E1136" s="31">
        <f>'MTSP-HERA Limits-HIDE'!CZ$73</f>
        <v>1072</v>
      </c>
      <c r="F1136" s="31">
        <f>'MTSP-HERA Limits-HIDE'!DA$73</f>
        <v>1196</v>
      </c>
    </row>
    <row r="1137" spans="1:6" x14ac:dyDescent="0.2">
      <c r="A1137" s="30" t="s">
        <v>403</v>
      </c>
      <c r="B1137" s="31">
        <f>'MTSP-HERA Limits-HIDE'!DB$73</f>
        <v>867</v>
      </c>
      <c r="C1137" s="31">
        <f>'MTSP-HERA Limits-HIDE'!DC$73</f>
        <v>928</v>
      </c>
      <c r="D1137" s="31">
        <f>'MTSP-HERA Limits-HIDE'!DD$73</f>
        <v>1114</v>
      </c>
      <c r="E1137" s="31">
        <f>'MTSP-HERA Limits-HIDE'!DE$73</f>
        <v>1287</v>
      </c>
      <c r="F1137" s="31">
        <f>'MTSP-HERA Limits-HIDE'!DF$73</f>
        <v>1435</v>
      </c>
    </row>
    <row r="1138" spans="1:6" x14ac:dyDescent="0.2">
      <c r="A1138" s="30" t="s">
        <v>404</v>
      </c>
      <c r="B1138" s="31">
        <f>'MTSP-HERA Limits-HIDE'!DG$73</f>
        <v>1011</v>
      </c>
      <c r="C1138" s="31">
        <f>'MTSP-HERA Limits-HIDE'!DH$73</f>
        <v>1083</v>
      </c>
      <c r="D1138" s="31">
        <f>'MTSP-HERA Limits-HIDE'!DI$73</f>
        <v>1300</v>
      </c>
      <c r="E1138" s="31">
        <f>'MTSP-HERA Limits-HIDE'!DJ$73</f>
        <v>1501</v>
      </c>
      <c r="F1138" s="31">
        <f>'MTSP-HERA Limits-HIDE'!DK$73</f>
        <v>1674</v>
      </c>
    </row>
    <row r="1139" spans="1:6" x14ac:dyDescent="0.2">
      <c r="A1139" s="30" t="s">
        <v>405</v>
      </c>
      <c r="B1139" s="31">
        <f>'MTSP-HERA Limits-HIDE'!DL$73</f>
        <v>1156</v>
      </c>
      <c r="C1139" s="31">
        <f>'MTSP-HERA Limits-HIDE'!DM$73</f>
        <v>1238</v>
      </c>
      <c r="D1139" s="31">
        <f>'MTSP-HERA Limits-HIDE'!DN$73</f>
        <v>1486</v>
      </c>
      <c r="E1139" s="31">
        <f>'MTSP-HERA Limits-HIDE'!DO$73</f>
        <v>1716</v>
      </c>
      <c r="F1139" s="31">
        <f>'MTSP-HERA Limits-HIDE'!DP$73</f>
        <v>1914</v>
      </c>
    </row>
    <row r="1140" spans="1:6" ht="6" customHeight="1" x14ac:dyDescent="0.2"/>
    <row r="1141" spans="1:6" x14ac:dyDescent="0.2">
      <c r="A1141" s="29" t="str">
        <f>'MTSP-HERA Limits-HIDE'!C74</f>
        <v>Prince George County</v>
      </c>
      <c r="B1141" s="26">
        <f>'MTSP-HERA Limits-HIDE'!E74</f>
        <v>113500</v>
      </c>
      <c r="C1141" s="27" t="str">
        <f>'MTSP-HERA Limits-HIDE'!D74</f>
        <v>Richmond, VA HUD Metro FMR Area</v>
      </c>
    </row>
    <row r="1142" spans="1:6" ht="3" customHeight="1" x14ac:dyDescent="0.2">
      <c r="A1142" s="29"/>
    </row>
    <row r="1143" spans="1:6" s="29" customFormat="1" x14ac:dyDescent="0.2">
      <c r="B1143" s="28" t="s">
        <v>397</v>
      </c>
      <c r="C1143" s="28" t="s">
        <v>406</v>
      </c>
      <c r="D1143" s="28" t="s">
        <v>407</v>
      </c>
      <c r="E1143" s="28" t="s">
        <v>408</v>
      </c>
      <c r="F1143" s="28" t="s">
        <v>409</v>
      </c>
    </row>
    <row r="1144" spans="1:6" x14ac:dyDescent="0.2">
      <c r="A1144" s="30" t="s">
        <v>399</v>
      </c>
      <c r="B1144" s="31">
        <f>'MTSP-HERA Limits-HIDE'!CH$74</f>
        <v>397</v>
      </c>
      <c r="C1144" s="31">
        <f>'MTSP-HERA Limits-HIDE'!CI$74</f>
        <v>425</v>
      </c>
      <c r="D1144" s="31">
        <f>'MTSP-HERA Limits-HIDE'!CJ$74</f>
        <v>511</v>
      </c>
      <c r="E1144" s="31">
        <f>'MTSP-HERA Limits-HIDE'!CK$74</f>
        <v>590</v>
      </c>
      <c r="F1144" s="31">
        <f>'MTSP-HERA Limits-HIDE'!CL$74</f>
        <v>658</v>
      </c>
    </row>
    <row r="1145" spans="1:6" x14ac:dyDescent="0.2">
      <c r="A1145" s="30" t="s">
        <v>400</v>
      </c>
      <c r="B1145" s="31">
        <f>'MTSP-HERA Limits-HIDE'!CM$74</f>
        <v>596</v>
      </c>
      <c r="C1145" s="31">
        <f>'MTSP-HERA Limits-HIDE'!CN$74</f>
        <v>638</v>
      </c>
      <c r="D1145" s="31">
        <f>'MTSP-HERA Limits-HIDE'!CO$74</f>
        <v>766</v>
      </c>
      <c r="E1145" s="31">
        <f>'MTSP-HERA Limits-HIDE'!CP$74</f>
        <v>885</v>
      </c>
      <c r="F1145" s="31">
        <f>'MTSP-HERA Limits-HIDE'!CQ$74</f>
        <v>987</v>
      </c>
    </row>
    <row r="1146" spans="1:6" x14ac:dyDescent="0.2">
      <c r="A1146" s="30" t="s">
        <v>401</v>
      </c>
      <c r="B1146" s="31">
        <f>'MTSP-HERA Limits-HIDE'!CR$74</f>
        <v>795</v>
      </c>
      <c r="C1146" s="31">
        <f>'MTSP-HERA Limits-HIDE'!CS$74</f>
        <v>851</v>
      </c>
      <c r="D1146" s="31">
        <f>'MTSP-HERA Limits-HIDE'!CT$74</f>
        <v>1022</v>
      </c>
      <c r="E1146" s="31">
        <f>'MTSP-HERA Limits-HIDE'!CU$74</f>
        <v>1180</v>
      </c>
      <c r="F1146" s="31">
        <f>'MTSP-HERA Limits-HIDE'!CV$74</f>
        <v>1317</v>
      </c>
    </row>
    <row r="1147" spans="1:6" x14ac:dyDescent="0.2">
      <c r="A1147" s="30" t="s">
        <v>402</v>
      </c>
      <c r="B1147" s="31">
        <f>'MTSP-HERA Limits-HIDE'!CW$74</f>
        <v>993</v>
      </c>
      <c r="C1147" s="31">
        <f>'MTSP-HERA Limits-HIDE'!CX$74</f>
        <v>1064</v>
      </c>
      <c r="D1147" s="31">
        <f>'MTSP-HERA Limits-HIDE'!CY$74</f>
        <v>1277</v>
      </c>
      <c r="E1147" s="31">
        <f>'MTSP-HERA Limits-HIDE'!CZ$74</f>
        <v>1475</v>
      </c>
      <c r="F1147" s="31">
        <f>'MTSP-HERA Limits-HIDE'!DA$74</f>
        <v>1646</v>
      </c>
    </row>
    <row r="1148" spans="1:6" x14ac:dyDescent="0.2">
      <c r="A1148" s="30" t="s">
        <v>403</v>
      </c>
      <c r="B1148" s="31">
        <f>'MTSP-HERA Limits-HIDE'!DB$74</f>
        <v>1192</v>
      </c>
      <c r="C1148" s="31">
        <f>'MTSP-HERA Limits-HIDE'!DC$74</f>
        <v>1277</v>
      </c>
      <c r="D1148" s="31">
        <f>'MTSP-HERA Limits-HIDE'!DD$74</f>
        <v>1533</v>
      </c>
      <c r="E1148" s="31">
        <f>'MTSP-HERA Limits-HIDE'!DE$74</f>
        <v>1770</v>
      </c>
      <c r="F1148" s="31">
        <f>'MTSP-HERA Limits-HIDE'!DF$74</f>
        <v>1975</v>
      </c>
    </row>
    <row r="1149" spans="1:6" x14ac:dyDescent="0.2">
      <c r="A1149" s="30" t="s">
        <v>404</v>
      </c>
      <c r="B1149" s="31">
        <f>'MTSP-HERA Limits-HIDE'!DG$74</f>
        <v>1391</v>
      </c>
      <c r="C1149" s="31">
        <f>'MTSP-HERA Limits-HIDE'!DH$74</f>
        <v>1490</v>
      </c>
      <c r="D1149" s="31">
        <f>'MTSP-HERA Limits-HIDE'!DI$74</f>
        <v>1788</v>
      </c>
      <c r="E1149" s="31">
        <f>'MTSP-HERA Limits-HIDE'!DJ$74</f>
        <v>2065</v>
      </c>
      <c r="F1149" s="31">
        <f>'MTSP-HERA Limits-HIDE'!DK$74</f>
        <v>2304</v>
      </c>
    </row>
    <row r="1150" spans="1:6" x14ac:dyDescent="0.2">
      <c r="A1150" s="30" t="s">
        <v>405</v>
      </c>
      <c r="B1150" s="31">
        <f>'MTSP-HERA Limits-HIDE'!DL$74</f>
        <v>1590</v>
      </c>
      <c r="C1150" s="31">
        <f>'MTSP-HERA Limits-HIDE'!DM$74</f>
        <v>1703</v>
      </c>
      <c r="D1150" s="31">
        <f>'MTSP-HERA Limits-HIDE'!DN$74</f>
        <v>2044</v>
      </c>
      <c r="E1150" s="31">
        <f>'MTSP-HERA Limits-HIDE'!DO$74</f>
        <v>2361</v>
      </c>
      <c r="F1150" s="31">
        <f>'MTSP-HERA Limits-HIDE'!DP$74</f>
        <v>2634</v>
      </c>
    </row>
    <row r="1151" spans="1:6" ht="6" customHeight="1" x14ac:dyDescent="0.2"/>
    <row r="1152" spans="1:6" ht="12.75" customHeight="1" x14ac:dyDescent="0.2">
      <c r="A1152" s="36" t="str">
        <f>'MTSP-HERA Limits-HIDE'!C75</f>
        <v>Prince William County</v>
      </c>
      <c r="B1152" s="26">
        <f>'MTSP-HERA Limits-HIDE'!E75</f>
        <v>163900</v>
      </c>
      <c r="C1152" s="280" t="str">
        <f>'MTSP-HERA Limits-HIDE'!D75</f>
        <v>Washington-Arlington-Alexandria, DC-VA-MD HUD Metro FMR Area</v>
      </c>
      <c r="D1152" s="280"/>
      <c r="E1152" s="280"/>
      <c r="F1152" s="280"/>
    </row>
    <row r="1153" spans="1:6" ht="3" customHeight="1" x14ac:dyDescent="0.2">
      <c r="A1153" s="40"/>
    </row>
    <row r="1154" spans="1:6" s="29" customFormat="1" x14ac:dyDescent="0.2">
      <c r="A1154" s="36"/>
      <c r="B1154" s="28" t="s">
        <v>397</v>
      </c>
      <c r="C1154" s="28" t="s">
        <v>406</v>
      </c>
      <c r="D1154" s="28" t="s">
        <v>407</v>
      </c>
      <c r="E1154" s="28" t="s">
        <v>408</v>
      </c>
      <c r="F1154" s="28" t="s">
        <v>409</v>
      </c>
    </row>
    <row r="1155" spans="1:6" x14ac:dyDescent="0.2">
      <c r="A1155" s="30" t="s">
        <v>399</v>
      </c>
      <c r="B1155" s="31">
        <f>'MTSP-HERA Limits-HIDE'!CH$75</f>
        <v>574</v>
      </c>
      <c r="C1155" s="31">
        <f>'MTSP-HERA Limits-HIDE'!CI$75</f>
        <v>615</v>
      </c>
      <c r="D1155" s="31">
        <f>'MTSP-HERA Limits-HIDE'!CJ$75</f>
        <v>738</v>
      </c>
      <c r="E1155" s="31">
        <f>'MTSP-HERA Limits-HIDE'!CK$75</f>
        <v>852</v>
      </c>
      <c r="F1155" s="31">
        <f>'MTSP-HERA Limits-HIDE'!CL$75</f>
        <v>951</v>
      </c>
    </row>
    <row r="1156" spans="1:6" x14ac:dyDescent="0.2">
      <c r="A1156" s="30" t="s">
        <v>400</v>
      </c>
      <c r="B1156" s="31">
        <f>'MTSP-HERA Limits-HIDE'!CM$75</f>
        <v>861</v>
      </c>
      <c r="C1156" s="31">
        <f>'MTSP-HERA Limits-HIDE'!CN$75</f>
        <v>922</v>
      </c>
      <c r="D1156" s="31">
        <f>'MTSP-HERA Limits-HIDE'!CO$75</f>
        <v>1107</v>
      </c>
      <c r="E1156" s="31">
        <f>'MTSP-HERA Limits-HIDE'!CP$75</f>
        <v>1278</v>
      </c>
      <c r="F1156" s="31">
        <f>'MTSP-HERA Limits-HIDE'!CQ$75</f>
        <v>1426</v>
      </c>
    </row>
    <row r="1157" spans="1:6" x14ac:dyDescent="0.2">
      <c r="A1157" s="30" t="s">
        <v>401</v>
      </c>
      <c r="B1157" s="31">
        <f>'MTSP-HERA Limits-HIDE'!CR$75</f>
        <v>1148</v>
      </c>
      <c r="C1157" s="31">
        <f>'MTSP-HERA Limits-HIDE'!CS$75</f>
        <v>1230</v>
      </c>
      <c r="D1157" s="31">
        <f>'MTSP-HERA Limits-HIDE'!CT$75</f>
        <v>1476</v>
      </c>
      <c r="E1157" s="31">
        <f>'MTSP-HERA Limits-HIDE'!CU$75</f>
        <v>1705</v>
      </c>
      <c r="F1157" s="31">
        <f>'MTSP-HERA Limits-HIDE'!CV$75</f>
        <v>1902</v>
      </c>
    </row>
    <row r="1158" spans="1:6" x14ac:dyDescent="0.2">
      <c r="A1158" s="30" t="s">
        <v>402</v>
      </c>
      <c r="B1158" s="31">
        <f>'MTSP-HERA Limits-HIDE'!CW$75</f>
        <v>1435</v>
      </c>
      <c r="C1158" s="31">
        <f>'MTSP-HERA Limits-HIDE'!CX$75</f>
        <v>1537</v>
      </c>
      <c r="D1158" s="31">
        <f>'MTSP-HERA Limits-HIDE'!CY$75</f>
        <v>1845</v>
      </c>
      <c r="E1158" s="31">
        <f>'MTSP-HERA Limits-HIDE'!CZ$75</f>
        <v>2131</v>
      </c>
      <c r="F1158" s="31">
        <f>'MTSP-HERA Limits-HIDE'!DA$75</f>
        <v>2377</v>
      </c>
    </row>
    <row r="1159" spans="1:6" x14ac:dyDescent="0.2">
      <c r="A1159" s="30" t="s">
        <v>403</v>
      </c>
      <c r="B1159" s="31">
        <f>'MTSP-HERA Limits-HIDE'!DB$75</f>
        <v>1722</v>
      </c>
      <c r="C1159" s="31">
        <f>'MTSP-HERA Limits-HIDE'!DC$75</f>
        <v>1845</v>
      </c>
      <c r="D1159" s="31">
        <f>'MTSP-HERA Limits-HIDE'!DD$75</f>
        <v>2214</v>
      </c>
      <c r="E1159" s="31">
        <f>'MTSP-HERA Limits-HIDE'!DE$75</f>
        <v>2557</v>
      </c>
      <c r="F1159" s="31">
        <f>'MTSP-HERA Limits-HIDE'!DF$75</f>
        <v>2853</v>
      </c>
    </row>
    <row r="1160" spans="1:6" x14ac:dyDescent="0.2">
      <c r="A1160" s="30" t="s">
        <v>404</v>
      </c>
      <c r="B1160" s="31">
        <f>'MTSP-HERA Limits-HIDE'!DG$75</f>
        <v>2009</v>
      </c>
      <c r="C1160" s="31">
        <f>'MTSP-HERA Limits-HIDE'!DH$75</f>
        <v>2152</v>
      </c>
      <c r="D1160" s="31">
        <f>'MTSP-HERA Limits-HIDE'!DI$75</f>
        <v>2583</v>
      </c>
      <c r="E1160" s="31">
        <f>'MTSP-HERA Limits-HIDE'!DJ$75</f>
        <v>2983</v>
      </c>
      <c r="F1160" s="31">
        <f>'MTSP-HERA Limits-HIDE'!DK$75</f>
        <v>3328</v>
      </c>
    </row>
    <row r="1161" spans="1:6" x14ac:dyDescent="0.2">
      <c r="A1161" s="30" t="s">
        <v>405</v>
      </c>
      <c r="B1161" s="31">
        <f>'MTSP-HERA Limits-HIDE'!DL$75</f>
        <v>2296</v>
      </c>
      <c r="C1161" s="31">
        <f>'MTSP-HERA Limits-HIDE'!DM$75</f>
        <v>2460</v>
      </c>
      <c r="D1161" s="31">
        <f>'MTSP-HERA Limits-HIDE'!DN$75</f>
        <v>2952</v>
      </c>
      <c r="E1161" s="31">
        <f>'MTSP-HERA Limits-HIDE'!DO$75</f>
        <v>3410</v>
      </c>
      <c r="F1161" s="31">
        <f>'MTSP-HERA Limits-HIDE'!DP$75</f>
        <v>3804</v>
      </c>
    </row>
    <row r="1162" spans="1:6" ht="6" customHeight="1" x14ac:dyDescent="0.2"/>
    <row r="1163" spans="1:6" x14ac:dyDescent="0.2">
      <c r="A1163" s="27" t="str">
        <f>'MTSP-HERA Limits-HIDE'!C76</f>
        <v>Pulaski County</v>
      </c>
      <c r="B1163" s="26">
        <f>'MTSP-HERA Limits-HIDE'!E76</f>
        <v>85700</v>
      </c>
      <c r="C1163" s="27" t="str">
        <f>'MTSP-HERA Limits-HIDE'!D76</f>
        <v>Pulaski County, VA HUD Metro FMR Area</v>
      </c>
    </row>
    <row r="1164" spans="1:6" ht="3" customHeight="1" x14ac:dyDescent="0.2">
      <c r="A1164" s="40"/>
    </row>
    <row r="1165" spans="1:6" s="29" customFormat="1" x14ac:dyDescent="0.2">
      <c r="A1165" s="27"/>
      <c r="B1165" s="28" t="s">
        <v>397</v>
      </c>
      <c r="C1165" s="28" t="s">
        <v>406</v>
      </c>
      <c r="D1165" s="28" t="s">
        <v>407</v>
      </c>
      <c r="E1165" s="28" t="s">
        <v>408</v>
      </c>
      <c r="F1165" s="28" t="s">
        <v>409</v>
      </c>
    </row>
    <row r="1166" spans="1:6" x14ac:dyDescent="0.2">
      <c r="A1166" s="30" t="s">
        <v>399</v>
      </c>
      <c r="B1166" s="31">
        <f>'MTSP-HERA Limits-HIDE'!CH$76</f>
        <v>300</v>
      </c>
      <c r="C1166" s="31">
        <f>'MTSP-HERA Limits-HIDE'!CI$76</f>
        <v>321</v>
      </c>
      <c r="D1166" s="31">
        <f>'MTSP-HERA Limits-HIDE'!CJ$76</f>
        <v>386</v>
      </c>
      <c r="E1166" s="31">
        <f>'MTSP-HERA Limits-HIDE'!CK$76</f>
        <v>445</v>
      </c>
      <c r="F1166" s="31">
        <f>'MTSP-HERA Limits-HIDE'!CL$76</f>
        <v>497</v>
      </c>
    </row>
    <row r="1167" spans="1:6" x14ac:dyDescent="0.2">
      <c r="A1167" s="30" t="s">
        <v>400</v>
      </c>
      <c r="B1167" s="31">
        <f>'MTSP-HERA Limits-HIDE'!CM$76</f>
        <v>450</v>
      </c>
      <c r="C1167" s="31">
        <f>'MTSP-HERA Limits-HIDE'!CN$76</f>
        <v>482</v>
      </c>
      <c r="D1167" s="31">
        <f>'MTSP-HERA Limits-HIDE'!CO$76</f>
        <v>579</v>
      </c>
      <c r="E1167" s="31">
        <f>'MTSP-HERA Limits-HIDE'!CP$76</f>
        <v>668</v>
      </c>
      <c r="F1167" s="31">
        <f>'MTSP-HERA Limits-HIDE'!CQ$76</f>
        <v>746</v>
      </c>
    </row>
    <row r="1168" spans="1:6" x14ac:dyDescent="0.2">
      <c r="A1168" s="30" t="s">
        <v>401</v>
      </c>
      <c r="B1168" s="31">
        <f>'MTSP-HERA Limits-HIDE'!CR$76</f>
        <v>600</v>
      </c>
      <c r="C1168" s="31">
        <f>'MTSP-HERA Limits-HIDE'!CS$76</f>
        <v>643</v>
      </c>
      <c r="D1168" s="31">
        <f>'MTSP-HERA Limits-HIDE'!CT$76</f>
        <v>772</v>
      </c>
      <c r="E1168" s="31">
        <f>'MTSP-HERA Limits-HIDE'!CU$76</f>
        <v>891</v>
      </c>
      <c r="F1168" s="31">
        <f>'MTSP-HERA Limits-HIDE'!CV$76</f>
        <v>995</v>
      </c>
    </row>
    <row r="1169" spans="1:6" x14ac:dyDescent="0.2">
      <c r="A1169" s="30" t="s">
        <v>402</v>
      </c>
      <c r="B1169" s="31">
        <f>'MTSP-HERA Limits-HIDE'!CW$76</f>
        <v>750</v>
      </c>
      <c r="C1169" s="31">
        <f>'MTSP-HERA Limits-HIDE'!CX$76</f>
        <v>803</v>
      </c>
      <c r="D1169" s="31">
        <f>'MTSP-HERA Limits-HIDE'!CY$76</f>
        <v>965</v>
      </c>
      <c r="E1169" s="31">
        <f>'MTSP-HERA Limits-HIDE'!CZ$76</f>
        <v>1114</v>
      </c>
      <c r="F1169" s="31">
        <f>'MTSP-HERA Limits-HIDE'!DA$76</f>
        <v>1243</v>
      </c>
    </row>
    <row r="1170" spans="1:6" x14ac:dyDescent="0.2">
      <c r="A1170" s="30" t="s">
        <v>403</v>
      </c>
      <c r="B1170" s="31">
        <f>'MTSP-HERA Limits-HIDE'!DB$76</f>
        <v>900</v>
      </c>
      <c r="C1170" s="31">
        <f>'MTSP-HERA Limits-HIDE'!DC$76</f>
        <v>964</v>
      </c>
      <c r="D1170" s="31">
        <f>'MTSP-HERA Limits-HIDE'!DD$76</f>
        <v>1158</v>
      </c>
      <c r="E1170" s="31">
        <f>'MTSP-HERA Limits-HIDE'!DE$76</f>
        <v>1337</v>
      </c>
      <c r="F1170" s="31">
        <f>'MTSP-HERA Limits-HIDE'!DF$76</f>
        <v>1492</v>
      </c>
    </row>
    <row r="1171" spans="1:6" x14ac:dyDescent="0.2">
      <c r="A1171" s="30" t="s">
        <v>404</v>
      </c>
      <c r="B1171" s="31">
        <f>'MTSP-HERA Limits-HIDE'!DG$76</f>
        <v>1050</v>
      </c>
      <c r="C1171" s="31">
        <f>'MTSP-HERA Limits-HIDE'!DH$76</f>
        <v>1125</v>
      </c>
      <c r="D1171" s="31">
        <f>'MTSP-HERA Limits-HIDE'!DI$76</f>
        <v>1351</v>
      </c>
      <c r="E1171" s="31">
        <f>'MTSP-HERA Limits-HIDE'!DJ$76</f>
        <v>1560</v>
      </c>
      <c r="F1171" s="31">
        <f>'MTSP-HERA Limits-HIDE'!DK$76</f>
        <v>1741</v>
      </c>
    </row>
    <row r="1172" spans="1:6" x14ac:dyDescent="0.2">
      <c r="A1172" s="30" t="s">
        <v>405</v>
      </c>
      <c r="B1172" s="31">
        <f>'MTSP-HERA Limits-HIDE'!DL$76</f>
        <v>1200</v>
      </c>
      <c r="C1172" s="31">
        <f>'MTSP-HERA Limits-HIDE'!DM$76</f>
        <v>1286</v>
      </c>
      <c r="D1172" s="31">
        <f>'MTSP-HERA Limits-HIDE'!DN$76</f>
        <v>1544</v>
      </c>
      <c r="E1172" s="31">
        <f>'MTSP-HERA Limits-HIDE'!DO$76</f>
        <v>1783</v>
      </c>
      <c r="F1172" s="31">
        <f>'MTSP-HERA Limits-HIDE'!DP$76</f>
        <v>1990</v>
      </c>
    </row>
    <row r="1173" spans="1:6" ht="6" customHeight="1" x14ac:dyDescent="0.2"/>
    <row r="1174" spans="1:6" x14ac:dyDescent="0.2">
      <c r="A1174" s="54" t="str">
        <f>'MTSP-HERA Limits-HIDE'!C126</f>
        <v>Radford city</v>
      </c>
      <c r="B1174" s="44">
        <f>'MTSP-HERA Limits-HIDE'!E126</f>
        <v>109900</v>
      </c>
      <c r="C1174" s="281" t="str">
        <f>'MTSP-HERA Limits-HIDE'!D126</f>
        <v>Blacksburg-Christiansburg-Radford, VA HUD Metro FMR Area</v>
      </c>
      <c r="D1174" s="281"/>
      <c r="E1174" s="281"/>
      <c r="F1174" s="281"/>
    </row>
    <row r="1175" spans="1:6" ht="3" customHeight="1" x14ac:dyDescent="0.2">
      <c r="A1175" s="37"/>
      <c r="B1175" s="38"/>
      <c r="C1175" s="41"/>
      <c r="D1175" s="41"/>
      <c r="E1175" s="41"/>
      <c r="F1175" s="41"/>
    </row>
    <row r="1176" spans="1:6" s="29" customFormat="1" x14ac:dyDescent="0.2">
      <c r="A1176" s="27"/>
      <c r="B1176" s="28" t="s">
        <v>397</v>
      </c>
      <c r="C1176" s="28" t="s">
        <v>406</v>
      </c>
      <c r="D1176" s="28" t="s">
        <v>407</v>
      </c>
      <c r="E1176" s="28" t="s">
        <v>408</v>
      </c>
      <c r="F1176" s="28" t="s">
        <v>409</v>
      </c>
    </row>
    <row r="1177" spans="1:6" x14ac:dyDescent="0.2">
      <c r="A1177" s="30" t="s">
        <v>399</v>
      </c>
      <c r="B1177" s="31">
        <f>'MTSP-HERA Limits-HIDE'!CH$126</f>
        <v>383</v>
      </c>
      <c r="C1177" s="31">
        <f>'MTSP-HERA Limits-HIDE'!CI$126</f>
        <v>411</v>
      </c>
      <c r="D1177" s="31">
        <f>'MTSP-HERA Limits-HIDE'!CJ$126</f>
        <v>493</v>
      </c>
      <c r="E1177" s="31">
        <f>'MTSP-HERA Limits-HIDE'!CK$126</f>
        <v>570</v>
      </c>
      <c r="F1177" s="31">
        <f>'MTSP-HERA Limits-HIDE'!CL$126</f>
        <v>636</v>
      </c>
    </row>
    <row r="1178" spans="1:6" x14ac:dyDescent="0.2">
      <c r="A1178" s="30" t="s">
        <v>400</v>
      </c>
      <c r="B1178" s="31">
        <f>'MTSP-HERA Limits-HIDE'!CM$126</f>
        <v>575</v>
      </c>
      <c r="C1178" s="31">
        <f>'MTSP-HERA Limits-HIDE'!CN$126</f>
        <v>616</v>
      </c>
      <c r="D1178" s="31">
        <f>'MTSP-HERA Limits-HIDE'!CO$126</f>
        <v>740</v>
      </c>
      <c r="E1178" s="31">
        <f>'MTSP-HERA Limits-HIDE'!CP$126</f>
        <v>855</v>
      </c>
      <c r="F1178" s="31">
        <f>'MTSP-HERA Limits-HIDE'!CQ$126</f>
        <v>954</v>
      </c>
    </row>
    <row r="1179" spans="1:6" x14ac:dyDescent="0.2">
      <c r="A1179" s="30" t="s">
        <v>401</v>
      </c>
      <c r="B1179" s="31">
        <f>'MTSP-HERA Limits-HIDE'!CR$126</f>
        <v>767</v>
      </c>
      <c r="C1179" s="31">
        <f>'MTSP-HERA Limits-HIDE'!CS$126</f>
        <v>822</v>
      </c>
      <c r="D1179" s="31">
        <f>'MTSP-HERA Limits-HIDE'!CT$126</f>
        <v>987</v>
      </c>
      <c r="E1179" s="31">
        <f>'MTSP-HERA Limits-HIDE'!CU$126</f>
        <v>1140</v>
      </c>
      <c r="F1179" s="31">
        <f>'MTSP-HERA Limits-HIDE'!CV$126</f>
        <v>1272</v>
      </c>
    </row>
    <row r="1180" spans="1:6" x14ac:dyDescent="0.2">
      <c r="A1180" s="30" t="s">
        <v>402</v>
      </c>
      <c r="B1180" s="31">
        <f>'MTSP-HERA Limits-HIDE'!CW$126</f>
        <v>958</v>
      </c>
      <c r="C1180" s="31">
        <f>'MTSP-HERA Limits-HIDE'!CX$126</f>
        <v>1027</v>
      </c>
      <c r="D1180" s="31">
        <f>'MTSP-HERA Limits-HIDE'!CY$126</f>
        <v>1233</v>
      </c>
      <c r="E1180" s="31">
        <f>'MTSP-HERA Limits-HIDE'!CZ$126</f>
        <v>1425</v>
      </c>
      <c r="F1180" s="31">
        <f>'MTSP-HERA Limits-HIDE'!DA$126</f>
        <v>1590</v>
      </c>
    </row>
    <row r="1181" spans="1:6" x14ac:dyDescent="0.2">
      <c r="A1181" s="30" t="s">
        <v>403</v>
      </c>
      <c r="B1181" s="31">
        <f>'MTSP-HERA Limits-HIDE'!DB$126</f>
        <v>1150</v>
      </c>
      <c r="C1181" s="31">
        <f>'MTSP-HERA Limits-HIDE'!DC$126</f>
        <v>1233</v>
      </c>
      <c r="D1181" s="31">
        <f>'MTSP-HERA Limits-HIDE'!DD$126</f>
        <v>1480</v>
      </c>
      <c r="E1181" s="31">
        <f>'MTSP-HERA Limits-HIDE'!DE$126</f>
        <v>1710</v>
      </c>
      <c r="F1181" s="31">
        <f>'MTSP-HERA Limits-HIDE'!DF$126</f>
        <v>1908</v>
      </c>
    </row>
    <row r="1182" spans="1:6" x14ac:dyDescent="0.2">
      <c r="A1182" s="30" t="s">
        <v>404</v>
      </c>
      <c r="B1182" s="31">
        <f>'MTSP-HERA Limits-HIDE'!DG$126</f>
        <v>1342</v>
      </c>
      <c r="C1182" s="31">
        <f>'MTSP-HERA Limits-HIDE'!DH$126</f>
        <v>1438</v>
      </c>
      <c r="D1182" s="31">
        <f>'MTSP-HERA Limits-HIDE'!DI$126</f>
        <v>1727</v>
      </c>
      <c r="E1182" s="31">
        <f>'MTSP-HERA Limits-HIDE'!DJ$126</f>
        <v>1995</v>
      </c>
      <c r="F1182" s="31">
        <f>'MTSP-HERA Limits-HIDE'!DK$126</f>
        <v>2226</v>
      </c>
    </row>
    <row r="1183" spans="1:6" x14ac:dyDescent="0.2">
      <c r="A1183" s="30" t="s">
        <v>405</v>
      </c>
      <c r="B1183" s="31">
        <f>'MTSP-HERA Limits-HIDE'!DL$126</f>
        <v>1534</v>
      </c>
      <c r="C1183" s="31">
        <f>'MTSP-HERA Limits-HIDE'!DM$126</f>
        <v>1644</v>
      </c>
      <c r="D1183" s="31">
        <f>'MTSP-HERA Limits-HIDE'!DN$126</f>
        <v>1974</v>
      </c>
      <c r="E1183" s="31">
        <f>'MTSP-HERA Limits-HIDE'!DO$126</f>
        <v>2280</v>
      </c>
      <c r="F1183" s="31">
        <f>'MTSP-HERA Limits-HIDE'!DP$126</f>
        <v>2544</v>
      </c>
    </row>
    <row r="1184" spans="1:6" ht="6" customHeight="1" x14ac:dyDescent="0.2"/>
    <row r="1185" spans="1:6" x14ac:dyDescent="0.2">
      <c r="A1185" s="43" t="s">
        <v>411</v>
      </c>
      <c r="B1185" s="164">
        <f>'MTSP-HERA Limits-HIDE'!FE$126</f>
        <v>390</v>
      </c>
      <c r="C1185" s="164">
        <f>'MTSP-HERA Limits-HIDE'!FF$126</f>
        <v>418</v>
      </c>
      <c r="D1185" s="164">
        <f>'MTSP-HERA Limits-HIDE'!FG$126</f>
        <v>502</v>
      </c>
      <c r="E1185" s="164">
        <f>'MTSP-HERA Limits-HIDE'!FH$126</f>
        <v>580</v>
      </c>
      <c r="F1185" s="164">
        <f>'MTSP-HERA Limits-HIDE'!FI$126</f>
        <v>647</v>
      </c>
    </row>
    <row r="1186" spans="1:6" x14ac:dyDescent="0.2">
      <c r="A1186" s="43" t="s">
        <v>412</v>
      </c>
      <c r="B1186" s="164">
        <f>'MTSP-HERA Limits-HIDE'!FJ$126</f>
        <v>585</v>
      </c>
      <c r="C1186" s="164">
        <f>'MTSP-HERA Limits-HIDE'!FK$126</f>
        <v>627</v>
      </c>
      <c r="D1186" s="164">
        <f>'MTSP-HERA Limits-HIDE'!FL$126</f>
        <v>753</v>
      </c>
      <c r="E1186" s="164">
        <f>'MTSP-HERA Limits-HIDE'!FM$126</f>
        <v>870</v>
      </c>
      <c r="F1186" s="164">
        <f>'MTSP-HERA Limits-HIDE'!FN$126</f>
        <v>970</v>
      </c>
    </row>
    <row r="1187" spans="1:6" x14ac:dyDescent="0.2">
      <c r="A1187" s="43" t="s">
        <v>413</v>
      </c>
      <c r="B1187" s="164">
        <f>'MTSP-HERA Limits-HIDE'!FO$126</f>
        <v>781</v>
      </c>
      <c r="C1187" s="164">
        <f>'MTSP-HERA Limits-HIDE'!FP$126</f>
        <v>836</v>
      </c>
      <c r="D1187" s="164">
        <f>'MTSP-HERA Limits-HIDE'!FQ$126</f>
        <v>1004</v>
      </c>
      <c r="E1187" s="164">
        <f>'MTSP-HERA Limits-HIDE'!FR$126</f>
        <v>1160</v>
      </c>
      <c r="F1187" s="164">
        <f>'MTSP-HERA Limits-HIDE'!FS$126</f>
        <v>1294</v>
      </c>
    </row>
    <row r="1188" spans="1:6" x14ac:dyDescent="0.2">
      <c r="A1188" s="43" t="s">
        <v>414</v>
      </c>
      <c r="B1188" s="164">
        <f>'MTSP-HERA Limits-HIDE'!FT$126</f>
        <v>976</v>
      </c>
      <c r="C1188" s="164">
        <f>'MTSP-HERA Limits-HIDE'!FU$126</f>
        <v>1045</v>
      </c>
      <c r="D1188" s="164">
        <f>'MTSP-HERA Limits-HIDE'!FV$126</f>
        <v>1255</v>
      </c>
      <c r="E1188" s="164">
        <f>'MTSP-HERA Limits-HIDE'!FW$126</f>
        <v>1450</v>
      </c>
      <c r="F1188" s="164">
        <f>'MTSP-HERA Limits-HIDE'!FX$126</f>
        <v>1617</v>
      </c>
    </row>
    <row r="1189" spans="1:6" x14ac:dyDescent="0.2">
      <c r="A1189" s="43" t="s">
        <v>415</v>
      </c>
      <c r="B1189" s="164">
        <f>'MTSP-HERA Limits-HIDE'!FY$126</f>
        <v>1171</v>
      </c>
      <c r="C1189" s="164">
        <f>'MTSP-HERA Limits-HIDE'!FZ$126</f>
        <v>1254</v>
      </c>
      <c r="D1189" s="164">
        <f>'MTSP-HERA Limits-HIDE'!GA$126</f>
        <v>1506</v>
      </c>
      <c r="E1189" s="164">
        <f>'MTSP-HERA Limits-HIDE'!GB$126</f>
        <v>1740</v>
      </c>
      <c r="F1189" s="164">
        <f>'MTSP-HERA Limits-HIDE'!GC$126</f>
        <v>1941</v>
      </c>
    </row>
    <row r="1190" spans="1:6" x14ac:dyDescent="0.2">
      <c r="A1190" s="43" t="s">
        <v>416</v>
      </c>
      <c r="B1190" s="164">
        <f>'MTSP-HERA Limits-HIDE'!GD$126</f>
        <v>1366</v>
      </c>
      <c r="C1190" s="164">
        <f>'MTSP-HERA Limits-HIDE'!GE$126</f>
        <v>1463</v>
      </c>
      <c r="D1190" s="164">
        <f>'MTSP-HERA Limits-HIDE'!GF$126</f>
        <v>1757</v>
      </c>
      <c r="E1190" s="164">
        <f>'MTSP-HERA Limits-HIDE'!GG$126</f>
        <v>2030</v>
      </c>
      <c r="F1190" s="164">
        <f>'MTSP-HERA Limits-HIDE'!GH$126</f>
        <v>2264</v>
      </c>
    </row>
    <row r="1191" spans="1:6" x14ac:dyDescent="0.2">
      <c r="A1191" s="43" t="s">
        <v>417</v>
      </c>
      <c r="B1191" s="164">
        <f>'MTSP-HERA Limits-HIDE'!GI$126</f>
        <v>1562</v>
      </c>
      <c r="C1191" s="164">
        <f>'MTSP-HERA Limits-HIDE'!GJ$126</f>
        <v>1673</v>
      </c>
      <c r="D1191" s="164">
        <f>'MTSP-HERA Limits-HIDE'!GK$126</f>
        <v>2008</v>
      </c>
      <c r="E1191" s="164">
        <f>'MTSP-HERA Limits-HIDE'!GL$126</f>
        <v>2320</v>
      </c>
      <c r="F1191" s="164">
        <f>'MTSP-HERA Limits-HIDE'!GM$126</f>
        <v>2588</v>
      </c>
    </row>
    <row r="1192" spans="1:6" ht="6" customHeight="1" x14ac:dyDescent="0.2">
      <c r="A1192" s="27"/>
      <c r="C1192" s="32"/>
    </row>
    <row r="1193" spans="1:6" ht="12.75" customHeight="1" x14ac:dyDescent="0.2">
      <c r="A1193" s="51" t="str">
        <f>'MTSP-HERA Limits-HIDE'!C77</f>
        <v>Rappahannock County</v>
      </c>
      <c r="B1193" s="26">
        <f>'MTSP-HERA Limits-HIDE'!E77</f>
        <v>108300</v>
      </c>
      <c r="C1193" s="27" t="str">
        <f>'MTSP-HERA Limits-HIDE'!D77</f>
        <v>Rappahannock County, VA HUD Metro FMR Area</v>
      </c>
    </row>
    <row r="1194" spans="1:6" ht="3" customHeight="1" x14ac:dyDescent="0.2">
      <c r="A1194" s="51"/>
    </row>
    <row r="1195" spans="1:6" s="29" customFormat="1" x14ac:dyDescent="0.2">
      <c r="A1195" s="51"/>
      <c r="B1195" s="28" t="s">
        <v>397</v>
      </c>
      <c r="C1195" s="28" t="s">
        <v>406</v>
      </c>
      <c r="D1195" s="28" t="s">
        <v>407</v>
      </c>
      <c r="E1195" s="28" t="s">
        <v>408</v>
      </c>
      <c r="F1195" s="28" t="s">
        <v>409</v>
      </c>
    </row>
    <row r="1196" spans="1:6" x14ac:dyDescent="0.2">
      <c r="A1196" s="30" t="s">
        <v>399</v>
      </c>
      <c r="B1196" s="31">
        <f>'MTSP-HERA Limits-HIDE'!CH$77</f>
        <v>379</v>
      </c>
      <c r="C1196" s="31">
        <f>'MTSP-HERA Limits-HIDE'!CI$77</f>
        <v>406</v>
      </c>
      <c r="D1196" s="31">
        <f>'MTSP-HERA Limits-HIDE'!CJ$77</f>
        <v>487</v>
      </c>
      <c r="E1196" s="31">
        <f>'MTSP-HERA Limits-HIDE'!CK$77</f>
        <v>563</v>
      </c>
      <c r="F1196" s="31">
        <f>'MTSP-HERA Limits-HIDE'!CL$77</f>
        <v>628</v>
      </c>
    </row>
    <row r="1197" spans="1:6" x14ac:dyDescent="0.2">
      <c r="A1197" s="30" t="s">
        <v>400</v>
      </c>
      <c r="B1197" s="31">
        <f>'MTSP-HERA Limits-HIDE'!CM$77</f>
        <v>569</v>
      </c>
      <c r="C1197" s="31">
        <f>'MTSP-HERA Limits-HIDE'!CN$77</f>
        <v>609</v>
      </c>
      <c r="D1197" s="31">
        <f>'MTSP-HERA Limits-HIDE'!CO$77</f>
        <v>731</v>
      </c>
      <c r="E1197" s="31">
        <f>'MTSP-HERA Limits-HIDE'!CP$77</f>
        <v>844</v>
      </c>
      <c r="F1197" s="31">
        <f>'MTSP-HERA Limits-HIDE'!CQ$77</f>
        <v>942</v>
      </c>
    </row>
    <row r="1198" spans="1:6" x14ac:dyDescent="0.2">
      <c r="A1198" s="30" t="s">
        <v>401</v>
      </c>
      <c r="B1198" s="31">
        <f>'MTSP-HERA Limits-HIDE'!CR$77</f>
        <v>759</v>
      </c>
      <c r="C1198" s="31">
        <f>'MTSP-HERA Limits-HIDE'!CS$77</f>
        <v>813</v>
      </c>
      <c r="D1198" s="31">
        <f>'MTSP-HERA Limits-HIDE'!CT$77</f>
        <v>975</v>
      </c>
      <c r="E1198" s="31">
        <f>'MTSP-HERA Limits-HIDE'!CU$77</f>
        <v>1126</v>
      </c>
      <c r="F1198" s="31">
        <f>'MTSP-HERA Limits-HIDE'!CV$77</f>
        <v>1257</v>
      </c>
    </row>
    <row r="1199" spans="1:6" x14ac:dyDescent="0.2">
      <c r="A1199" s="30" t="s">
        <v>402</v>
      </c>
      <c r="B1199" s="31">
        <f>'MTSP-HERA Limits-HIDE'!CW$77</f>
        <v>948</v>
      </c>
      <c r="C1199" s="31">
        <f>'MTSP-HERA Limits-HIDE'!CX$77</f>
        <v>1016</v>
      </c>
      <c r="D1199" s="31">
        <f>'MTSP-HERA Limits-HIDE'!CY$77</f>
        <v>1218</v>
      </c>
      <c r="E1199" s="31">
        <f>'MTSP-HERA Limits-HIDE'!CZ$77</f>
        <v>1408</v>
      </c>
      <c r="F1199" s="31">
        <f>'MTSP-HERA Limits-HIDE'!DA$77</f>
        <v>1571</v>
      </c>
    </row>
    <row r="1200" spans="1:6" x14ac:dyDescent="0.2">
      <c r="A1200" s="30" t="s">
        <v>403</v>
      </c>
      <c r="B1200" s="31">
        <f>'MTSP-HERA Limits-HIDE'!DB$77</f>
        <v>1138</v>
      </c>
      <c r="C1200" s="31">
        <f>'MTSP-HERA Limits-HIDE'!DC$77</f>
        <v>1219</v>
      </c>
      <c r="D1200" s="31">
        <f>'MTSP-HERA Limits-HIDE'!DD$77</f>
        <v>1462</v>
      </c>
      <c r="E1200" s="31">
        <f>'MTSP-HERA Limits-HIDE'!DE$77</f>
        <v>1689</v>
      </c>
      <c r="F1200" s="31">
        <f>'MTSP-HERA Limits-HIDE'!DF$77</f>
        <v>1885</v>
      </c>
    </row>
    <row r="1201" spans="1:6" x14ac:dyDescent="0.2">
      <c r="A1201" s="30" t="s">
        <v>404</v>
      </c>
      <c r="B1201" s="31">
        <f>'MTSP-HERA Limits-HIDE'!DG$77</f>
        <v>1328</v>
      </c>
      <c r="C1201" s="31">
        <f>'MTSP-HERA Limits-HIDE'!DH$77</f>
        <v>1422</v>
      </c>
      <c r="D1201" s="31">
        <f>'MTSP-HERA Limits-HIDE'!DI$77</f>
        <v>1706</v>
      </c>
      <c r="E1201" s="31">
        <f>'MTSP-HERA Limits-HIDE'!DJ$77</f>
        <v>1971</v>
      </c>
      <c r="F1201" s="31">
        <f>'MTSP-HERA Limits-HIDE'!DK$77</f>
        <v>2199</v>
      </c>
    </row>
    <row r="1202" spans="1:6" x14ac:dyDescent="0.2">
      <c r="A1202" s="30" t="s">
        <v>405</v>
      </c>
      <c r="B1202" s="31">
        <f>'MTSP-HERA Limits-HIDE'!DL$77</f>
        <v>1518</v>
      </c>
      <c r="C1202" s="31">
        <f>'MTSP-HERA Limits-HIDE'!DM$77</f>
        <v>1626</v>
      </c>
      <c r="D1202" s="31">
        <f>'MTSP-HERA Limits-HIDE'!DN$77</f>
        <v>1950</v>
      </c>
      <c r="E1202" s="31">
        <f>'MTSP-HERA Limits-HIDE'!DO$77</f>
        <v>2253</v>
      </c>
      <c r="F1202" s="31">
        <f>'MTSP-HERA Limits-HIDE'!DP$77</f>
        <v>2514</v>
      </c>
    </row>
    <row r="1203" spans="1:6" ht="6" customHeight="1" x14ac:dyDescent="0.2"/>
    <row r="1204" spans="1:6" x14ac:dyDescent="0.2">
      <c r="A1204" s="37" t="str">
        <f>'MTSP-HERA Limits-HIDE'!C127</f>
        <v>Richmond city</v>
      </c>
      <c r="B1204" s="26">
        <f>'MTSP-HERA Limits-HIDE'!E127</f>
        <v>113500</v>
      </c>
      <c r="C1204" s="280" t="str">
        <f>'MTSP-HERA Limits-HIDE'!D127</f>
        <v>Richmond, VA HUD Metro FMR Area</v>
      </c>
      <c r="D1204" s="280"/>
      <c r="E1204" s="280"/>
      <c r="F1204" s="280"/>
    </row>
    <row r="1205" spans="1:6" ht="3" customHeight="1" x14ac:dyDescent="0.2">
      <c r="A1205" s="37"/>
      <c r="B1205" s="38"/>
      <c r="C1205" s="41"/>
      <c r="D1205" s="41"/>
      <c r="E1205" s="41"/>
      <c r="F1205" s="41"/>
    </row>
    <row r="1206" spans="1:6" s="29" customFormat="1" x14ac:dyDescent="0.2">
      <c r="A1206" s="27"/>
      <c r="B1206" s="28" t="s">
        <v>397</v>
      </c>
      <c r="C1206" s="28" t="s">
        <v>406</v>
      </c>
      <c r="D1206" s="28" t="s">
        <v>407</v>
      </c>
      <c r="E1206" s="28" t="s">
        <v>408</v>
      </c>
      <c r="F1206" s="28" t="s">
        <v>409</v>
      </c>
    </row>
    <row r="1207" spans="1:6" x14ac:dyDescent="0.2">
      <c r="A1207" s="30" t="s">
        <v>399</v>
      </c>
      <c r="B1207" s="31">
        <f>'MTSP-HERA Limits-HIDE'!CH$127</f>
        <v>397</v>
      </c>
      <c r="C1207" s="31">
        <f>'MTSP-HERA Limits-HIDE'!CI$127</f>
        <v>425</v>
      </c>
      <c r="D1207" s="31">
        <f>'MTSP-HERA Limits-HIDE'!CJ$127</f>
        <v>511</v>
      </c>
      <c r="E1207" s="31">
        <f>'MTSP-HERA Limits-HIDE'!CK$127</f>
        <v>590</v>
      </c>
      <c r="F1207" s="31">
        <f>'MTSP-HERA Limits-HIDE'!CL$127</f>
        <v>658</v>
      </c>
    </row>
    <row r="1208" spans="1:6" x14ac:dyDescent="0.2">
      <c r="A1208" s="30" t="s">
        <v>400</v>
      </c>
      <c r="B1208" s="31">
        <f>'MTSP-HERA Limits-HIDE'!CM$127</f>
        <v>596</v>
      </c>
      <c r="C1208" s="31">
        <f>'MTSP-HERA Limits-HIDE'!CN$127</f>
        <v>638</v>
      </c>
      <c r="D1208" s="31">
        <f>'MTSP-HERA Limits-HIDE'!CO$127</f>
        <v>766</v>
      </c>
      <c r="E1208" s="31">
        <f>'MTSP-HERA Limits-HIDE'!CP$127</f>
        <v>885</v>
      </c>
      <c r="F1208" s="31">
        <f>'MTSP-HERA Limits-HIDE'!CQ$127</f>
        <v>987</v>
      </c>
    </row>
    <row r="1209" spans="1:6" x14ac:dyDescent="0.2">
      <c r="A1209" s="30" t="s">
        <v>401</v>
      </c>
      <c r="B1209" s="31">
        <f>'MTSP-HERA Limits-HIDE'!CR$127</f>
        <v>795</v>
      </c>
      <c r="C1209" s="31">
        <f>'MTSP-HERA Limits-HIDE'!CS$127</f>
        <v>851</v>
      </c>
      <c r="D1209" s="31">
        <f>'MTSP-HERA Limits-HIDE'!CT$127</f>
        <v>1022</v>
      </c>
      <c r="E1209" s="31">
        <f>'MTSP-HERA Limits-HIDE'!CU$127</f>
        <v>1180</v>
      </c>
      <c r="F1209" s="31">
        <f>'MTSP-HERA Limits-HIDE'!CV$127</f>
        <v>1317</v>
      </c>
    </row>
    <row r="1210" spans="1:6" x14ac:dyDescent="0.2">
      <c r="A1210" s="30" t="s">
        <v>402</v>
      </c>
      <c r="B1210" s="31">
        <f>'MTSP-HERA Limits-HIDE'!CW$127</f>
        <v>993</v>
      </c>
      <c r="C1210" s="31">
        <f>'MTSP-HERA Limits-HIDE'!CX$127</f>
        <v>1064</v>
      </c>
      <c r="D1210" s="31">
        <f>'MTSP-HERA Limits-HIDE'!CY$127</f>
        <v>1277</v>
      </c>
      <c r="E1210" s="31">
        <f>'MTSP-HERA Limits-HIDE'!CZ$127</f>
        <v>1475</v>
      </c>
      <c r="F1210" s="31">
        <f>'MTSP-HERA Limits-HIDE'!DA$127</f>
        <v>1646</v>
      </c>
    </row>
    <row r="1211" spans="1:6" x14ac:dyDescent="0.2">
      <c r="A1211" s="30" t="s">
        <v>403</v>
      </c>
      <c r="B1211" s="31">
        <f>'MTSP-HERA Limits-HIDE'!DB$127</f>
        <v>1192</v>
      </c>
      <c r="C1211" s="31">
        <f>'MTSP-HERA Limits-HIDE'!DC$127</f>
        <v>1277</v>
      </c>
      <c r="D1211" s="31">
        <f>'MTSP-HERA Limits-HIDE'!DD$127</f>
        <v>1533</v>
      </c>
      <c r="E1211" s="31">
        <f>'MTSP-HERA Limits-HIDE'!DE$127</f>
        <v>1770</v>
      </c>
      <c r="F1211" s="31">
        <f>'MTSP-HERA Limits-HIDE'!DF$127</f>
        <v>1975</v>
      </c>
    </row>
    <row r="1212" spans="1:6" x14ac:dyDescent="0.2">
      <c r="A1212" s="30" t="s">
        <v>404</v>
      </c>
      <c r="B1212" s="31">
        <f>'MTSP-HERA Limits-HIDE'!DG$127</f>
        <v>1391</v>
      </c>
      <c r="C1212" s="31">
        <f>'MTSP-HERA Limits-HIDE'!DH$127</f>
        <v>1490</v>
      </c>
      <c r="D1212" s="31">
        <f>'MTSP-HERA Limits-HIDE'!DI$127</f>
        <v>1788</v>
      </c>
      <c r="E1212" s="31">
        <f>'MTSP-HERA Limits-HIDE'!DJ$127</f>
        <v>2065</v>
      </c>
      <c r="F1212" s="31">
        <f>'MTSP-HERA Limits-HIDE'!DK$127</f>
        <v>2304</v>
      </c>
    </row>
    <row r="1213" spans="1:6" x14ac:dyDescent="0.2">
      <c r="A1213" s="30" t="s">
        <v>405</v>
      </c>
      <c r="B1213" s="31">
        <f>'MTSP-HERA Limits-HIDE'!DL$127</f>
        <v>1590</v>
      </c>
      <c r="C1213" s="31">
        <f>'MTSP-HERA Limits-HIDE'!DM$127</f>
        <v>1703</v>
      </c>
      <c r="D1213" s="31">
        <f>'MTSP-HERA Limits-HIDE'!DN$127</f>
        <v>2044</v>
      </c>
      <c r="E1213" s="31">
        <f>'MTSP-HERA Limits-HIDE'!DO$127</f>
        <v>2361</v>
      </c>
      <c r="F1213" s="31">
        <f>'MTSP-HERA Limits-HIDE'!DP$127</f>
        <v>2634</v>
      </c>
    </row>
    <row r="1214" spans="1:6" ht="6" customHeight="1" x14ac:dyDescent="0.2">
      <c r="A1214" s="27"/>
      <c r="C1214" s="32"/>
    </row>
    <row r="1215" spans="1:6" x14ac:dyDescent="0.2">
      <c r="A1215" s="25" t="str">
        <f>'MTSP-HERA Limits-HIDE'!C78</f>
        <v>Richmond County</v>
      </c>
      <c r="B1215" s="26">
        <f>'MTSP-HERA Limits-HIDE'!E78</f>
        <v>91500</v>
      </c>
      <c r="C1215" s="27" t="str">
        <f>'MTSP-HERA Limits-HIDE'!D78</f>
        <v>Richmond County, VA</v>
      </c>
    </row>
    <row r="1216" spans="1:6" ht="3" customHeight="1" x14ac:dyDescent="0.2">
      <c r="A1216" s="25"/>
    </row>
    <row r="1217" spans="1:6" s="29" customFormat="1" x14ac:dyDescent="0.2">
      <c r="A1217" s="25"/>
      <c r="B1217" s="28" t="s">
        <v>397</v>
      </c>
      <c r="C1217" s="28" t="s">
        <v>406</v>
      </c>
      <c r="D1217" s="28" t="s">
        <v>407</v>
      </c>
      <c r="E1217" s="28" t="s">
        <v>408</v>
      </c>
      <c r="F1217" s="28" t="s">
        <v>409</v>
      </c>
    </row>
    <row r="1218" spans="1:6" x14ac:dyDescent="0.2">
      <c r="A1218" s="30" t="s">
        <v>399</v>
      </c>
      <c r="B1218" s="31">
        <f>'MTSP-HERA Limits-HIDE'!CH$78</f>
        <v>300</v>
      </c>
      <c r="C1218" s="31">
        <f>'MTSP-HERA Limits-HIDE'!CI$78</f>
        <v>322</v>
      </c>
      <c r="D1218" s="31">
        <f>'MTSP-HERA Limits-HIDE'!CJ$78</f>
        <v>387</v>
      </c>
      <c r="E1218" s="31">
        <f>'MTSP-HERA Limits-HIDE'!CK$78</f>
        <v>446</v>
      </c>
      <c r="F1218" s="31">
        <f>'MTSP-HERA Limits-HIDE'!CL$78</f>
        <v>498</v>
      </c>
    </row>
    <row r="1219" spans="1:6" x14ac:dyDescent="0.2">
      <c r="A1219" s="30" t="s">
        <v>400</v>
      </c>
      <c r="B1219" s="31">
        <f>'MTSP-HERA Limits-HIDE'!CM$78</f>
        <v>450</v>
      </c>
      <c r="C1219" s="31">
        <f>'MTSP-HERA Limits-HIDE'!CN$78</f>
        <v>483</v>
      </c>
      <c r="D1219" s="31">
        <f>'MTSP-HERA Limits-HIDE'!CO$78</f>
        <v>580</v>
      </c>
      <c r="E1219" s="31">
        <f>'MTSP-HERA Limits-HIDE'!CP$78</f>
        <v>670</v>
      </c>
      <c r="F1219" s="31">
        <f>'MTSP-HERA Limits-HIDE'!CQ$78</f>
        <v>747</v>
      </c>
    </row>
    <row r="1220" spans="1:6" x14ac:dyDescent="0.2">
      <c r="A1220" s="30" t="s">
        <v>401</v>
      </c>
      <c r="B1220" s="31">
        <f>'MTSP-HERA Limits-HIDE'!CR$78</f>
        <v>601</v>
      </c>
      <c r="C1220" s="31">
        <f>'MTSP-HERA Limits-HIDE'!CS$78</f>
        <v>644</v>
      </c>
      <c r="D1220" s="31">
        <f>'MTSP-HERA Limits-HIDE'!CT$78</f>
        <v>774</v>
      </c>
      <c r="E1220" s="31">
        <f>'MTSP-HERA Limits-HIDE'!CU$78</f>
        <v>893</v>
      </c>
      <c r="F1220" s="31">
        <f>'MTSP-HERA Limits-HIDE'!CV$78</f>
        <v>997</v>
      </c>
    </row>
    <row r="1221" spans="1:6" x14ac:dyDescent="0.2">
      <c r="A1221" s="30" t="s">
        <v>402</v>
      </c>
      <c r="B1221" s="31">
        <f>'MTSP-HERA Limits-HIDE'!CW$78</f>
        <v>751</v>
      </c>
      <c r="C1221" s="31">
        <f>'MTSP-HERA Limits-HIDE'!CX$78</f>
        <v>805</v>
      </c>
      <c r="D1221" s="31">
        <f>'MTSP-HERA Limits-HIDE'!CY$78</f>
        <v>967</v>
      </c>
      <c r="E1221" s="31">
        <f>'MTSP-HERA Limits-HIDE'!CZ$78</f>
        <v>1116</v>
      </c>
      <c r="F1221" s="31">
        <f>'MTSP-HERA Limits-HIDE'!DA$78</f>
        <v>1246</v>
      </c>
    </row>
    <row r="1222" spans="1:6" x14ac:dyDescent="0.2">
      <c r="A1222" s="30" t="s">
        <v>403</v>
      </c>
      <c r="B1222" s="31">
        <f>'MTSP-HERA Limits-HIDE'!DB$78</f>
        <v>901</v>
      </c>
      <c r="C1222" s="31">
        <f>'MTSP-HERA Limits-HIDE'!DC$78</f>
        <v>966</v>
      </c>
      <c r="D1222" s="31">
        <f>'MTSP-HERA Limits-HIDE'!DD$78</f>
        <v>1161</v>
      </c>
      <c r="E1222" s="31">
        <f>'MTSP-HERA Limits-HIDE'!DE$78</f>
        <v>1340</v>
      </c>
      <c r="F1222" s="31">
        <f>'MTSP-HERA Limits-HIDE'!DF$78</f>
        <v>1495</v>
      </c>
    </row>
    <row r="1223" spans="1:6" x14ac:dyDescent="0.2">
      <c r="A1223" s="30" t="s">
        <v>404</v>
      </c>
      <c r="B1223" s="31">
        <f>'MTSP-HERA Limits-HIDE'!DG$78</f>
        <v>1051</v>
      </c>
      <c r="C1223" s="31">
        <f>'MTSP-HERA Limits-HIDE'!DH$78</f>
        <v>1127</v>
      </c>
      <c r="D1223" s="31">
        <f>'MTSP-HERA Limits-HIDE'!DI$78</f>
        <v>1354</v>
      </c>
      <c r="E1223" s="31">
        <f>'MTSP-HERA Limits-HIDE'!DJ$78</f>
        <v>1563</v>
      </c>
      <c r="F1223" s="31">
        <f>'MTSP-HERA Limits-HIDE'!DK$78</f>
        <v>1744</v>
      </c>
    </row>
    <row r="1224" spans="1:6" x14ac:dyDescent="0.2">
      <c r="A1224" s="30" t="s">
        <v>405</v>
      </c>
      <c r="B1224" s="31">
        <f>'MTSP-HERA Limits-HIDE'!DL$78</f>
        <v>1202</v>
      </c>
      <c r="C1224" s="31">
        <f>'MTSP-HERA Limits-HIDE'!DM$78</f>
        <v>1289</v>
      </c>
      <c r="D1224" s="31">
        <f>'MTSP-HERA Limits-HIDE'!DN$78</f>
        <v>1548</v>
      </c>
      <c r="E1224" s="31">
        <f>'MTSP-HERA Limits-HIDE'!DO$78</f>
        <v>1787</v>
      </c>
      <c r="F1224" s="31">
        <f>'MTSP-HERA Limits-HIDE'!DP$78</f>
        <v>1994</v>
      </c>
    </row>
    <row r="1225" spans="1:6" ht="6" customHeight="1" x14ac:dyDescent="0.2"/>
    <row r="1226" spans="1:6" x14ac:dyDescent="0.2">
      <c r="A1226" s="43" t="str">
        <f>'MTSP-HERA Limits-HIDE'!C128</f>
        <v>Roanoke city</v>
      </c>
      <c r="B1226" s="44">
        <f>'MTSP-HERA Limits-HIDE'!E128</f>
        <v>90600</v>
      </c>
      <c r="C1226" s="43" t="str">
        <f>'MTSP-HERA Limits-HIDE'!D128</f>
        <v>Roanoke, VA HUD Metro FMR Area</v>
      </c>
      <c r="D1226" s="45"/>
      <c r="E1226" s="45"/>
      <c r="F1226" s="45"/>
    </row>
    <row r="1227" spans="1:6" ht="3" customHeight="1" x14ac:dyDescent="0.2">
      <c r="A1227" s="27"/>
      <c r="B1227" s="28"/>
      <c r="C1227" s="27"/>
    </row>
    <row r="1228" spans="1:6" s="29" customFormat="1" x14ac:dyDescent="0.2">
      <c r="A1228" s="27"/>
      <c r="B1228" s="28" t="s">
        <v>397</v>
      </c>
      <c r="C1228" s="28" t="s">
        <v>406</v>
      </c>
      <c r="D1228" s="28" t="s">
        <v>407</v>
      </c>
      <c r="E1228" s="28" t="s">
        <v>408</v>
      </c>
      <c r="F1228" s="28" t="s">
        <v>409</v>
      </c>
    </row>
    <row r="1229" spans="1:6" x14ac:dyDescent="0.2">
      <c r="A1229" s="30" t="s">
        <v>399</v>
      </c>
      <c r="B1229" s="31">
        <f>'MTSP-HERA Limits-HIDE'!CH$128</f>
        <v>317</v>
      </c>
      <c r="C1229" s="31">
        <f>'MTSP-HERA Limits-HIDE'!CI$128</f>
        <v>340</v>
      </c>
      <c r="D1229" s="31">
        <f>'MTSP-HERA Limits-HIDE'!CJ$128</f>
        <v>408</v>
      </c>
      <c r="E1229" s="31">
        <f>'MTSP-HERA Limits-HIDE'!CK$128</f>
        <v>471</v>
      </c>
      <c r="F1229" s="31">
        <f>'MTSP-HERA Limits-HIDE'!CL$128</f>
        <v>525</v>
      </c>
    </row>
    <row r="1230" spans="1:6" x14ac:dyDescent="0.2">
      <c r="A1230" s="30" t="s">
        <v>400</v>
      </c>
      <c r="B1230" s="31">
        <f>'MTSP-HERA Limits-HIDE'!CM$128</f>
        <v>476</v>
      </c>
      <c r="C1230" s="31">
        <f>'MTSP-HERA Limits-HIDE'!CN$128</f>
        <v>510</v>
      </c>
      <c r="D1230" s="31">
        <f>'MTSP-HERA Limits-HIDE'!CO$128</f>
        <v>612</v>
      </c>
      <c r="E1230" s="31">
        <f>'MTSP-HERA Limits-HIDE'!CP$128</f>
        <v>706</v>
      </c>
      <c r="F1230" s="31">
        <f>'MTSP-HERA Limits-HIDE'!CQ$128</f>
        <v>788</v>
      </c>
    </row>
    <row r="1231" spans="1:6" x14ac:dyDescent="0.2">
      <c r="A1231" s="30" t="s">
        <v>401</v>
      </c>
      <c r="B1231" s="31">
        <f>'MTSP-HERA Limits-HIDE'!CR$128</f>
        <v>635</v>
      </c>
      <c r="C1231" s="31">
        <f>'MTSP-HERA Limits-HIDE'!CS$128</f>
        <v>680</v>
      </c>
      <c r="D1231" s="31">
        <f>'MTSP-HERA Limits-HIDE'!CT$128</f>
        <v>816</v>
      </c>
      <c r="E1231" s="31">
        <f>'MTSP-HERA Limits-HIDE'!CU$128</f>
        <v>942</v>
      </c>
      <c r="F1231" s="31">
        <f>'MTSP-HERA Limits-HIDE'!CV$128</f>
        <v>1051</v>
      </c>
    </row>
    <row r="1232" spans="1:6" x14ac:dyDescent="0.2">
      <c r="A1232" s="30" t="s">
        <v>402</v>
      </c>
      <c r="B1232" s="31">
        <f>'MTSP-HERA Limits-HIDE'!CW$128</f>
        <v>793</v>
      </c>
      <c r="C1232" s="31">
        <f>'MTSP-HERA Limits-HIDE'!CX$128</f>
        <v>850</v>
      </c>
      <c r="D1232" s="31">
        <f>'MTSP-HERA Limits-HIDE'!CY$128</f>
        <v>1020</v>
      </c>
      <c r="E1232" s="31">
        <f>'MTSP-HERA Limits-HIDE'!CZ$128</f>
        <v>1178</v>
      </c>
      <c r="F1232" s="31">
        <f>'MTSP-HERA Limits-HIDE'!DA$128</f>
        <v>1313</v>
      </c>
    </row>
    <row r="1233" spans="1:6" x14ac:dyDescent="0.2">
      <c r="A1233" s="30" t="s">
        <v>403</v>
      </c>
      <c r="B1233" s="31">
        <f>'MTSP-HERA Limits-HIDE'!DB$128</f>
        <v>952</v>
      </c>
      <c r="C1233" s="31">
        <f>'MTSP-HERA Limits-HIDE'!DC$128</f>
        <v>1020</v>
      </c>
      <c r="D1233" s="31">
        <f>'MTSP-HERA Limits-HIDE'!DD$128</f>
        <v>1224</v>
      </c>
      <c r="E1233" s="31">
        <f>'MTSP-HERA Limits-HIDE'!DE$128</f>
        <v>1413</v>
      </c>
      <c r="F1233" s="31">
        <f>'MTSP-HERA Limits-HIDE'!DF$128</f>
        <v>1576</v>
      </c>
    </row>
    <row r="1234" spans="1:6" x14ac:dyDescent="0.2">
      <c r="A1234" s="30" t="s">
        <v>404</v>
      </c>
      <c r="B1234" s="31">
        <f>'MTSP-HERA Limits-HIDE'!DG$128</f>
        <v>1111</v>
      </c>
      <c r="C1234" s="31">
        <f>'MTSP-HERA Limits-HIDE'!DH$128</f>
        <v>1190</v>
      </c>
      <c r="D1234" s="31">
        <f>'MTSP-HERA Limits-HIDE'!DI$128</f>
        <v>1428</v>
      </c>
      <c r="E1234" s="31">
        <f>'MTSP-HERA Limits-HIDE'!DJ$128</f>
        <v>1649</v>
      </c>
      <c r="F1234" s="31">
        <f>'MTSP-HERA Limits-HIDE'!DK$128</f>
        <v>1839</v>
      </c>
    </row>
    <row r="1235" spans="1:6" x14ac:dyDescent="0.2">
      <c r="A1235" s="30" t="s">
        <v>405</v>
      </c>
      <c r="B1235" s="31">
        <f>'MTSP-HERA Limits-HIDE'!DL$128</f>
        <v>1270</v>
      </c>
      <c r="C1235" s="31">
        <f>'MTSP-HERA Limits-HIDE'!DM$128</f>
        <v>1360</v>
      </c>
      <c r="D1235" s="31">
        <f>'MTSP-HERA Limits-HIDE'!DN$128</f>
        <v>1632</v>
      </c>
      <c r="E1235" s="31">
        <f>'MTSP-HERA Limits-HIDE'!DO$128</f>
        <v>1885</v>
      </c>
      <c r="F1235" s="31">
        <f>'MTSP-HERA Limits-HIDE'!DP$128</f>
        <v>2102</v>
      </c>
    </row>
    <row r="1236" spans="1:6" ht="6" customHeight="1" x14ac:dyDescent="0.2"/>
    <row r="1237" spans="1:6" x14ac:dyDescent="0.2">
      <c r="A1237" s="43" t="s">
        <v>411</v>
      </c>
      <c r="B1237" s="164">
        <f>'MTSP-HERA Limits-HIDE'!FE$128</f>
        <v>325</v>
      </c>
      <c r="C1237" s="164">
        <f>'MTSP-HERA Limits-HIDE'!FF$128</f>
        <v>348</v>
      </c>
      <c r="D1237" s="164">
        <f>'MTSP-HERA Limits-HIDE'!FG$128</f>
        <v>418</v>
      </c>
      <c r="E1237" s="164">
        <f>'MTSP-HERA Limits-HIDE'!FH$128</f>
        <v>482</v>
      </c>
      <c r="F1237" s="164">
        <f>'MTSP-HERA Limits-HIDE'!FI$128</f>
        <v>538</v>
      </c>
    </row>
    <row r="1238" spans="1:6" x14ac:dyDescent="0.2">
      <c r="A1238" s="43" t="s">
        <v>412</v>
      </c>
      <c r="B1238" s="164">
        <f>'MTSP-HERA Limits-HIDE'!FJ$128</f>
        <v>487</v>
      </c>
      <c r="C1238" s="164">
        <f>'MTSP-HERA Limits-HIDE'!FK$128</f>
        <v>522</v>
      </c>
      <c r="D1238" s="164">
        <f>'MTSP-HERA Limits-HIDE'!FL$128</f>
        <v>627</v>
      </c>
      <c r="E1238" s="164">
        <f>'MTSP-HERA Limits-HIDE'!FM$128</f>
        <v>724</v>
      </c>
      <c r="F1238" s="164">
        <f>'MTSP-HERA Limits-HIDE'!FN$128</f>
        <v>807</v>
      </c>
    </row>
    <row r="1239" spans="1:6" x14ac:dyDescent="0.2">
      <c r="A1239" s="43" t="s">
        <v>413</v>
      </c>
      <c r="B1239" s="164">
        <f>'MTSP-HERA Limits-HIDE'!FO$128</f>
        <v>650</v>
      </c>
      <c r="C1239" s="164">
        <f>'MTSP-HERA Limits-HIDE'!FP$128</f>
        <v>696</v>
      </c>
      <c r="D1239" s="164">
        <f>'MTSP-HERA Limits-HIDE'!FQ$128</f>
        <v>836</v>
      </c>
      <c r="E1239" s="164">
        <f>'MTSP-HERA Limits-HIDE'!FR$128</f>
        <v>965</v>
      </c>
      <c r="F1239" s="164">
        <f>'MTSP-HERA Limits-HIDE'!FS$128</f>
        <v>1077</v>
      </c>
    </row>
    <row r="1240" spans="1:6" x14ac:dyDescent="0.2">
      <c r="A1240" s="43" t="s">
        <v>414</v>
      </c>
      <c r="B1240" s="164">
        <f>'MTSP-HERA Limits-HIDE'!FT$128</f>
        <v>812</v>
      </c>
      <c r="C1240" s="164">
        <f>'MTSP-HERA Limits-HIDE'!FU$128</f>
        <v>870</v>
      </c>
      <c r="D1240" s="164">
        <f>'MTSP-HERA Limits-HIDE'!FV$128</f>
        <v>1045</v>
      </c>
      <c r="E1240" s="164">
        <f>'MTSP-HERA Limits-HIDE'!FW$128</f>
        <v>1206</v>
      </c>
      <c r="F1240" s="164">
        <f>'MTSP-HERA Limits-HIDE'!FX$128</f>
        <v>1346</v>
      </c>
    </row>
    <row r="1241" spans="1:6" x14ac:dyDescent="0.2">
      <c r="A1241" s="43" t="s">
        <v>415</v>
      </c>
      <c r="B1241" s="164">
        <f>'MTSP-HERA Limits-HIDE'!FY$128</f>
        <v>975</v>
      </c>
      <c r="C1241" s="164">
        <f>'MTSP-HERA Limits-HIDE'!FZ$128</f>
        <v>1044</v>
      </c>
      <c r="D1241" s="164">
        <f>'MTSP-HERA Limits-HIDE'!GA$128</f>
        <v>1254</v>
      </c>
      <c r="E1241" s="164">
        <f>'MTSP-HERA Limits-HIDE'!GB$128</f>
        <v>1448</v>
      </c>
      <c r="F1241" s="164">
        <f>'MTSP-HERA Limits-HIDE'!GC$128</f>
        <v>1615</v>
      </c>
    </row>
    <row r="1242" spans="1:6" x14ac:dyDescent="0.2">
      <c r="A1242" s="43" t="s">
        <v>416</v>
      </c>
      <c r="B1242" s="164">
        <f>'MTSP-HERA Limits-HIDE'!GD$128</f>
        <v>1137</v>
      </c>
      <c r="C1242" s="164">
        <f>'MTSP-HERA Limits-HIDE'!GE$128</f>
        <v>1218</v>
      </c>
      <c r="D1242" s="164">
        <f>'MTSP-HERA Limits-HIDE'!GF$128</f>
        <v>1463</v>
      </c>
      <c r="E1242" s="164">
        <f>'MTSP-HERA Limits-HIDE'!GG$128</f>
        <v>1689</v>
      </c>
      <c r="F1242" s="164">
        <f>'MTSP-HERA Limits-HIDE'!GH$128</f>
        <v>1884</v>
      </c>
    </row>
    <row r="1243" spans="1:6" x14ac:dyDescent="0.2">
      <c r="A1243" s="43" t="s">
        <v>417</v>
      </c>
      <c r="B1243" s="164">
        <f>'MTSP-HERA Limits-HIDE'!GI$128</f>
        <v>1300</v>
      </c>
      <c r="C1243" s="164">
        <f>'MTSP-HERA Limits-HIDE'!GJ$128</f>
        <v>1393</v>
      </c>
      <c r="D1243" s="164">
        <f>'MTSP-HERA Limits-HIDE'!GK$128</f>
        <v>1672</v>
      </c>
      <c r="E1243" s="164">
        <f>'MTSP-HERA Limits-HIDE'!GL$128</f>
        <v>1931</v>
      </c>
      <c r="F1243" s="164">
        <f>'MTSP-HERA Limits-HIDE'!GM$128</f>
        <v>2154</v>
      </c>
    </row>
    <row r="1244" spans="1:6" ht="6" customHeight="1" x14ac:dyDescent="0.2"/>
    <row r="1245" spans="1:6" x14ac:dyDescent="0.2">
      <c r="A1245" s="43" t="str">
        <f>'MTSP-HERA Limits-HIDE'!C79</f>
        <v>Roanoke County</v>
      </c>
      <c r="B1245" s="44">
        <f>'MTSP-HERA Limits-HIDE'!E79</f>
        <v>90600</v>
      </c>
      <c r="C1245" s="43" t="str">
        <f>'MTSP-HERA Limits-HIDE'!D79</f>
        <v>Roanoke, VA HUD Metro FMR Area</v>
      </c>
      <c r="D1245" s="45"/>
      <c r="E1245" s="45"/>
      <c r="F1245" s="45"/>
    </row>
    <row r="1246" spans="1:6" ht="3" customHeight="1" x14ac:dyDescent="0.2">
      <c r="A1246" s="29"/>
    </row>
    <row r="1247" spans="1:6" s="29" customFormat="1" x14ac:dyDescent="0.2">
      <c r="B1247" s="28" t="s">
        <v>397</v>
      </c>
      <c r="C1247" s="28" t="s">
        <v>406</v>
      </c>
      <c r="D1247" s="28" t="s">
        <v>407</v>
      </c>
      <c r="E1247" s="28" t="s">
        <v>408</v>
      </c>
      <c r="F1247" s="28" t="s">
        <v>409</v>
      </c>
    </row>
    <row r="1248" spans="1:6" x14ac:dyDescent="0.2">
      <c r="A1248" s="30" t="s">
        <v>399</v>
      </c>
      <c r="B1248" s="31">
        <f>'MTSP-HERA Limits-HIDE'!CH$79</f>
        <v>317</v>
      </c>
      <c r="C1248" s="31">
        <f>'MTSP-HERA Limits-HIDE'!CI$79</f>
        <v>340</v>
      </c>
      <c r="D1248" s="31">
        <f>'MTSP-HERA Limits-HIDE'!CJ$79</f>
        <v>408</v>
      </c>
      <c r="E1248" s="31">
        <f>'MTSP-HERA Limits-HIDE'!CK$79</f>
        <v>471</v>
      </c>
      <c r="F1248" s="31">
        <f>'MTSP-HERA Limits-HIDE'!CL$79</f>
        <v>525</v>
      </c>
    </row>
    <row r="1249" spans="1:6" x14ac:dyDescent="0.2">
      <c r="A1249" s="30" t="s">
        <v>400</v>
      </c>
      <c r="B1249" s="31">
        <f>'MTSP-HERA Limits-HIDE'!CM$79</f>
        <v>476</v>
      </c>
      <c r="C1249" s="31">
        <f>'MTSP-HERA Limits-HIDE'!CN$79</f>
        <v>510</v>
      </c>
      <c r="D1249" s="31">
        <f>'MTSP-HERA Limits-HIDE'!CO$79</f>
        <v>612</v>
      </c>
      <c r="E1249" s="31">
        <f>'MTSP-HERA Limits-HIDE'!CP$79</f>
        <v>706</v>
      </c>
      <c r="F1249" s="31">
        <f>'MTSP-HERA Limits-HIDE'!CQ$79</f>
        <v>788</v>
      </c>
    </row>
    <row r="1250" spans="1:6" x14ac:dyDescent="0.2">
      <c r="A1250" s="30" t="s">
        <v>401</v>
      </c>
      <c r="B1250" s="31">
        <f>'MTSP-HERA Limits-HIDE'!CR$79</f>
        <v>635</v>
      </c>
      <c r="C1250" s="31">
        <f>'MTSP-HERA Limits-HIDE'!CS$79</f>
        <v>680</v>
      </c>
      <c r="D1250" s="31">
        <f>'MTSP-HERA Limits-HIDE'!CT$79</f>
        <v>816</v>
      </c>
      <c r="E1250" s="31">
        <f>'MTSP-HERA Limits-HIDE'!CU$79</f>
        <v>942</v>
      </c>
      <c r="F1250" s="31">
        <f>'MTSP-HERA Limits-HIDE'!CV$79</f>
        <v>1051</v>
      </c>
    </row>
    <row r="1251" spans="1:6" x14ac:dyDescent="0.2">
      <c r="A1251" s="30" t="s">
        <v>402</v>
      </c>
      <c r="B1251" s="31">
        <f>'MTSP-HERA Limits-HIDE'!CW$79</f>
        <v>793</v>
      </c>
      <c r="C1251" s="31">
        <f>'MTSP-HERA Limits-HIDE'!CX$79</f>
        <v>850</v>
      </c>
      <c r="D1251" s="31">
        <f>'MTSP-HERA Limits-HIDE'!CY$79</f>
        <v>1020</v>
      </c>
      <c r="E1251" s="31">
        <f>'MTSP-HERA Limits-HIDE'!CZ$79</f>
        <v>1178</v>
      </c>
      <c r="F1251" s="31">
        <f>'MTSP-HERA Limits-HIDE'!DA$79</f>
        <v>1313</v>
      </c>
    </row>
    <row r="1252" spans="1:6" x14ac:dyDescent="0.2">
      <c r="A1252" s="30" t="s">
        <v>403</v>
      </c>
      <c r="B1252" s="31">
        <f>'MTSP-HERA Limits-HIDE'!DB$79</f>
        <v>952</v>
      </c>
      <c r="C1252" s="31">
        <f>'MTSP-HERA Limits-HIDE'!DC$79</f>
        <v>1020</v>
      </c>
      <c r="D1252" s="31">
        <f>'MTSP-HERA Limits-HIDE'!DD$79</f>
        <v>1224</v>
      </c>
      <c r="E1252" s="31">
        <f>'MTSP-HERA Limits-HIDE'!DE$79</f>
        <v>1413</v>
      </c>
      <c r="F1252" s="31">
        <f>'MTSP-HERA Limits-HIDE'!DF$79</f>
        <v>1576</v>
      </c>
    </row>
    <row r="1253" spans="1:6" x14ac:dyDescent="0.2">
      <c r="A1253" s="30" t="s">
        <v>404</v>
      </c>
      <c r="B1253" s="31">
        <f>'MTSP-HERA Limits-HIDE'!DG$79</f>
        <v>1111</v>
      </c>
      <c r="C1253" s="31">
        <f>'MTSP-HERA Limits-HIDE'!DH$79</f>
        <v>1190</v>
      </c>
      <c r="D1253" s="31">
        <f>'MTSP-HERA Limits-HIDE'!DI$79</f>
        <v>1428</v>
      </c>
      <c r="E1253" s="31">
        <f>'MTSP-HERA Limits-HIDE'!DJ$79</f>
        <v>1649</v>
      </c>
      <c r="F1253" s="31">
        <f>'MTSP-HERA Limits-HIDE'!DK$79</f>
        <v>1839</v>
      </c>
    </row>
    <row r="1254" spans="1:6" x14ac:dyDescent="0.2">
      <c r="A1254" s="30" t="s">
        <v>405</v>
      </c>
      <c r="B1254" s="31">
        <f>'MTSP-HERA Limits-HIDE'!DL$79</f>
        <v>1270</v>
      </c>
      <c r="C1254" s="31">
        <f>'MTSP-HERA Limits-HIDE'!DM$79</f>
        <v>1360</v>
      </c>
      <c r="D1254" s="31">
        <f>'MTSP-HERA Limits-HIDE'!DN$79</f>
        <v>1632</v>
      </c>
      <c r="E1254" s="31">
        <f>'MTSP-HERA Limits-HIDE'!DO$79</f>
        <v>1885</v>
      </c>
      <c r="F1254" s="31">
        <f>'MTSP-HERA Limits-HIDE'!DP$79</f>
        <v>2102</v>
      </c>
    </row>
    <row r="1255" spans="1:6" ht="6" customHeight="1" x14ac:dyDescent="0.2"/>
    <row r="1256" spans="1:6" x14ac:dyDescent="0.2">
      <c r="A1256" s="43" t="s">
        <v>411</v>
      </c>
      <c r="B1256" s="164">
        <f>'MTSP-HERA Limits-HIDE'!FE$79</f>
        <v>325</v>
      </c>
      <c r="C1256" s="164">
        <f>'MTSP-HERA Limits-HIDE'!FF$79</f>
        <v>348</v>
      </c>
      <c r="D1256" s="164">
        <f>'MTSP-HERA Limits-HIDE'!FG$79</f>
        <v>418</v>
      </c>
      <c r="E1256" s="164">
        <f>'MTSP-HERA Limits-HIDE'!FH$79</f>
        <v>482</v>
      </c>
      <c r="F1256" s="164">
        <f>'MTSP-HERA Limits-HIDE'!FI$79</f>
        <v>538</v>
      </c>
    </row>
    <row r="1257" spans="1:6" x14ac:dyDescent="0.2">
      <c r="A1257" s="43" t="s">
        <v>412</v>
      </c>
      <c r="B1257" s="164">
        <f>'MTSP-HERA Limits-HIDE'!FJ$79</f>
        <v>487</v>
      </c>
      <c r="C1257" s="164">
        <f>'MTSP-HERA Limits-HIDE'!FK$79</f>
        <v>522</v>
      </c>
      <c r="D1257" s="164">
        <f>'MTSP-HERA Limits-HIDE'!FL$79</f>
        <v>627</v>
      </c>
      <c r="E1257" s="164">
        <f>'MTSP-HERA Limits-HIDE'!FM$79</f>
        <v>724</v>
      </c>
      <c r="F1257" s="164">
        <f>'MTSP-HERA Limits-HIDE'!FN$79</f>
        <v>807</v>
      </c>
    </row>
    <row r="1258" spans="1:6" x14ac:dyDescent="0.2">
      <c r="A1258" s="43" t="s">
        <v>413</v>
      </c>
      <c r="B1258" s="164">
        <f>'MTSP-HERA Limits-HIDE'!FO$79</f>
        <v>650</v>
      </c>
      <c r="C1258" s="164">
        <f>'MTSP-HERA Limits-HIDE'!FP$79</f>
        <v>696</v>
      </c>
      <c r="D1258" s="164">
        <f>'MTSP-HERA Limits-HIDE'!FQ$79</f>
        <v>836</v>
      </c>
      <c r="E1258" s="164">
        <f>'MTSP-HERA Limits-HIDE'!FR$79</f>
        <v>965</v>
      </c>
      <c r="F1258" s="164">
        <f>'MTSP-HERA Limits-HIDE'!FS$79</f>
        <v>1077</v>
      </c>
    </row>
    <row r="1259" spans="1:6" x14ac:dyDescent="0.2">
      <c r="A1259" s="43" t="s">
        <v>414</v>
      </c>
      <c r="B1259" s="164">
        <f>'MTSP-HERA Limits-HIDE'!FT$79</f>
        <v>812</v>
      </c>
      <c r="C1259" s="164">
        <f>'MTSP-HERA Limits-HIDE'!FU$79</f>
        <v>870</v>
      </c>
      <c r="D1259" s="164">
        <f>'MTSP-HERA Limits-HIDE'!FV$79</f>
        <v>1045</v>
      </c>
      <c r="E1259" s="164">
        <f>'MTSP-HERA Limits-HIDE'!FW$79</f>
        <v>1206</v>
      </c>
      <c r="F1259" s="164">
        <f>'MTSP-HERA Limits-HIDE'!FX$79</f>
        <v>1346</v>
      </c>
    </row>
    <row r="1260" spans="1:6" x14ac:dyDescent="0.2">
      <c r="A1260" s="43" t="s">
        <v>415</v>
      </c>
      <c r="B1260" s="164">
        <f>'MTSP-HERA Limits-HIDE'!FY$79</f>
        <v>975</v>
      </c>
      <c r="C1260" s="164">
        <f>'MTSP-HERA Limits-HIDE'!FZ$79</f>
        <v>1044</v>
      </c>
      <c r="D1260" s="164">
        <f>'MTSP-HERA Limits-HIDE'!GA$79</f>
        <v>1254</v>
      </c>
      <c r="E1260" s="164">
        <f>'MTSP-HERA Limits-HIDE'!GB$79</f>
        <v>1448</v>
      </c>
      <c r="F1260" s="164">
        <f>'MTSP-HERA Limits-HIDE'!GC$79</f>
        <v>1615</v>
      </c>
    </row>
    <row r="1261" spans="1:6" x14ac:dyDescent="0.2">
      <c r="A1261" s="43" t="s">
        <v>416</v>
      </c>
      <c r="B1261" s="164">
        <f>'MTSP-HERA Limits-HIDE'!GD$79</f>
        <v>1137</v>
      </c>
      <c r="C1261" s="164">
        <f>'MTSP-HERA Limits-HIDE'!GE$79</f>
        <v>1218</v>
      </c>
      <c r="D1261" s="164">
        <f>'MTSP-HERA Limits-HIDE'!GF$79</f>
        <v>1463</v>
      </c>
      <c r="E1261" s="164">
        <f>'MTSP-HERA Limits-HIDE'!GG$79</f>
        <v>1689</v>
      </c>
      <c r="F1261" s="164">
        <f>'MTSP-HERA Limits-HIDE'!GH$79</f>
        <v>1884</v>
      </c>
    </row>
    <row r="1262" spans="1:6" x14ac:dyDescent="0.2">
      <c r="A1262" s="43" t="s">
        <v>417</v>
      </c>
      <c r="B1262" s="164">
        <f>'MTSP-HERA Limits-HIDE'!GI$79</f>
        <v>1300</v>
      </c>
      <c r="C1262" s="164">
        <f>'MTSP-HERA Limits-HIDE'!GJ$79</f>
        <v>1393</v>
      </c>
      <c r="D1262" s="164">
        <f>'MTSP-HERA Limits-HIDE'!GK$79</f>
        <v>1672</v>
      </c>
      <c r="E1262" s="164">
        <f>'MTSP-HERA Limits-HIDE'!GL$79</f>
        <v>1931</v>
      </c>
      <c r="F1262" s="164">
        <f>'MTSP-HERA Limits-HIDE'!GM$79</f>
        <v>2154</v>
      </c>
    </row>
    <row r="1263" spans="1:6" ht="6" customHeight="1" x14ac:dyDescent="0.2"/>
    <row r="1264" spans="1:6" x14ac:dyDescent="0.2">
      <c r="A1264" s="36" t="str">
        <f>'MTSP-HERA Limits-HIDE'!C80</f>
        <v>Rockbridge County</v>
      </c>
      <c r="B1264" s="26">
        <f>'MTSP-HERA Limits-HIDE'!E80</f>
        <v>85200</v>
      </c>
      <c r="C1264" s="280" t="str">
        <f>'MTSP-HERA Limits-HIDE'!D80</f>
        <v>Rockbridge County-Buena Vista city-Lexington city, VA HUD Nonmetr</v>
      </c>
      <c r="D1264" s="280"/>
      <c r="E1264" s="280"/>
      <c r="F1264" s="280"/>
    </row>
    <row r="1265" spans="1:6" ht="3" customHeight="1" x14ac:dyDescent="0.2">
      <c r="A1265" s="36"/>
    </row>
    <row r="1266" spans="1:6" s="29" customFormat="1" x14ac:dyDescent="0.2">
      <c r="A1266" s="36"/>
      <c r="B1266" s="28" t="s">
        <v>397</v>
      </c>
      <c r="C1266" s="27" t="s">
        <v>406</v>
      </c>
      <c r="D1266" s="28" t="s">
        <v>407</v>
      </c>
      <c r="E1266" s="28" t="s">
        <v>408</v>
      </c>
      <c r="F1266" s="28" t="s">
        <v>409</v>
      </c>
    </row>
    <row r="1267" spans="1:6" x14ac:dyDescent="0.2">
      <c r="A1267" s="30" t="s">
        <v>399</v>
      </c>
      <c r="B1267" s="31">
        <f>'MTSP-HERA Limits-HIDE'!CH$80</f>
        <v>298</v>
      </c>
      <c r="C1267" s="31">
        <f>'MTSP-HERA Limits-HIDE'!CI$80</f>
        <v>319</v>
      </c>
      <c r="D1267" s="31">
        <f>'MTSP-HERA Limits-HIDE'!CJ$80</f>
        <v>383</v>
      </c>
      <c r="E1267" s="31">
        <f>'MTSP-HERA Limits-HIDE'!CK$80</f>
        <v>443</v>
      </c>
      <c r="F1267" s="31">
        <f>'MTSP-HERA Limits-HIDE'!CL$80</f>
        <v>494</v>
      </c>
    </row>
    <row r="1268" spans="1:6" x14ac:dyDescent="0.2">
      <c r="A1268" s="30" t="s">
        <v>400</v>
      </c>
      <c r="B1268" s="31">
        <f>'MTSP-HERA Limits-HIDE'!CM$80</f>
        <v>447</v>
      </c>
      <c r="C1268" s="31">
        <f>'MTSP-HERA Limits-HIDE'!CN$80</f>
        <v>479</v>
      </c>
      <c r="D1268" s="31">
        <f>'MTSP-HERA Limits-HIDE'!CO$80</f>
        <v>575</v>
      </c>
      <c r="E1268" s="31">
        <f>'MTSP-HERA Limits-HIDE'!CP$80</f>
        <v>664</v>
      </c>
      <c r="F1268" s="31">
        <f>'MTSP-HERA Limits-HIDE'!CQ$80</f>
        <v>741</v>
      </c>
    </row>
    <row r="1269" spans="1:6" x14ac:dyDescent="0.2">
      <c r="A1269" s="30" t="s">
        <v>401</v>
      </c>
      <c r="B1269" s="31">
        <f>'MTSP-HERA Limits-HIDE'!CR$80</f>
        <v>597</v>
      </c>
      <c r="C1269" s="31">
        <f>'MTSP-HERA Limits-HIDE'!CS$80</f>
        <v>639</v>
      </c>
      <c r="D1269" s="31">
        <f>'MTSP-HERA Limits-HIDE'!CT$80</f>
        <v>767</v>
      </c>
      <c r="E1269" s="31">
        <f>'MTSP-HERA Limits-HIDE'!CU$80</f>
        <v>886</v>
      </c>
      <c r="F1269" s="31">
        <f>'MTSP-HERA Limits-HIDE'!CV$80</f>
        <v>989</v>
      </c>
    </row>
    <row r="1270" spans="1:6" x14ac:dyDescent="0.2">
      <c r="A1270" s="30" t="s">
        <v>402</v>
      </c>
      <c r="B1270" s="31">
        <f>'MTSP-HERA Limits-HIDE'!CW$80</f>
        <v>746</v>
      </c>
      <c r="C1270" s="31">
        <f>'MTSP-HERA Limits-HIDE'!CX$80</f>
        <v>799</v>
      </c>
      <c r="D1270" s="31">
        <f>'MTSP-HERA Limits-HIDE'!CY$80</f>
        <v>958</v>
      </c>
      <c r="E1270" s="31">
        <f>'MTSP-HERA Limits-HIDE'!CZ$80</f>
        <v>1108</v>
      </c>
      <c r="F1270" s="31">
        <f>'MTSP-HERA Limits-HIDE'!DA$80</f>
        <v>1236</v>
      </c>
    </row>
    <row r="1271" spans="1:6" x14ac:dyDescent="0.2">
      <c r="A1271" s="30" t="s">
        <v>403</v>
      </c>
      <c r="B1271" s="31">
        <f>'MTSP-HERA Limits-HIDE'!DB$80</f>
        <v>895</v>
      </c>
      <c r="C1271" s="31">
        <f>'MTSP-HERA Limits-HIDE'!DC$80</f>
        <v>959</v>
      </c>
      <c r="D1271" s="31">
        <f>'MTSP-HERA Limits-HIDE'!DD$80</f>
        <v>1150</v>
      </c>
      <c r="E1271" s="31">
        <f>'MTSP-HERA Limits-HIDE'!DE$80</f>
        <v>1329</v>
      </c>
      <c r="F1271" s="31">
        <f>'MTSP-HERA Limits-HIDE'!DF$80</f>
        <v>1483</v>
      </c>
    </row>
    <row r="1272" spans="1:6" x14ac:dyDescent="0.2">
      <c r="A1272" s="30" t="s">
        <v>404</v>
      </c>
      <c r="B1272" s="31">
        <f>'MTSP-HERA Limits-HIDE'!DG$80</f>
        <v>1044</v>
      </c>
      <c r="C1272" s="31">
        <f>'MTSP-HERA Limits-HIDE'!DH$80</f>
        <v>1119</v>
      </c>
      <c r="D1272" s="31">
        <f>'MTSP-HERA Limits-HIDE'!DI$80</f>
        <v>1342</v>
      </c>
      <c r="E1272" s="31">
        <f>'MTSP-HERA Limits-HIDE'!DJ$80</f>
        <v>1551</v>
      </c>
      <c r="F1272" s="31">
        <f>'MTSP-HERA Limits-HIDE'!DK$80</f>
        <v>1730</v>
      </c>
    </row>
    <row r="1273" spans="1:6" x14ac:dyDescent="0.2">
      <c r="A1273" s="30" t="s">
        <v>405</v>
      </c>
      <c r="B1273" s="31">
        <f>'MTSP-HERA Limits-HIDE'!DL$80</f>
        <v>1194</v>
      </c>
      <c r="C1273" s="31">
        <f>'MTSP-HERA Limits-HIDE'!DM$80</f>
        <v>1279</v>
      </c>
      <c r="D1273" s="31">
        <f>'MTSP-HERA Limits-HIDE'!DN$80</f>
        <v>1534</v>
      </c>
      <c r="E1273" s="31">
        <f>'MTSP-HERA Limits-HIDE'!DO$80</f>
        <v>1773</v>
      </c>
      <c r="F1273" s="31">
        <f>'MTSP-HERA Limits-HIDE'!DP$80</f>
        <v>1978</v>
      </c>
    </row>
    <row r="1274" spans="1:6" ht="6" customHeight="1" x14ac:dyDescent="0.2">
      <c r="A1274" s="27"/>
      <c r="C1274" s="32"/>
    </row>
    <row r="1275" spans="1:6" x14ac:dyDescent="0.2">
      <c r="A1275" s="52" t="str">
        <f>'MTSP-HERA Limits-HIDE'!C81</f>
        <v>Rockingham County</v>
      </c>
      <c r="B1275" s="44">
        <f>'MTSP-HERA Limits-HIDE'!E81</f>
        <v>104200</v>
      </c>
      <c r="C1275" s="43" t="str">
        <f>'MTSP-HERA Limits-HIDE'!D81</f>
        <v>Harrisonburg, VA MSA</v>
      </c>
      <c r="D1275" s="53"/>
      <c r="E1275" s="53"/>
      <c r="F1275" s="53"/>
    </row>
    <row r="1276" spans="1:6" ht="3" customHeight="1" x14ac:dyDescent="0.2">
      <c r="A1276" s="25"/>
    </row>
    <row r="1277" spans="1:6" s="29" customFormat="1" x14ac:dyDescent="0.2">
      <c r="A1277" s="25"/>
      <c r="B1277" s="28" t="s">
        <v>397</v>
      </c>
      <c r="C1277" s="28" t="s">
        <v>406</v>
      </c>
      <c r="D1277" s="28" t="s">
        <v>407</v>
      </c>
      <c r="E1277" s="28" t="s">
        <v>408</v>
      </c>
      <c r="F1277" s="28" t="s">
        <v>409</v>
      </c>
    </row>
    <row r="1278" spans="1:6" x14ac:dyDescent="0.2">
      <c r="A1278" s="30" t="s">
        <v>399</v>
      </c>
      <c r="B1278" s="31">
        <f>'MTSP-HERA Limits-HIDE'!CH$81</f>
        <v>340</v>
      </c>
      <c r="C1278" s="31">
        <f>'MTSP-HERA Limits-HIDE'!CI$81</f>
        <v>364</v>
      </c>
      <c r="D1278" s="31">
        <f>'MTSP-HERA Limits-HIDE'!CJ$81</f>
        <v>437</v>
      </c>
      <c r="E1278" s="31">
        <f>'MTSP-HERA Limits-HIDE'!CK$81</f>
        <v>505</v>
      </c>
      <c r="F1278" s="31">
        <f>'MTSP-HERA Limits-HIDE'!CL$81</f>
        <v>564</v>
      </c>
    </row>
    <row r="1279" spans="1:6" x14ac:dyDescent="0.2">
      <c r="A1279" s="30" t="s">
        <v>400</v>
      </c>
      <c r="B1279" s="31">
        <f>'MTSP-HERA Limits-HIDE'!CM$81</f>
        <v>510</v>
      </c>
      <c r="C1279" s="31">
        <f>'MTSP-HERA Limits-HIDE'!CN$81</f>
        <v>547</v>
      </c>
      <c r="D1279" s="31">
        <f>'MTSP-HERA Limits-HIDE'!CO$81</f>
        <v>656</v>
      </c>
      <c r="E1279" s="31">
        <f>'MTSP-HERA Limits-HIDE'!CP$81</f>
        <v>758</v>
      </c>
      <c r="F1279" s="31">
        <f>'MTSP-HERA Limits-HIDE'!CQ$81</f>
        <v>846</v>
      </c>
    </row>
    <row r="1280" spans="1:6" x14ac:dyDescent="0.2">
      <c r="A1280" s="30" t="s">
        <v>401</v>
      </c>
      <c r="B1280" s="31">
        <f>'MTSP-HERA Limits-HIDE'!CR$81</f>
        <v>681</v>
      </c>
      <c r="C1280" s="31">
        <f>'MTSP-HERA Limits-HIDE'!CS$81</f>
        <v>729</v>
      </c>
      <c r="D1280" s="31">
        <f>'MTSP-HERA Limits-HIDE'!CT$81</f>
        <v>875</v>
      </c>
      <c r="E1280" s="31">
        <f>'MTSP-HERA Limits-HIDE'!CU$81</f>
        <v>1011</v>
      </c>
      <c r="F1280" s="31">
        <f>'MTSP-HERA Limits-HIDE'!CV$81</f>
        <v>1129</v>
      </c>
    </row>
    <row r="1281" spans="1:6" x14ac:dyDescent="0.2">
      <c r="A1281" s="30" t="s">
        <v>402</v>
      </c>
      <c r="B1281" s="31">
        <f>'MTSP-HERA Limits-HIDE'!CW$81</f>
        <v>851</v>
      </c>
      <c r="C1281" s="31">
        <f>'MTSP-HERA Limits-HIDE'!CX$81</f>
        <v>911</v>
      </c>
      <c r="D1281" s="31">
        <f>'MTSP-HERA Limits-HIDE'!CY$81</f>
        <v>1093</v>
      </c>
      <c r="E1281" s="31">
        <f>'MTSP-HERA Limits-HIDE'!CZ$81</f>
        <v>1264</v>
      </c>
      <c r="F1281" s="31">
        <f>'MTSP-HERA Limits-HIDE'!DA$81</f>
        <v>1411</v>
      </c>
    </row>
    <row r="1282" spans="1:6" x14ac:dyDescent="0.2">
      <c r="A1282" s="30" t="s">
        <v>403</v>
      </c>
      <c r="B1282" s="31">
        <f>'MTSP-HERA Limits-HIDE'!DB$81</f>
        <v>1021</v>
      </c>
      <c r="C1282" s="31">
        <f>'MTSP-HERA Limits-HIDE'!DC$81</f>
        <v>1094</v>
      </c>
      <c r="D1282" s="31">
        <f>'MTSP-HERA Limits-HIDE'!DD$81</f>
        <v>1312</v>
      </c>
      <c r="E1282" s="31">
        <f>'MTSP-HERA Limits-HIDE'!DE$81</f>
        <v>1517</v>
      </c>
      <c r="F1282" s="31">
        <f>'MTSP-HERA Limits-HIDE'!DF$81</f>
        <v>1693</v>
      </c>
    </row>
    <row r="1283" spans="1:6" x14ac:dyDescent="0.2">
      <c r="A1283" s="30" t="s">
        <v>404</v>
      </c>
      <c r="B1283" s="31">
        <f>'MTSP-HERA Limits-HIDE'!DG$81</f>
        <v>1191</v>
      </c>
      <c r="C1283" s="31">
        <f>'MTSP-HERA Limits-HIDE'!DH$81</f>
        <v>1276</v>
      </c>
      <c r="D1283" s="31">
        <f>'MTSP-HERA Limits-HIDE'!DI$81</f>
        <v>1531</v>
      </c>
      <c r="E1283" s="31">
        <f>'MTSP-HERA Limits-HIDE'!DJ$81</f>
        <v>1770</v>
      </c>
      <c r="F1283" s="31">
        <f>'MTSP-HERA Limits-HIDE'!DK$81</f>
        <v>1975</v>
      </c>
    </row>
    <row r="1284" spans="1:6" x14ac:dyDescent="0.2">
      <c r="A1284" s="30" t="s">
        <v>405</v>
      </c>
      <c r="B1284" s="31">
        <f>'MTSP-HERA Limits-HIDE'!DL$81</f>
        <v>1362</v>
      </c>
      <c r="C1284" s="31">
        <f>'MTSP-HERA Limits-HIDE'!DM$81</f>
        <v>1459</v>
      </c>
      <c r="D1284" s="31">
        <f>'MTSP-HERA Limits-HIDE'!DN$81</f>
        <v>1750</v>
      </c>
      <c r="E1284" s="31">
        <f>'MTSP-HERA Limits-HIDE'!DO$81</f>
        <v>2023</v>
      </c>
      <c r="F1284" s="31">
        <f>'MTSP-HERA Limits-HIDE'!DP$81</f>
        <v>2258</v>
      </c>
    </row>
    <row r="1285" spans="1:6" ht="6" customHeight="1" x14ac:dyDescent="0.2"/>
    <row r="1286" spans="1:6" x14ac:dyDescent="0.2">
      <c r="A1286" s="43" t="s">
        <v>411</v>
      </c>
      <c r="B1286" s="164">
        <f>'MTSP-HERA Limits-HIDE'!FE$81</f>
        <v>367</v>
      </c>
      <c r="C1286" s="164">
        <f>'MTSP-HERA Limits-HIDE'!FF$81</f>
        <v>393</v>
      </c>
      <c r="D1286" s="164">
        <f>'MTSP-HERA Limits-HIDE'!FG$81</f>
        <v>472</v>
      </c>
      <c r="E1286" s="164">
        <f>'MTSP-HERA Limits-HIDE'!FH$81</f>
        <v>545</v>
      </c>
      <c r="F1286" s="164">
        <f>'MTSP-HERA Limits-HIDE'!FI$81</f>
        <v>608</v>
      </c>
    </row>
    <row r="1287" spans="1:6" x14ac:dyDescent="0.2">
      <c r="A1287" s="43" t="s">
        <v>412</v>
      </c>
      <c r="B1287" s="164">
        <f>'MTSP-HERA Limits-HIDE'!FJ$81</f>
        <v>550</v>
      </c>
      <c r="C1287" s="164">
        <f>'MTSP-HERA Limits-HIDE'!FK$81</f>
        <v>589</v>
      </c>
      <c r="D1287" s="164">
        <f>'MTSP-HERA Limits-HIDE'!FL$81</f>
        <v>708</v>
      </c>
      <c r="E1287" s="164">
        <f>'MTSP-HERA Limits-HIDE'!FM$81</f>
        <v>817</v>
      </c>
      <c r="F1287" s="164">
        <f>'MTSP-HERA Limits-HIDE'!FN$81</f>
        <v>912</v>
      </c>
    </row>
    <row r="1288" spans="1:6" x14ac:dyDescent="0.2">
      <c r="A1288" s="43" t="s">
        <v>413</v>
      </c>
      <c r="B1288" s="164">
        <f>'MTSP-HERA Limits-HIDE'!FO$81</f>
        <v>734</v>
      </c>
      <c r="C1288" s="164">
        <f>'MTSP-HERA Limits-HIDE'!FP$81</f>
        <v>786</v>
      </c>
      <c r="D1288" s="164">
        <f>'MTSP-HERA Limits-HIDE'!FQ$81</f>
        <v>944</v>
      </c>
      <c r="E1288" s="164">
        <f>'MTSP-HERA Limits-HIDE'!FR$81</f>
        <v>1090</v>
      </c>
      <c r="F1288" s="164">
        <f>'MTSP-HERA Limits-HIDE'!FS$81</f>
        <v>1216</v>
      </c>
    </row>
    <row r="1289" spans="1:6" x14ac:dyDescent="0.2">
      <c r="A1289" s="43" t="s">
        <v>414</v>
      </c>
      <c r="B1289" s="164">
        <f>'MTSP-HERA Limits-HIDE'!FT$81</f>
        <v>917</v>
      </c>
      <c r="C1289" s="164">
        <f>'MTSP-HERA Limits-HIDE'!FU$81</f>
        <v>983</v>
      </c>
      <c r="D1289" s="164">
        <f>'MTSP-HERA Limits-HIDE'!FV$81</f>
        <v>1180</v>
      </c>
      <c r="E1289" s="164">
        <f>'MTSP-HERA Limits-HIDE'!FW$81</f>
        <v>1362</v>
      </c>
      <c r="F1289" s="164">
        <f>'MTSP-HERA Limits-HIDE'!FX$81</f>
        <v>1520</v>
      </c>
    </row>
    <row r="1290" spans="1:6" x14ac:dyDescent="0.2">
      <c r="A1290" s="43" t="s">
        <v>415</v>
      </c>
      <c r="B1290" s="164">
        <f>'MTSP-HERA Limits-HIDE'!FY$81</f>
        <v>1101</v>
      </c>
      <c r="C1290" s="164">
        <f>'MTSP-HERA Limits-HIDE'!FZ$81</f>
        <v>1179</v>
      </c>
      <c r="D1290" s="164">
        <f>'MTSP-HERA Limits-HIDE'!GA$81</f>
        <v>1416</v>
      </c>
      <c r="E1290" s="164">
        <f>'MTSP-HERA Limits-HIDE'!GB$81</f>
        <v>1635</v>
      </c>
      <c r="F1290" s="164">
        <f>'MTSP-HERA Limits-HIDE'!GC$81</f>
        <v>1824</v>
      </c>
    </row>
    <row r="1291" spans="1:6" x14ac:dyDescent="0.2">
      <c r="A1291" s="43" t="s">
        <v>416</v>
      </c>
      <c r="B1291" s="164">
        <f>'MTSP-HERA Limits-HIDE'!GD$81</f>
        <v>1284</v>
      </c>
      <c r="C1291" s="164">
        <f>'MTSP-HERA Limits-HIDE'!GE$81</f>
        <v>1376</v>
      </c>
      <c r="D1291" s="164">
        <f>'MTSP-HERA Limits-HIDE'!GF$81</f>
        <v>1652</v>
      </c>
      <c r="E1291" s="164">
        <f>'MTSP-HERA Limits-HIDE'!GG$81</f>
        <v>1907</v>
      </c>
      <c r="F1291" s="164">
        <f>'MTSP-HERA Limits-HIDE'!GH$81</f>
        <v>2128</v>
      </c>
    </row>
    <row r="1292" spans="1:6" x14ac:dyDescent="0.2">
      <c r="A1292" s="43" t="s">
        <v>417</v>
      </c>
      <c r="B1292" s="164">
        <f>'MTSP-HERA Limits-HIDE'!GI$81</f>
        <v>1468</v>
      </c>
      <c r="C1292" s="164">
        <f>'MTSP-HERA Limits-HIDE'!GJ$81</f>
        <v>1573</v>
      </c>
      <c r="D1292" s="164">
        <f>'MTSP-HERA Limits-HIDE'!GK$81</f>
        <v>1888</v>
      </c>
      <c r="E1292" s="164">
        <f>'MTSP-HERA Limits-HIDE'!GL$81</f>
        <v>2180</v>
      </c>
      <c r="F1292" s="164">
        <f>'MTSP-HERA Limits-HIDE'!GM$81</f>
        <v>2432</v>
      </c>
    </row>
    <row r="1293" spans="1:6" ht="6" customHeight="1" x14ac:dyDescent="0.2"/>
    <row r="1294" spans="1:6" x14ac:dyDescent="0.2">
      <c r="A1294" s="27" t="str">
        <f>'MTSP-HERA Limits-HIDE'!C82</f>
        <v>Russell County</v>
      </c>
      <c r="B1294" s="26">
        <f>'MTSP-HERA Limits-HIDE'!E82</f>
        <v>72000</v>
      </c>
      <c r="C1294" s="27" t="str">
        <f>'MTSP-HERA Limits-HIDE'!D82</f>
        <v>Russell County, VA</v>
      </c>
    </row>
    <row r="1295" spans="1:6" ht="3" customHeight="1" x14ac:dyDescent="0.2">
      <c r="A1295" s="27"/>
    </row>
    <row r="1296" spans="1:6" s="29" customFormat="1" x14ac:dyDescent="0.2">
      <c r="A1296" s="27"/>
      <c r="B1296" s="28" t="s">
        <v>397</v>
      </c>
      <c r="C1296" s="28" t="s">
        <v>406</v>
      </c>
      <c r="D1296" s="28" t="s">
        <v>407</v>
      </c>
      <c r="E1296" s="28" t="s">
        <v>408</v>
      </c>
      <c r="F1296" s="28" t="s">
        <v>409</v>
      </c>
    </row>
    <row r="1297" spans="1:6" x14ac:dyDescent="0.2">
      <c r="A1297" s="30" t="s">
        <v>399</v>
      </c>
      <c r="B1297" s="31">
        <f>'MTSP-HERA Limits-HIDE'!CH$82</f>
        <v>273</v>
      </c>
      <c r="C1297" s="31">
        <f>'MTSP-HERA Limits-HIDE'!CI$82</f>
        <v>293</v>
      </c>
      <c r="D1297" s="31">
        <f>'MTSP-HERA Limits-HIDE'!CJ$82</f>
        <v>351</v>
      </c>
      <c r="E1297" s="31">
        <f>'MTSP-HERA Limits-HIDE'!CK$82</f>
        <v>406</v>
      </c>
      <c r="F1297" s="31">
        <f>'MTSP-HERA Limits-HIDE'!CL$82</f>
        <v>453</v>
      </c>
    </row>
    <row r="1298" spans="1:6" x14ac:dyDescent="0.2">
      <c r="A1298" s="30" t="s">
        <v>400</v>
      </c>
      <c r="B1298" s="31">
        <f>'MTSP-HERA Limits-HIDE'!CM$82</f>
        <v>410</v>
      </c>
      <c r="C1298" s="31">
        <f>'MTSP-HERA Limits-HIDE'!CN$82</f>
        <v>439</v>
      </c>
      <c r="D1298" s="31">
        <f>'MTSP-HERA Limits-HIDE'!CO$82</f>
        <v>527</v>
      </c>
      <c r="E1298" s="31">
        <f>'MTSP-HERA Limits-HIDE'!CP$82</f>
        <v>609</v>
      </c>
      <c r="F1298" s="31">
        <f>'MTSP-HERA Limits-HIDE'!CQ$82</f>
        <v>679</v>
      </c>
    </row>
    <row r="1299" spans="1:6" x14ac:dyDescent="0.2">
      <c r="A1299" s="30" t="s">
        <v>401</v>
      </c>
      <c r="B1299" s="31">
        <f>'MTSP-HERA Limits-HIDE'!CR$82</f>
        <v>547</v>
      </c>
      <c r="C1299" s="31">
        <f>'MTSP-HERA Limits-HIDE'!CS$82</f>
        <v>586</v>
      </c>
      <c r="D1299" s="31">
        <f>'MTSP-HERA Limits-HIDE'!CT$82</f>
        <v>703</v>
      </c>
      <c r="E1299" s="31">
        <f>'MTSP-HERA Limits-HIDE'!CU$82</f>
        <v>812</v>
      </c>
      <c r="F1299" s="31">
        <f>'MTSP-HERA Limits-HIDE'!CV$82</f>
        <v>906</v>
      </c>
    </row>
    <row r="1300" spans="1:6" x14ac:dyDescent="0.2">
      <c r="A1300" s="30" t="s">
        <v>402</v>
      </c>
      <c r="B1300" s="31">
        <f>'MTSP-HERA Limits-HIDE'!CW$82</f>
        <v>683</v>
      </c>
      <c r="C1300" s="31">
        <f>'MTSP-HERA Limits-HIDE'!CX$82</f>
        <v>732</v>
      </c>
      <c r="D1300" s="31">
        <f>'MTSP-HERA Limits-HIDE'!CY$82</f>
        <v>878</v>
      </c>
      <c r="E1300" s="31">
        <f>'MTSP-HERA Limits-HIDE'!CZ$82</f>
        <v>1015</v>
      </c>
      <c r="F1300" s="31">
        <f>'MTSP-HERA Limits-HIDE'!DA$82</f>
        <v>1132</v>
      </c>
    </row>
    <row r="1301" spans="1:6" x14ac:dyDescent="0.2">
      <c r="A1301" s="30" t="s">
        <v>403</v>
      </c>
      <c r="B1301" s="31">
        <f>'MTSP-HERA Limits-HIDE'!DB$82</f>
        <v>820</v>
      </c>
      <c r="C1301" s="31">
        <f>'MTSP-HERA Limits-HIDE'!DC$82</f>
        <v>879</v>
      </c>
      <c r="D1301" s="31">
        <f>'MTSP-HERA Limits-HIDE'!DD$82</f>
        <v>1054</v>
      </c>
      <c r="E1301" s="31">
        <f>'MTSP-HERA Limits-HIDE'!DE$82</f>
        <v>1218</v>
      </c>
      <c r="F1301" s="31">
        <f>'MTSP-HERA Limits-HIDE'!DF$82</f>
        <v>1359</v>
      </c>
    </row>
    <row r="1302" spans="1:6" x14ac:dyDescent="0.2">
      <c r="A1302" s="30" t="s">
        <v>404</v>
      </c>
      <c r="B1302" s="31">
        <f>'MTSP-HERA Limits-HIDE'!DG$82</f>
        <v>957</v>
      </c>
      <c r="C1302" s="31">
        <f>'MTSP-HERA Limits-HIDE'!DH$82</f>
        <v>1025</v>
      </c>
      <c r="D1302" s="31">
        <f>'MTSP-HERA Limits-HIDE'!DI$82</f>
        <v>1230</v>
      </c>
      <c r="E1302" s="31">
        <f>'MTSP-HERA Limits-HIDE'!DJ$82</f>
        <v>1421</v>
      </c>
      <c r="F1302" s="31">
        <f>'MTSP-HERA Limits-HIDE'!DK$82</f>
        <v>1585</v>
      </c>
    </row>
    <row r="1303" spans="1:6" x14ac:dyDescent="0.2">
      <c r="A1303" s="30" t="s">
        <v>405</v>
      </c>
      <c r="B1303" s="31">
        <f>'MTSP-HERA Limits-HIDE'!DL$82</f>
        <v>1094</v>
      </c>
      <c r="C1303" s="31">
        <f>'MTSP-HERA Limits-HIDE'!DM$82</f>
        <v>1172</v>
      </c>
      <c r="D1303" s="31">
        <f>'MTSP-HERA Limits-HIDE'!DN$82</f>
        <v>1406</v>
      </c>
      <c r="E1303" s="31">
        <f>'MTSP-HERA Limits-HIDE'!DO$82</f>
        <v>1625</v>
      </c>
      <c r="F1303" s="31">
        <f>'MTSP-HERA Limits-HIDE'!DP$82</f>
        <v>1812</v>
      </c>
    </row>
    <row r="1304" spans="1:6" ht="6" customHeight="1" x14ac:dyDescent="0.2"/>
    <row r="1305" spans="1:6" x14ac:dyDescent="0.2">
      <c r="A1305" s="43" t="str">
        <f>'MTSP-HERA Limits-HIDE'!C129</f>
        <v>Salem city</v>
      </c>
      <c r="B1305" s="44">
        <f>'MTSP-HERA Limits-HIDE'!E129</f>
        <v>90600</v>
      </c>
      <c r="C1305" s="43" t="str">
        <f>'MTSP-HERA Limits-HIDE'!D129</f>
        <v>Roanoke, VA HUD Metro FMR Area</v>
      </c>
      <c r="D1305" s="45"/>
      <c r="E1305" s="45"/>
      <c r="F1305" s="45"/>
    </row>
    <row r="1306" spans="1:6" ht="2.25" customHeight="1" x14ac:dyDescent="0.2">
      <c r="A1306" s="27"/>
      <c r="B1306" s="26"/>
      <c r="C1306" s="27"/>
      <c r="D1306" s="28"/>
      <c r="E1306" s="28"/>
      <c r="F1306" s="28"/>
    </row>
    <row r="1307" spans="1:6" s="29" customFormat="1" x14ac:dyDescent="0.2">
      <c r="A1307" s="27"/>
      <c r="B1307" s="28" t="s">
        <v>397</v>
      </c>
      <c r="C1307" s="28" t="s">
        <v>406</v>
      </c>
      <c r="D1307" s="28" t="s">
        <v>407</v>
      </c>
      <c r="E1307" s="28" t="s">
        <v>408</v>
      </c>
      <c r="F1307" s="28" t="s">
        <v>409</v>
      </c>
    </row>
    <row r="1308" spans="1:6" x14ac:dyDescent="0.2">
      <c r="A1308" s="30" t="s">
        <v>399</v>
      </c>
      <c r="B1308" s="31">
        <f>'MTSP-HERA Limits-HIDE'!CH$129</f>
        <v>317</v>
      </c>
      <c r="C1308" s="31">
        <f>'MTSP-HERA Limits-HIDE'!CI$129</f>
        <v>340</v>
      </c>
      <c r="D1308" s="31">
        <f>'MTSP-HERA Limits-HIDE'!CJ$129</f>
        <v>408</v>
      </c>
      <c r="E1308" s="31">
        <f>'MTSP-HERA Limits-HIDE'!CK$129</f>
        <v>471</v>
      </c>
      <c r="F1308" s="31">
        <f>'MTSP-HERA Limits-HIDE'!CL$129</f>
        <v>525</v>
      </c>
    </row>
    <row r="1309" spans="1:6" x14ac:dyDescent="0.2">
      <c r="A1309" s="30" t="s">
        <v>400</v>
      </c>
      <c r="B1309" s="31">
        <f>'MTSP-HERA Limits-HIDE'!CM$129</f>
        <v>476</v>
      </c>
      <c r="C1309" s="31">
        <f>'MTSP-HERA Limits-HIDE'!CN$129</f>
        <v>510</v>
      </c>
      <c r="D1309" s="31">
        <f>'MTSP-HERA Limits-HIDE'!CO$129</f>
        <v>612</v>
      </c>
      <c r="E1309" s="31">
        <f>'MTSP-HERA Limits-HIDE'!CP$129</f>
        <v>706</v>
      </c>
      <c r="F1309" s="31">
        <f>'MTSP-HERA Limits-HIDE'!CQ$129</f>
        <v>788</v>
      </c>
    </row>
    <row r="1310" spans="1:6" x14ac:dyDescent="0.2">
      <c r="A1310" s="30" t="s">
        <v>401</v>
      </c>
      <c r="B1310" s="31">
        <f>'MTSP-HERA Limits-HIDE'!CR$129</f>
        <v>635</v>
      </c>
      <c r="C1310" s="31">
        <f>'MTSP-HERA Limits-HIDE'!CS$129</f>
        <v>680</v>
      </c>
      <c r="D1310" s="31">
        <f>'MTSP-HERA Limits-HIDE'!CT$129</f>
        <v>816</v>
      </c>
      <c r="E1310" s="31">
        <f>'MTSP-HERA Limits-HIDE'!CU$129</f>
        <v>942</v>
      </c>
      <c r="F1310" s="31">
        <f>'MTSP-HERA Limits-HIDE'!CV$129</f>
        <v>1051</v>
      </c>
    </row>
    <row r="1311" spans="1:6" x14ac:dyDescent="0.2">
      <c r="A1311" s="30" t="s">
        <v>402</v>
      </c>
      <c r="B1311" s="31">
        <f>'MTSP-HERA Limits-HIDE'!CW$129</f>
        <v>793</v>
      </c>
      <c r="C1311" s="31">
        <f>'MTSP-HERA Limits-HIDE'!CX$129</f>
        <v>850</v>
      </c>
      <c r="D1311" s="31">
        <f>'MTSP-HERA Limits-HIDE'!CY$129</f>
        <v>1020</v>
      </c>
      <c r="E1311" s="31">
        <f>'MTSP-HERA Limits-HIDE'!CZ$129</f>
        <v>1178</v>
      </c>
      <c r="F1311" s="31">
        <f>'MTSP-HERA Limits-HIDE'!DA$129</f>
        <v>1313</v>
      </c>
    </row>
    <row r="1312" spans="1:6" x14ac:dyDescent="0.2">
      <c r="A1312" s="30" t="s">
        <v>403</v>
      </c>
      <c r="B1312" s="31">
        <f>'MTSP-HERA Limits-HIDE'!DB$129</f>
        <v>952</v>
      </c>
      <c r="C1312" s="31">
        <f>'MTSP-HERA Limits-HIDE'!DC$129</f>
        <v>1020</v>
      </c>
      <c r="D1312" s="31">
        <f>'MTSP-HERA Limits-HIDE'!DD$129</f>
        <v>1224</v>
      </c>
      <c r="E1312" s="31">
        <f>'MTSP-HERA Limits-HIDE'!DE$129</f>
        <v>1413</v>
      </c>
      <c r="F1312" s="31">
        <f>'MTSP-HERA Limits-HIDE'!DF$129</f>
        <v>1576</v>
      </c>
    </row>
    <row r="1313" spans="1:6" x14ac:dyDescent="0.2">
      <c r="A1313" s="30" t="s">
        <v>404</v>
      </c>
      <c r="B1313" s="31">
        <f>'MTSP-HERA Limits-HIDE'!DG$129</f>
        <v>1111</v>
      </c>
      <c r="C1313" s="31">
        <f>'MTSP-HERA Limits-HIDE'!DH$129</f>
        <v>1190</v>
      </c>
      <c r="D1313" s="31">
        <f>'MTSP-HERA Limits-HIDE'!DI$129</f>
        <v>1428</v>
      </c>
      <c r="E1313" s="31">
        <f>'MTSP-HERA Limits-HIDE'!DJ$129</f>
        <v>1649</v>
      </c>
      <c r="F1313" s="31">
        <f>'MTSP-HERA Limits-HIDE'!DK$129</f>
        <v>1839</v>
      </c>
    </row>
    <row r="1314" spans="1:6" x14ac:dyDescent="0.2">
      <c r="A1314" s="30" t="s">
        <v>405</v>
      </c>
      <c r="B1314" s="31">
        <f>'MTSP-HERA Limits-HIDE'!DL$129</f>
        <v>1270</v>
      </c>
      <c r="C1314" s="31">
        <f>'MTSP-HERA Limits-HIDE'!DM$129</f>
        <v>1360</v>
      </c>
      <c r="D1314" s="31">
        <f>'MTSP-HERA Limits-HIDE'!DN$129</f>
        <v>1632</v>
      </c>
      <c r="E1314" s="31">
        <f>'MTSP-HERA Limits-HIDE'!DO$129</f>
        <v>1885</v>
      </c>
      <c r="F1314" s="31">
        <f>'MTSP-HERA Limits-HIDE'!DP$129</f>
        <v>2102</v>
      </c>
    </row>
    <row r="1315" spans="1:6" ht="6" customHeight="1" x14ac:dyDescent="0.2"/>
    <row r="1316" spans="1:6" x14ac:dyDescent="0.2">
      <c r="A1316" s="43" t="s">
        <v>411</v>
      </c>
      <c r="B1316" s="164">
        <f>'MTSP-HERA Limits-HIDE'!FE$129</f>
        <v>325</v>
      </c>
      <c r="C1316" s="164">
        <f>'MTSP-HERA Limits-HIDE'!FF$129</f>
        <v>348</v>
      </c>
      <c r="D1316" s="164">
        <f>'MTSP-HERA Limits-HIDE'!FG$129</f>
        <v>418</v>
      </c>
      <c r="E1316" s="164">
        <f>'MTSP-HERA Limits-HIDE'!FH$129</f>
        <v>482</v>
      </c>
      <c r="F1316" s="164">
        <f>'MTSP-HERA Limits-HIDE'!FI$129</f>
        <v>538</v>
      </c>
    </row>
    <row r="1317" spans="1:6" x14ac:dyDescent="0.2">
      <c r="A1317" s="43" t="s">
        <v>412</v>
      </c>
      <c r="B1317" s="164">
        <f>'MTSP-HERA Limits-HIDE'!FJ$129</f>
        <v>487</v>
      </c>
      <c r="C1317" s="164">
        <f>'MTSP-HERA Limits-HIDE'!FK$129</f>
        <v>522</v>
      </c>
      <c r="D1317" s="164">
        <f>'MTSP-HERA Limits-HIDE'!FL$129</f>
        <v>627</v>
      </c>
      <c r="E1317" s="164">
        <f>'MTSP-HERA Limits-HIDE'!FM$129</f>
        <v>724</v>
      </c>
      <c r="F1317" s="164">
        <f>'MTSP-HERA Limits-HIDE'!FN$129</f>
        <v>807</v>
      </c>
    </row>
    <row r="1318" spans="1:6" x14ac:dyDescent="0.2">
      <c r="A1318" s="43" t="s">
        <v>413</v>
      </c>
      <c r="B1318" s="164">
        <f>'MTSP-HERA Limits-HIDE'!FO$129</f>
        <v>650</v>
      </c>
      <c r="C1318" s="164">
        <f>'MTSP-HERA Limits-HIDE'!FP$129</f>
        <v>696</v>
      </c>
      <c r="D1318" s="164">
        <f>'MTSP-HERA Limits-HIDE'!FQ$129</f>
        <v>836</v>
      </c>
      <c r="E1318" s="164">
        <f>'MTSP-HERA Limits-HIDE'!FR$129</f>
        <v>965</v>
      </c>
      <c r="F1318" s="164">
        <f>'MTSP-HERA Limits-HIDE'!FS$129</f>
        <v>1077</v>
      </c>
    </row>
    <row r="1319" spans="1:6" x14ac:dyDescent="0.2">
      <c r="A1319" s="43" t="s">
        <v>414</v>
      </c>
      <c r="B1319" s="164">
        <f>'MTSP-HERA Limits-HIDE'!FT$129</f>
        <v>812</v>
      </c>
      <c r="C1319" s="164">
        <f>'MTSP-HERA Limits-HIDE'!FU$129</f>
        <v>870</v>
      </c>
      <c r="D1319" s="164">
        <f>'MTSP-HERA Limits-HIDE'!FV$129</f>
        <v>1045</v>
      </c>
      <c r="E1319" s="164">
        <f>'MTSP-HERA Limits-HIDE'!FW$129</f>
        <v>1206</v>
      </c>
      <c r="F1319" s="164">
        <f>'MTSP-HERA Limits-HIDE'!FX$129</f>
        <v>1346</v>
      </c>
    </row>
    <row r="1320" spans="1:6" x14ac:dyDescent="0.2">
      <c r="A1320" s="43" t="s">
        <v>415</v>
      </c>
      <c r="B1320" s="164">
        <f>'MTSP-HERA Limits-HIDE'!FY$129</f>
        <v>975</v>
      </c>
      <c r="C1320" s="164">
        <f>'MTSP-HERA Limits-HIDE'!FZ$129</f>
        <v>1044</v>
      </c>
      <c r="D1320" s="164">
        <f>'MTSP-HERA Limits-HIDE'!GA$129</f>
        <v>1254</v>
      </c>
      <c r="E1320" s="164">
        <f>'MTSP-HERA Limits-HIDE'!GB$129</f>
        <v>1448</v>
      </c>
      <c r="F1320" s="164">
        <f>'MTSP-HERA Limits-HIDE'!GC$129</f>
        <v>1615</v>
      </c>
    </row>
    <row r="1321" spans="1:6" x14ac:dyDescent="0.2">
      <c r="A1321" s="43" t="s">
        <v>416</v>
      </c>
      <c r="B1321" s="164">
        <f>'MTSP-HERA Limits-HIDE'!GD$129</f>
        <v>1137</v>
      </c>
      <c r="C1321" s="164">
        <f>'MTSP-HERA Limits-HIDE'!GE$129</f>
        <v>1218</v>
      </c>
      <c r="D1321" s="164">
        <f>'MTSP-HERA Limits-HIDE'!GF$129</f>
        <v>1463</v>
      </c>
      <c r="E1321" s="164">
        <f>'MTSP-HERA Limits-HIDE'!GG$129</f>
        <v>1689</v>
      </c>
      <c r="F1321" s="164">
        <f>'MTSP-HERA Limits-HIDE'!GH$129</f>
        <v>1884</v>
      </c>
    </row>
    <row r="1322" spans="1:6" x14ac:dyDescent="0.2">
      <c r="A1322" s="43" t="s">
        <v>417</v>
      </c>
      <c r="B1322" s="164">
        <f>'MTSP-HERA Limits-HIDE'!GI$129</f>
        <v>1300</v>
      </c>
      <c r="C1322" s="164">
        <f>'MTSP-HERA Limits-HIDE'!GJ$129</f>
        <v>1393</v>
      </c>
      <c r="D1322" s="164">
        <f>'MTSP-HERA Limits-HIDE'!GK$129</f>
        <v>1672</v>
      </c>
      <c r="E1322" s="164">
        <f>'MTSP-HERA Limits-HIDE'!GL$129</f>
        <v>1931</v>
      </c>
      <c r="F1322" s="164">
        <f>'MTSP-HERA Limits-HIDE'!GM$129</f>
        <v>2154</v>
      </c>
    </row>
    <row r="1323" spans="1:6" ht="6" customHeight="1" x14ac:dyDescent="0.2"/>
    <row r="1324" spans="1:6" x14ac:dyDescent="0.2">
      <c r="A1324" s="43" t="str">
        <f>'MTSP-HERA Limits-HIDE'!C83</f>
        <v>Scott County</v>
      </c>
      <c r="B1324" s="44">
        <f>'MTSP-HERA Limits-HIDE'!E83</f>
        <v>79000</v>
      </c>
      <c r="C1324" s="43" t="str">
        <f>'MTSP-HERA Limits-HIDE'!D83</f>
        <v>Kingsport-Bristol, TN-VA MSA</v>
      </c>
      <c r="D1324" s="53"/>
      <c r="E1324" s="53"/>
      <c r="F1324" s="53"/>
    </row>
    <row r="1325" spans="1:6" ht="3" customHeight="1" x14ac:dyDescent="0.2">
      <c r="A1325" s="27"/>
    </row>
    <row r="1326" spans="1:6" s="29" customFormat="1" x14ac:dyDescent="0.2">
      <c r="A1326" s="27"/>
      <c r="B1326" s="28" t="s">
        <v>397</v>
      </c>
      <c r="C1326" s="28" t="s">
        <v>406</v>
      </c>
      <c r="D1326" s="28" t="s">
        <v>407</v>
      </c>
      <c r="E1326" s="28" t="s">
        <v>408</v>
      </c>
      <c r="F1326" s="28" t="s">
        <v>409</v>
      </c>
    </row>
    <row r="1327" spans="1:6" x14ac:dyDescent="0.2">
      <c r="A1327" s="30" t="s">
        <v>399</v>
      </c>
      <c r="B1327" s="31">
        <f>'MTSP-HERA Limits-HIDE'!CH$83</f>
        <v>268</v>
      </c>
      <c r="C1327" s="31">
        <f>'MTSP-HERA Limits-HIDE'!CI$83</f>
        <v>287</v>
      </c>
      <c r="D1327" s="31">
        <f>'MTSP-HERA Limits-HIDE'!CJ$83</f>
        <v>345</v>
      </c>
      <c r="E1327" s="31">
        <f>'MTSP-HERA Limits-HIDE'!CK$83</f>
        <v>399</v>
      </c>
      <c r="F1327" s="31">
        <f>'MTSP-HERA Limits-HIDE'!CL$83</f>
        <v>445</v>
      </c>
    </row>
    <row r="1328" spans="1:6" x14ac:dyDescent="0.2">
      <c r="A1328" s="30" t="s">
        <v>400</v>
      </c>
      <c r="B1328" s="31">
        <f>'MTSP-HERA Limits-HIDE'!CM$83</f>
        <v>402</v>
      </c>
      <c r="C1328" s="31">
        <f>'MTSP-HERA Limits-HIDE'!CN$83</f>
        <v>431</v>
      </c>
      <c r="D1328" s="31">
        <f>'MTSP-HERA Limits-HIDE'!CO$83</f>
        <v>518</v>
      </c>
      <c r="E1328" s="31">
        <f>'MTSP-HERA Limits-HIDE'!CP$83</f>
        <v>598</v>
      </c>
      <c r="F1328" s="31">
        <f>'MTSP-HERA Limits-HIDE'!CQ$83</f>
        <v>667</v>
      </c>
    </row>
    <row r="1329" spans="1:6" x14ac:dyDescent="0.2">
      <c r="A1329" s="30" t="s">
        <v>401</v>
      </c>
      <c r="B1329" s="31">
        <f>'MTSP-HERA Limits-HIDE'!CR$83</f>
        <v>537</v>
      </c>
      <c r="C1329" s="31">
        <f>'MTSP-HERA Limits-HIDE'!CS$83</f>
        <v>575</v>
      </c>
      <c r="D1329" s="31">
        <f>'MTSP-HERA Limits-HIDE'!CT$83</f>
        <v>691</v>
      </c>
      <c r="E1329" s="31">
        <f>'MTSP-HERA Limits-HIDE'!CU$83</f>
        <v>798</v>
      </c>
      <c r="F1329" s="31">
        <f>'MTSP-HERA Limits-HIDE'!CV$83</f>
        <v>890</v>
      </c>
    </row>
    <row r="1330" spans="1:6" x14ac:dyDescent="0.2">
      <c r="A1330" s="30" t="s">
        <v>402</v>
      </c>
      <c r="B1330" s="31">
        <f>'MTSP-HERA Limits-HIDE'!CW$83</f>
        <v>671</v>
      </c>
      <c r="C1330" s="31">
        <f>'MTSP-HERA Limits-HIDE'!CX$83</f>
        <v>719</v>
      </c>
      <c r="D1330" s="31">
        <f>'MTSP-HERA Limits-HIDE'!CY$83</f>
        <v>863</v>
      </c>
      <c r="E1330" s="31">
        <f>'MTSP-HERA Limits-HIDE'!CZ$83</f>
        <v>997</v>
      </c>
      <c r="F1330" s="31">
        <f>'MTSP-HERA Limits-HIDE'!DA$83</f>
        <v>1112</v>
      </c>
    </row>
    <row r="1331" spans="1:6" x14ac:dyDescent="0.2">
      <c r="A1331" s="30" t="s">
        <v>403</v>
      </c>
      <c r="B1331" s="31">
        <f>'MTSP-HERA Limits-HIDE'!DB$83</f>
        <v>805</v>
      </c>
      <c r="C1331" s="31">
        <f>'MTSP-HERA Limits-HIDE'!DC$83</f>
        <v>863</v>
      </c>
      <c r="D1331" s="31">
        <f>'MTSP-HERA Limits-HIDE'!DD$83</f>
        <v>1036</v>
      </c>
      <c r="E1331" s="31">
        <f>'MTSP-HERA Limits-HIDE'!DE$83</f>
        <v>1197</v>
      </c>
      <c r="F1331" s="31">
        <f>'MTSP-HERA Limits-HIDE'!DF$83</f>
        <v>1335</v>
      </c>
    </row>
    <row r="1332" spans="1:6" x14ac:dyDescent="0.2">
      <c r="A1332" s="30" t="s">
        <v>404</v>
      </c>
      <c r="B1332" s="31">
        <f>'MTSP-HERA Limits-HIDE'!DG$83</f>
        <v>939</v>
      </c>
      <c r="C1332" s="31">
        <f>'MTSP-HERA Limits-HIDE'!DH$83</f>
        <v>1007</v>
      </c>
      <c r="D1332" s="31">
        <f>'MTSP-HERA Limits-HIDE'!DI$83</f>
        <v>1209</v>
      </c>
      <c r="E1332" s="31">
        <f>'MTSP-HERA Limits-HIDE'!DJ$83</f>
        <v>1396</v>
      </c>
      <c r="F1332" s="31">
        <f>'MTSP-HERA Limits-HIDE'!DK$83</f>
        <v>1557</v>
      </c>
    </row>
    <row r="1333" spans="1:6" x14ac:dyDescent="0.2">
      <c r="A1333" s="30" t="s">
        <v>405</v>
      </c>
      <c r="B1333" s="31">
        <f>'MTSP-HERA Limits-HIDE'!DL$83</f>
        <v>1074</v>
      </c>
      <c r="C1333" s="31">
        <f>'MTSP-HERA Limits-HIDE'!DM$83</f>
        <v>1151</v>
      </c>
      <c r="D1333" s="31">
        <f>'MTSP-HERA Limits-HIDE'!DN$83</f>
        <v>1382</v>
      </c>
      <c r="E1333" s="31">
        <f>'MTSP-HERA Limits-HIDE'!DO$83</f>
        <v>1596</v>
      </c>
      <c r="F1333" s="31">
        <f>'MTSP-HERA Limits-HIDE'!DP$83</f>
        <v>1780</v>
      </c>
    </row>
    <row r="1334" spans="1:6" ht="6" customHeight="1" x14ac:dyDescent="0.2"/>
    <row r="1335" spans="1:6" x14ac:dyDescent="0.2">
      <c r="A1335" s="43" t="s">
        <v>411</v>
      </c>
      <c r="B1335" s="164">
        <f>'MTSP-HERA Limits-HIDE'!FE$83</f>
        <v>276</v>
      </c>
      <c r="C1335" s="164">
        <f>'MTSP-HERA Limits-HIDE'!FF$83</f>
        <v>296</v>
      </c>
      <c r="D1335" s="164">
        <f>'MTSP-HERA Limits-HIDE'!FG$83</f>
        <v>355</v>
      </c>
      <c r="E1335" s="164">
        <f>'MTSP-HERA Limits-HIDE'!FH$83</f>
        <v>411</v>
      </c>
      <c r="F1335" s="164">
        <f>'MTSP-HERA Limits-HIDE'!FI$83</f>
        <v>458</v>
      </c>
    </row>
    <row r="1336" spans="1:6" x14ac:dyDescent="0.2">
      <c r="A1336" s="43" t="s">
        <v>412</v>
      </c>
      <c r="B1336" s="164">
        <f>'MTSP-HERA Limits-HIDE'!FJ$83</f>
        <v>414</v>
      </c>
      <c r="C1336" s="164">
        <f>'MTSP-HERA Limits-HIDE'!FK$83</f>
        <v>444</v>
      </c>
      <c r="D1336" s="164">
        <f>'MTSP-HERA Limits-HIDE'!FL$83</f>
        <v>533</v>
      </c>
      <c r="E1336" s="164">
        <f>'MTSP-HERA Limits-HIDE'!FM$83</f>
        <v>616</v>
      </c>
      <c r="F1336" s="164">
        <f>'MTSP-HERA Limits-HIDE'!FN$83</f>
        <v>687</v>
      </c>
    </row>
    <row r="1337" spans="1:6" x14ac:dyDescent="0.2">
      <c r="A1337" s="43" t="s">
        <v>413</v>
      </c>
      <c r="B1337" s="164">
        <f>'MTSP-HERA Limits-HIDE'!FO$83</f>
        <v>553</v>
      </c>
      <c r="C1337" s="164">
        <f>'MTSP-HERA Limits-HIDE'!FP$83</f>
        <v>592</v>
      </c>
      <c r="D1337" s="164">
        <f>'MTSP-HERA Limits-HIDE'!FQ$83</f>
        <v>711</v>
      </c>
      <c r="E1337" s="164">
        <f>'MTSP-HERA Limits-HIDE'!FR$83</f>
        <v>822</v>
      </c>
      <c r="F1337" s="164">
        <f>'MTSP-HERA Limits-HIDE'!FS$83</f>
        <v>917</v>
      </c>
    </row>
    <row r="1338" spans="1:6" x14ac:dyDescent="0.2">
      <c r="A1338" s="43" t="s">
        <v>414</v>
      </c>
      <c r="B1338" s="164">
        <f>'MTSP-HERA Limits-HIDE'!FT$83</f>
        <v>691</v>
      </c>
      <c r="C1338" s="164">
        <f>'MTSP-HERA Limits-HIDE'!FU$83</f>
        <v>740</v>
      </c>
      <c r="D1338" s="164">
        <f>'MTSP-HERA Limits-HIDE'!FV$83</f>
        <v>888</v>
      </c>
      <c r="E1338" s="164">
        <f>'MTSP-HERA Limits-HIDE'!FW$83</f>
        <v>1027</v>
      </c>
      <c r="F1338" s="164">
        <f>'MTSP-HERA Limits-HIDE'!FX$83</f>
        <v>1146</v>
      </c>
    </row>
    <row r="1339" spans="1:6" x14ac:dyDescent="0.2">
      <c r="A1339" s="43" t="s">
        <v>415</v>
      </c>
      <c r="B1339" s="164">
        <f>'MTSP-HERA Limits-HIDE'!FY$83</f>
        <v>829</v>
      </c>
      <c r="C1339" s="164">
        <f>'MTSP-HERA Limits-HIDE'!FZ$83</f>
        <v>888</v>
      </c>
      <c r="D1339" s="164">
        <f>'MTSP-HERA Limits-HIDE'!GA$83</f>
        <v>1066</v>
      </c>
      <c r="E1339" s="164">
        <f>'MTSP-HERA Limits-HIDE'!GB$83</f>
        <v>1233</v>
      </c>
      <c r="F1339" s="164">
        <f>'MTSP-HERA Limits-HIDE'!GC$83</f>
        <v>1375</v>
      </c>
    </row>
    <row r="1340" spans="1:6" x14ac:dyDescent="0.2">
      <c r="A1340" s="43" t="s">
        <v>416</v>
      </c>
      <c r="B1340" s="164">
        <f>'MTSP-HERA Limits-HIDE'!GD$83</f>
        <v>967</v>
      </c>
      <c r="C1340" s="164">
        <f>'MTSP-HERA Limits-HIDE'!GE$83</f>
        <v>1036</v>
      </c>
      <c r="D1340" s="164">
        <f>'MTSP-HERA Limits-HIDE'!GF$83</f>
        <v>1244</v>
      </c>
      <c r="E1340" s="164">
        <f>'MTSP-HERA Limits-HIDE'!GG$83</f>
        <v>1438</v>
      </c>
      <c r="F1340" s="164">
        <f>'MTSP-HERA Limits-HIDE'!GH$83</f>
        <v>1604</v>
      </c>
    </row>
    <row r="1341" spans="1:6" x14ac:dyDescent="0.2">
      <c r="A1341" s="43" t="s">
        <v>417</v>
      </c>
      <c r="B1341" s="164">
        <f>'MTSP-HERA Limits-HIDE'!GI$83</f>
        <v>1106</v>
      </c>
      <c r="C1341" s="164">
        <f>'MTSP-HERA Limits-HIDE'!GJ$83</f>
        <v>1185</v>
      </c>
      <c r="D1341" s="164">
        <f>'MTSP-HERA Limits-HIDE'!GK$83</f>
        <v>1422</v>
      </c>
      <c r="E1341" s="164">
        <f>'MTSP-HERA Limits-HIDE'!GL$83</f>
        <v>1644</v>
      </c>
      <c r="F1341" s="164">
        <f>'MTSP-HERA Limits-HIDE'!GM$83</f>
        <v>1834</v>
      </c>
    </row>
    <row r="1342" spans="1:6" ht="6" customHeight="1" x14ac:dyDescent="0.2"/>
    <row r="1343" spans="1:6" x14ac:dyDescent="0.2">
      <c r="A1343" s="25" t="str">
        <f>'MTSP-HERA Limits-HIDE'!C84</f>
        <v>Shenandoah County</v>
      </c>
      <c r="B1343" s="26">
        <f>'MTSP-HERA Limits-HIDE'!E84</f>
        <v>87500</v>
      </c>
      <c r="C1343" s="27" t="str">
        <f>'MTSP-HERA Limits-HIDE'!D84</f>
        <v>Shenandoah County, VA</v>
      </c>
    </row>
    <row r="1344" spans="1:6" ht="3" customHeight="1" x14ac:dyDescent="0.2">
      <c r="A1344" s="25"/>
    </row>
    <row r="1345" spans="1:6" s="29" customFormat="1" x14ac:dyDescent="0.2">
      <c r="A1345" s="25"/>
      <c r="B1345" s="28" t="s">
        <v>397</v>
      </c>
      <c r="C1345" s="28" t="s">
        <v>406</v>
      </c>
      <c r="D1345" s="28" t="s">
        <v>407</v>
      </c>
      <c r="E1345" s="28" t="s">
        <v>408</v>
      </c>
      <c r="F1345" s="28" t="s">
        <v>409</v>
      </c>
    </row>
    <row r="1346" spans="1:6" x14ac:dyDescent="0.2">
      <c r="A1346" s="30" t="s">
        <v>399</v>
      </c>
      <c r="B1346" s="31">
        <f>'MTSP-HERA Limits-HIDE'!CH$84</f>
        <v>306</v>
      </c>
      <c r="C1346" s="31">
        <f>'MTSP-HERA Limits-HIDE'!CI$84</f>
        <v>328</v>
      </c>
      <c r="D1346" s="31">
        <f>'MTSP-HERA Limits-HIDE'!CJ$84</f>
        <v>394</v>
      </c>
      <c r="E1346" s="31">
        <f>'MTSP-HERA Limits-HIDE'!CK$84</f>
        <v>455</v>
      </c>
      <c r="F1346" s="31">
        <f>'MTSP-HERA Limits-HIDE'!CL$84</f>
        <v>507</v>
      </c>
    </row>
    <row r="1347" spans="1:6" x14ac:dyDescent="0.2">
      <c r="A1347" s="30" t="s">
        <v>400</v>
      </c>
      <c r="B1347" s="31">
        <f>'MTSP-HERA Limits-HIDE'!CM$84</f>
        <v>459</v>
      </c>
      <c r="C1347" s="31">
        <f>'MTSP-HERA Limits-HIDE'!CN$84</f>
        <v>492</v>
      </c>
      <c r="D1347" s="31">
        <f>'MTSP-HERA Limits-HIDE'!CO$84</f>
        <v>591</v>
      </c>
      <c r="E1347" s="31">
        <f>'MTSP-HERA Limits-HIDE'!CP$84</f>
        <v>682</v>
      </c>
      <c r="F1347" s="31">
        <f>'MTSP-HERA Limits-HIDE'!CQ$84</f>
        <v>761</v>
      </c>
    </row>
    <row r="1348" spans="1:6" x14ac:dyDescent="0.2">
      <c r="A1348" s="30" t="s">
        <v>401</v>
      </c>
      <c r="B1348" s="31">
        <f>'MTSP-HERA Limits-HIDE'!CR$84</f>
        <v>613</v>
      </c>
      <c r="C1348" s="31">
        <f>'MTSP-HERA Limits-HIDE'!CS$84</f>
        <v>656</v>
      </c>
      <c r="D1348" s="31">
        <f>'MTSP-HERA Limits-HIDE'!CT$84</f>
        <v>788</v>
      </c>
      <c r="E1348" s="31">
        <f>'MTSP-HERA Limits-HIDE'!CU$84</f>
        <v>910</v>
      </c>
      <c r="F1348" s="31">
        <f>'MTSP-HERA Limits-HIDE'!CV$84</f>
        <v>1015</v>
      </c>
    </row>
    <row r="1349" spans="1:6" x14ac:dyDescent="0.2">
      <c r="A1349" s="30" t="s">
        <v>402</v>
      </c>
      <c r="B1349" s="31">
        <f>'MTSP-HERA Limits-HIDE'!CW$84</f>
        <v>766</v>
      </c>
      <c r="C1349" s="31">
        <f>'MTSP-HERA Limits-HIDE'!CX$84</f>
        <v>820</v>
      </c>
      <c r="D1349" s="31">
        <f>'MTSP-HERA Limits-HIDE'!CY$84</f>
        <v>985</v>
      </c>
      <c r="E1349" s="31">
        <f>'MTSP-HERA Limits-HIDE'!CZ$84</f>
        <v>1137</v>
      </c>
      <c r="F1349" s="31">
        <f>'MTSP-HERA Limits-HIDE'!DA$84</f>
        <v>1268</v>
      </c>
    </row>
    <row r="1350" spans="1:6" x14ac:dyDescent="0.2">
      <c r="A1350" s="30" t="s">
        <v>403</v>
      </c>
      <c r="B1350" s="31">
        <f>'MTSP-HERA Limits-HIDE'!DB$84</f>
        <v>919</v>
      </c>
      <c r="C1350" s="31">
        <f>'MTSP-HERA Limits-HIDE'!DC$84</f>
        <v>984</v>
      </c>
      <c r="D1350" s="31">
        <f>'MTSP-HERA Limits-HIDE'!DD$84</f>
        <v>1182</v>
      </c>
      <c r="E1350" s="31">
        <f>'MTSP-HERA Limits-HIDE'!DE$84</f>
        <v>1365</v>
      </c>
      <c r="F1350" s="31">
        <f>'MTSP-HERA Limits-HIDE'!DF$84</f>
        <v>1522</v>
      </c>
    </row>
    <row r="1351" spans="1:6" x14ac:dyDescent="0.2">
      <c r="A1351" s="30" t="s">
        <v>404</v>
      </c>
      <c r="B1351" s="31">
        <f>'MTSP-HERA Limits-HIDE'!DG$84</f>
        <v>1072</v>
      </c>
      <c r="C1351" s="31">
        <f>'MTSP-HERA Limits-HIDE'!DH$84</f>
        <v>1148</v>
      </c>
      <c r="D1351" s="31">
        <f>'MTSP-HERA Limits-HIDE'!DI$84</f>
        <v>1379</v>
      </c>
      <c r="E1351" s="31">
        <f>'MTSP-HERA Limits-HIDE'!DJ$84</f>
        <v>1592</v>
      </c>
      <c r="F1351" s="31">
        <f>'MTSP-HERA Limits-HIDE'!DK$84</f>
        <v>1776</v>
      </c>
    </row>
    <row r="1352" spans="1:6" x14ac:dyDescent="0.2">
      <c r="A1352" s="30" t="s">
        <v>405</v>
      </c>
      <c r="B1352" s="31">
        <f>'MTSP-HERA Limits-HIDE'!DL$84</f>
        <v>1226</v>
      </c>
      <c r="C1352" s="31">
        <f>'MTSP-HERA Limits-HIDE'!DM$84</f>
        <v>1313</v>
      </c>
      <c r="D1352" s="31">
        <f>'MTSP-HERA Limits-HIDE'!DN$84</f>
        <v>1576</v>
      </c>
      <c r="E1352" s="31">
        <f>'MTSP-HERA Limits-HIDE'!DO$84</f>
        <v>1820</v>
      </c>
      <c r="F1352" s="31">
        <f>'MTSP-HERA Limits-HIDE'!DP$84</f>
        <v>2030</v>
      </c>
    </row>
    <row r="1353" spans="1:6" ht="6" customHeight="1" x14ac:dyDescent="0.2"/>
    <row r="1354" spans="1:6" x14ac:dyDescent="0.2">
      <c r="A1354" s="27" t="str">
        <f>'MTSP-HERA Limits-HIDE'!C85</f>
        <v>Smyth County</v>
      </c>
      <c r="B1354" s="26">
        <f>'MTSP-HERA Limits-HIDE'!E85</f>
        <v>69900</v>
      </c>
      <c r="C1354" s="27" t="str">
        <f>'MTSP-HERA Limits-HIDE'!D85</f>
        <v>Smyth County, VA</v>
      </c>
    </row>
    <row r="1355" spans="1:6" ht="3" customHeight="1" x14ac:dyDescent="0.2">
      <c r="A1355" s="27"/>
      <c r="B1355" s="28"/>
      <c r="C1355" s="27"/>
    </row>
    <row r="1356" spans="1:6" s="29" customFormat="1" x14ac:dyDescent="0.2">
      <c r="A1356" s="27"/>
      <c r="B1356" s="28" t="s">
        <v>397</v>
      </c>
      <c r="C1356" s="28" t="s">
        <v>406</v>
      </c>
      <c r="D1356" s="28" t="s">
        <v>407</v>
      </c>
      <c r="E1356" s="28" t="s">
        <v>408</v>
      </c>
      <c r="F1356" s="28" t="s">
        <v>409</v>
      </c>
    </row>
    <row r="1357" spans="1:6" x14ac:dyDescent="0.2">
      <c r="A1357" s="30" t="s">
        <v>399</v>
      </c>
      <c r="B1357" s="31">
        <f>'MTSP-HERA Limits-HIDE'!CH$85</f>
        <v>273</v>
      </c>
      <c r="C1357" s="31">
        <f>'MTSP-HERA Limits-HIDE'!CI$85</f>
        <v>293</v>
      </c>
      <c r="D1357" s="31">
        <f>'MTSP-HERA Limits-HIDE'!CJ$85</f>
        <v>351</v>
      </c>
      <c r="E1357" s="31">
        <f>'MTSP-HERA Limits-HIDE'!CK$85</f>
        <v>406</v>
      </c>
      <c r="F1357" s="31">
        <f>'MTSP-HERA Limits-HIDE'!CL$85</f>
        <v>453</v>
      </c>
    </row>
    <row r="1358" spans="1:6" x14ac:dyDescent="0.2">
      <c r="A1358" s="30" t="s">
        <v>400</v>
      </c>
      <c r="B1358" s="31">
        <f>'MTSP-HERA Limits-HIDE'!CM$85</f>
        <v>410</v>
      </c>
      <c r="C1358" s="31">
        <f>'MTSP-HERA Limits-HIDE'!CN$85</f>
        <v>439</v>
      </c>
      <c r="D1358" s="31">
        <f>'MTSP-HERA Limits-HIDE'!CO$85</f>
        <v>527</v>
      </c>
      <c r="E1358" s="31">
        <f>'MTSP-HERA Limits-HIDE'!CP$85</f>
        <v>609</v>
      </c>
      <c r="F1358" s="31">
        <f>'MTSP-HERA Limits-HIDE'!CQ$85</f>
        <v>679</v>
      </c>
    </row>
    <row r="1359" spans="1:6" x14ac:dyDescent="0.2">
      <c r="A1359" s="30" t="s">
        <v>401</v>
      </c>
      <c r="B1359" s="31">
        <f>'MTSP-HERA Limits-HIDE'!CR$85</f>
        <v>547</v>
      </c>
      <c r="C1359" s="31">
        <f>'MTSP-HERA Limits-HIDE'!CS$85</f>
        <v>586</v>
      </c>
      <c r="D1359" s="31">
        <f>'MTSP-HERA Limits-HIDE'!CT$85</f>
        <v>703</v>
      </c>
      <c r="E1359" s="31">
        <f>'MTSP-HERA Limits-HIDE'!CU$85</f>
        <v>812</v>
      </c>
      <c r="F1359" s="31">
        <f>'MTSP-HERA Limits-HIDE'!CV$85</f>
        <v>906</v>
      </c>
    </row>
    <row r="1360" spans="1:6" x14ac:dyDescent="0.2">
      <c r="A1360" s="30" t="s">
        <v>402</v>
      </c>
      <c r="B1360" s="31">
        <f>'MTSP-HERA Limits-HIDE'!CW$85</f>
        <v>683</v>
      </c>
      <c r="C1360" s="31">
        <f>'MTSP-HERA Limits-HIDE'!CX$85</f>
        <v>732</v>
      </c>
      <c r="D1360" s="31">
        <f>'MTSP-HERA Limits-HIDE'!CY$85</f>
        <v>878</v>
      </c>
      <c r="E1360" s="31">
        <f>'MTSP-HERA Limits-HIDE'!CZ$85</f>
        <v>1015</v>
      </c>
      <c r="F1360" s="31">
        <f>'MTSP-HERA Limits-HIDE'!DA$85</f>
        <v>1132</v>
      </c>
    </row>
    <row r="1361" spans="1:6" x14ac:dyDescent="0.2">
      <c r="A1361" s="30" t="s">
        <v>403</v>
      </c>
      <c r="B1361" s="31">
        <f>'MTSP-HERA Limits-HIDE'!DB$85</f>
        <v>820</v>
      </c>
      <c r="C1361" s="31">
        <f>'MTSP-HERA Limits-HIDE'!DC$85</f>
        <v>879</v>
      </c>
      <c r="D1361" s="31">
        <f>'MTSP-HERA Limits-HIDE'!DD$85</f>
        <v>1054</v>
      </c>
      <c r="E1361" s="31">
        <f>'MTSP-HERA Limits-HIDE'!DE$85</f>
        <v>1218</v>
      </c>
      <c r="F1361" s="31">
        <f>'MTSP-HERA Limits-HIDE'!DF$85</f>
        <v>1359</v>
      </c>
    </row>
    <row r="1362" spans="1:6" x14ac:dyDescent="0.2">
      <c r="A1362" s="30" t="s">
        <v>404</v>
      </c>
      <c r="B1362" s="31">
        <f>'MTSP-HERA Limits-HIDE'!DG$85</f>
        <v>957</v>
      </c>
      <c r="C1362" s="31">
        <f>'MTSP-HERA Limits-HIDE'!DH$85</f>
        <v>1025</v>
      </c>
      <c r="D1362" s="31">
        <f>'MTSP-HERA Limits-HIDE'!DI$85</f>
        <v>1230</v>
      </c>
      <c r="E1362" s="31">
        <f>'MTSP-HERA Limits-HIDE'!DJ$85</f>
        <v>1421</v>
      </c>
      <c r="F1362" s="31">
        <f>'MTSP-HERA Limits-HIDE'!DK$85</f>
        <v>1585</v>
      </c>
    </row>
    <row r="1363" spans="1:6" x14ac:dyDescent="0.2">
      <c r="A1363" s="30" t="s">
        <v>405</v>
      </c>
      <c r="B1363" s="31">
        <f>'MTSP-HERA Limits-HIDE'!DL$85</f>
        <v>1094</v>
      </c>
      <c r="C1363" s="31">
        <f>'MTSP-HERA Limits-HIDE'!DM$85</f>
        <v>1172</v>
      </c>
      <c r="D1363" s="31">
        <f>'MTSP-HERA Limits-HIDE'!DN$85</f>
        <v>1406</v>
      </c>
      <c r="E1363" s="31">
        <f>'MTSP-HERA Limits-HIDE'!DO$85</f>
        <v>1625</v>
      </c>
      <c r="F1363" s="31">
        <f>'MTSP-HERA Limits-HIDE'!DP$85</f>
        <v>1812</v>
      </c>
    </row>
    <row r="1364" spans="1:6" ht="6" customHeight="1" x14ac:dyDescent="0.2"/>
    <row r="1365" spans="1:6" x14ac:dyDescent="0.2">
      <c r="A1365" s="36" t="str">
        <f>'MTSP-HERA Limits-HIDE'!C86</f>
        <v>Southampton County</v>
      </c>
      <c r="B1365" s="26">
        <f>'MTSP-HERA Limits-HIDE'!E86</f>
        <v>97000</v>
      </c>
      <c r="C1365" s="280" t="str">
        <f>'MTSP-HERA Limits-HIDE'!D86</f>
        <v>Southampton County-Franklin city, VA HUD Nonmetro FMR Area</v>
      </c>
      <c r="D1365" s="280"/>
      <c r="E1365" s="280"/>
      <c r="F1365" s="280"/>
    </row>
    <row r="1366" spans="1:6" ht="3" customHeight="1" x14ac:dyDescent="0.2">
      <c r="A1366" s="36"/>
    </row>
    <row r="1367" spans="1:6" s="29" customFormat="1" x14ac:dyDescent="0.2">
      <c r="A1367" s="36"/>
      <c r="B1367" s="28" t="s">
        <v>397</v>
      </c>
      <c r="C1367" s="28" t="s">
        <v>406</v>
      </c>
      <c r="D1367" s="28" t="s">
        <v>407</v>
      </c>
      <c r="E1367" s="28" t="s">
        <v>408</v>
      </c>
      <c r="F1367" s="28" t="s">
        <v>409</v>
      </c>
    </row>
    <row r="1368" spans="1:6" x14ac:dyDescent="0.2">
      <c r="A1368" s="30" t="s">
        <v>399</v>
      </c>
      <c r="B1368" s="31">
        <f>'MTSP-HERA Limits-HIDE'!CH$86</f>
        <v>328</v>
      </c>
      <c r="C1368" s="31">
        <f>'MTSP-HERA Limits-HIDE'!CI$86</f>
        <v>351</v>
      </c>
      <c r="D1368" s="31">
        <f>'MTSP-HERA Limits-HIDE'!CJ$86</f>
        <v>422</v>
      </c>
      <c r="E1368" s="31">
        <f>'MTSP-HERA Limits-HIDE'!CK$86</f>
        <v>487</v>
      </c>
      <c r="F1368" s="31">
        <f>'MTSP-HERA Limits-HIDE'!CL$86</f>
        <v>544</v>
      </c>
    </row>
    <row r="1369" spans="1:6" x14ac:dyDescent="0.2">
      <c r="A1369" s="30" t="s">
        <v>400</v>
      </c>
      <c r="B1369" s="31">
        <f>'MTSP-HERA Limits-HIDE'!CM$86</f>
        <v>492</v>
      </c>
      <c r="C1369" s="31">
        <f>'MTSP-HERA Limits-HIDE'!CN$86</f>
        <v>527</v>
      </c>
      <c r="D1369" s="31">
        <f>'MTSP-HERA Limits-HIDE'!CO$86</f>
        <v>633</v>
      </c>
      <c r="E1369" s="31">
        <f>'MTSP-HERA Limits-HIDE'!CP$86</f>
        <v>731</v>
      </c>
      <c r="F1369" s="31">
        <f>'MTSP-HERA Limits-HIDE'!CQ$86</f>
        <v>816</v>
      </c>
    </row>
    <row r="1370" spans="1:6" x14ac:dyDescent="0.2">
      <c r="A1370" s="30" t="s">
        <v>401</v>
      </c>
      <c r="B1370" s="31">
        <f>'MTSP-HERA Limits-HIDE'!CR$86</f>
        <v>656</v>
      </c>
      <c r="C1370" s="31">
        <f>'MTSP-HERA Limits-HIDE'!CS$86</f>
        <v>703</v>
      </c>
      <c r="D1370" s="31">
        <f>'MTSP-HERA Limits-HIDE'!CT$86</f>
        <v>844</v>
      </c>
      <c r="E1370" s="31">
        <f>'MTSP-HERA Limits-HIDE'!CU$86</f>
        <v>975</v>
      </c>
      <c r="F1370" s="31">
        <f>'MTSP-HERA Limits-HIDE'!CV$86</f>
        <v>1088</v>
      </c>
    </row>
    <row r="1371" spans="1:6" x14ac:dyDescent="0.2">
      <c r="A1371" s="30" t="s">
        <v>402</v>
      </c>
      <c r="B1371" s="31">
        <f>'MTSP-HERA Limits-HIDE'!CW$86</f>
        <v>820</v>
      </c>
      <c r="C1371" s="31">
        <f>'MTSP-HERA Limits-HIDE'!CX$86</f>
        <v>878</v>
      </c>
      <c r="D1371" s="31">
        <f>'MTSP-HERA Limits-HIDE'!CY$86</f>
        <v>1055</v>
      </c>
      <c r="E1371" s="31">
        <f>'MTSP-HERA Limits-HIDE'!CZ$86</f>
        <v>1219</v>
      </c>
      <c r="F1371" s="31">
        <f>'MTSP-HERA Limits-HIDE'!DA$86</f>
        <v>1360</v>
      </c>
    </row>
    <row r="1372" spans="1:6" x14ac:dyDescent="0.2">
      <c r="A1372" s="30" t="s">
        <v>403</v>
      </c>
      <c r="B1372" s="31">
        <f>'MTSP-HERA Limits-HIDE'!DB$86</f>
        <v>984</v>
      </c>
      <c r="C1372" s="31">
        <f>'MTSP-HERA Limits-HIDE'!DC$86</f>
        <v>1054</v>
      </c>
      <c r="D1372" s="31">
        <f>'MTSP-HERA Limits-HIDE'!DD$86</f>
        <v>1266</v>
      </c>
      <c r="E1372" s="31">
        <f>'MTSP-HERA Limits-HIDE'!DE$86</f>
        <v>1463</v>
      </c>
      <c r="F1372" s="31">
        <f>'MTSP-HERA Limits-HIDE'!DF$86</f>
        <v>1632</v>
      </c>
    </row>
    <row r="1373" spans="1:6" x14ac:dyDescent="0.2">
      <c r="A1373" s="30" t="s">
        <v>404</v>
      </c>
      <c r="B1373" s="31">
        <f>'MTSP-HERA Limits-HIDE'!DG$86</f>
        <v>1148</v>
      </c>
      <c r="C1373" s="31">
        <f>'MTSP-HERA Limits-HIDE'!DH$86</f>
        <v>1230</v>
      </c>
      <c r="D1373" s="31">
        <f>'MTSP-HERA Limits-HIDE'!DI$86</f>
        <v>1477</v>
      </c>
      <c r="E1373" s="31">
        <f>'MTSP-HERA Limits-HIDE'!DJ$86</f>
        <v>1707</v>
      </c>
      <c r="F1373" s="31">
        <f>'MTSP-HERA Limits-HIDE'!DK$86</f>
        <v>1904</v>
      </c>
    </row>
    <row r="1374" spans="1:6" x14ac:dyDescent="0.2">
      <c r="A1374" s="30" t="s">
        <v>405</v>
      </c>
      <c r="B1374" s="31">
        <f>'MTSP-HERA Limits-HIDE'!DL$86</f>
        <v>1312</v>
      </c>
      <c r="C1374" s="31">
        <f>'MTSP-HERA Limits-HIDE'!DM$86</f>
        <v>1406</v>
      </c>
      <c r="D1374" s="31">
        <f>'MTSP-HERA Limits-HIDE'!DN$86</f>
        <v>1688</v>
      </c>
      <c r="E1374" s="31">
        <f>'MTSP-HERA Limits-HIDE'!DO$86</f>
        <v>1951</v>
      </c>
      <c r="F1374" s="31">
        <f>'MTSP-HERA Limits-HIDE'!DP$86</f>
        <v>2176</v>
      </c>
    </row>
    <row r="1375" spans="1:6" ht="6" customHeight="1" x14ac:dyDescent="0.2"/>
    <row r="1376" spans="1:6" x14ac:dyDescent="0.2">
      <c r="A1376" s="36" t="str">
        <f>'MTSP-HERA Limits-HIDE'!C87</f>
        <v>Spotsylvania County</v>
      </c>
      <c r="B1376" s="26">
        <f>'MTSP-HERA Limits-HIDE'!E87</f>
        <v>163900</v>
      </c>
      <c r="C1376" s="280" t="str">
        <f>'MTSP-HERA Limits-HIDE'!D87</f>
        <v>Washington-Arlington-Alexandria, DC-VA-MD HUD Metro FMR Area</v>
      </c>
      <c r="D1376" s="280"/>
      <c r="E1376" s="280"/>
      <c r="F1376" s="280"/>
    </row>
    <row r="1377" spans="1:6" ht="3" customHeight="1" x14ac:dyDescent="0.2">
      <c r="A1377" s="36"/>
    </row>
    <row r="1378" spans="1:6" s="29" customFormat="1" x14ac:dyDescent="0.2">
      <c r="A1378" s="36"/>
      <c r="B1378" s="28" t="s">
        <v>397</v>
      </c>
      <c r="C1378" s="28" t="s">
        <v>406</v>
      </c>
      <c r="D1378" s="28" t="s">
        <v>407</v>
      </c>
      <c r="E1378" s="28" t="s">
        <v>408</v>
      </c>
      <c r="F1378" s="28" t="s">
        <v>409</v>
      </c>
    </row>
    <row r="1379" spans="1:6" x14ac:dyDescent="0.2">
      <c r="A1379" s="30" t="s">
        <v>399</v>
      </c>
      <c r="B1379" s="31">
        <f>'MTSP-HERA Limits-HIDE'!CH$87</f>
        <v>574</v>
      </c>
      <c r="C1379" s="31">
        <f>'MTSP-HERA Limits-HIDE'!CI$87</f>
        <v>615</v>
      </c>
      <c r="D1379" s="31">
        <f>'MTSP-HERA Limits-HIDE'!CJ$87</f>
        <v>738</v>
      </c>
      <c r="E1379" s="31">
        <f>'MTSP-HERA Limits-HIDE'!CK$87</f>
        <v>852</v>
      </c>
      <c r="F1379" s="31">
        <f>'MTSP-HERA Limits-HIDE'!CL$87</f>
        <v>951</v>
      </c>
    </row>
    <row r="1380" spans="1:6" x14ac:dyDescent="0.2">
      <c r="A1380" s="30" t="s">
        <v>400</v>
      </c>
      <c r="B1380" s="31">
        <f>'MTSP-HERA Limits-HIDE'!CM$87</f>
        <v>861</v>
      </c>
      <c r="C1380" s="31">
        <f>'MTSP-HERA Limits-HIDE'!CN$87</f>
        <v>922</v>
      </c>
      <c r="D1380" s="31">
        <f>'MTSP-HERA Limits-HIDE'!CO$87</f>
        <v>1107</v>
      </c>
      <c r="E1380" s="31">
        <f>'MTSP-HERA Limits-HIDE'!CP$87</f>
        <v>1278</v>
      </c>
      <c r="F1380" s="31">
        <f>'MTSP-HERA Limits-HIDE'!CQ$87</f>
        <v>1426</v>
      </c>
    </row>
    <row r="1381" spans="1:6" x14ac:dyDescent="0.2">
      <c r="A1381" s="30" t="s">
        <v>401</v>
      </c>
      <c r="B1381" s="31">
        <f>'MTSP-HERA Limits-HIDE'!CR$87</f>
        <v>1148</v>
      </c>
      <c r="C1381" s="31">
        <f>'MTSP-HERA Limits-HIDE'!CS$87</f>
        <v>1230</v>
      </c>
      <c r="D1381" s="31">
        <f>'MTSP-HERA Limits-HIDE'!CT$87</f>
        <v>1476</v>
      </c>
      <c r="E1381" s="31">
        <f>'MTSP-HERA Limits-HIDE'!CU$87</f>
        <v>1705</v>
      </c>
      <c r="F1381" s="31">
        <f>'MTSP-HERA Limits-HIDE'!CV$87</f>
        <v>1902</v>
      </c>
    </row>
    <row r="1382" spans="1:6" x14ac:dyDescent="0.2">
      <c r="A1382" s="30" t="s">
        <v>402</v>
      </c>
      <c r="B1382" s="31">
        <f>'MTSP-HERA Limits-HIDE'!CW$87</f>
        <v>1435</v>
      </c>
      <c r="C1382" s="31">
        <f>'MTSP-HERA Limits-HIDE'!CX$87</f>
        <v>1537</v>
      </c>
      <c r="D1382" s="31">
        <f>'MTSP-HERA Limits-HIDE'!CY$87</f>
        <v>1845</v>
      </c>
      <c r="E1382" s="31">
        <f>'MTSP-HERA Limits-HIDE'!CZ$87</f>
        <v>2131</v>
      </c>
      <c r="F1382" s="31">
        <f>'MTSP-HERA Limits-HIDE'!DA$87</f>
        <v>2377</v>
      </c>
    </row>
    <row r="1383" spans="1:6" x14ac:dyDescent="0.2">
      <c r="A1383" s="30" t="s">
        <v>403</v>
      </c>
      <c r="B1383" s="31">
        <f>'MTSP-HERA Limits-HIDE'!DB$87</f>
        <v>1722</v>
      </c>
      <c r="C1383" s="31">
        <f>'MTSP-HERA Limits-HIDE'!DC$87</f>
        <v>1845</v>
      </c>
      <c r="D1383" s="31">
        <f>'MTSP-HERA Limits-HIDE'!DD$87</f>
        <v>2214</v>
      </c>
      <c r="E1383" s="31">
        <f>'MTSP-HERA Limits-HIDE'!DE$87</f>
        <v>2557</v>
      </c>
      <c r="F1383" s="31">
        <f>'MTSP-HERA Limits-HIDE'!DF$87</f>
        <v>2853</v>
      </c>
    </row>
    <row r="1384" spans="1:6" x14ac:dyDescent="0.2">
      <c r="A1384" s="30" t="s">
        <v>404</v>
      </c>
      <c r="B1384" s="31">
        <f>'MTSP-HERA Limits-HIDE'!DG$87</f>
        <v>2009</v>
      </c>
      <c r="C1384" s="31">
        <f>'MTSP-HERA Limits-HIDE'!DH$87</f>
        <v>2152</v>
      </c>
      <c r="D1384" s="31">
        <f>'MTSP-HERA Limits-HIDE'!DI$87</f>
        <v>2583</v>
      </c>
      <c r="E1384" s="31">
        <f>'MTSP-HERA Limits-HIDE'!DJ$87</f>
        <v>2983</v>
      </c>
      <c r="F1384" s="31">
        <f>'MTSP-HERA Limits-HIDE'!DK$87</f>
        <v>3328</v>
      </c>
    </row>
    <row r="1385" spans="1:6" x14ac:dyDescent="0.2">
      <c r="A1385" s="30" t="s">
        <v>405</v>
      </c>
      <c r="B1385" s="31">
        <f>'MTSP-HERA Limits-HIDE'!DL$87</f>
        <v>2296</v>
      </c>
      <c r="C1385" s="31">
        <f>'MTSP-HERA Limits-HIDE'!DM$87</f>
        <v>2460</v>
      </c>
      <c r="D1385" s="31">
        <f>'MTSP-HERA Limits-HIDE'!DN$87</f>
        <v>2952</v>
      </c>
      <c r="E1385" s="31">
        <f>'MTSP-HERA Limits-HIDE'!DO$87</f>
        <v>3410</v>
      </c>
      <c r="F1385" s="31">
        <f>'MTSP-HERA Limits-HIDE'!DP$87</f>
        <v>3804</v>
      </c>
    </row>
    <row r="1386" spans="1:6" ht="6" customHeight="1" x14ac:dyDescent="0.2"/>
    <row r="1387" spans="1:6" x14ac:dyDescent="0.2">
      <c r="A1387" s="37" t="str">
        <f>'MTSP-HERA Limits-HIDE'!C88</f>
        <v>Stafford County</v>
      </c>
      <c r="B1387" s="26">
        <f>'MTSP-HERA Limits-HIDE'!E88</f>
        <v>163900</v>
      </c>
      <c r="C1387" s="280" t="str">
        <f>'MTSP-HERA Limits-HIDE'!D88</f>
        <v>Washington-Arlington-Alexandria, DC-VA-MD HUD Metro FMR Area</v>
      </c>
      <c r="D1387" s="280"/>
      <c r="E1387" s="280"/>
      <c r="F1387" s="280"/>
    </row>
    <row r="1388" spans="1:6" ht="3" customHeight="1" x14ac:dyDescent="0.2">
      <c r="A1388" s="36"/>
    </row>
    <row r="1389" spans="1:6" s="29" customFormat="1" x14ac:dyDescent="0.2">
      <c r="A1389" s="27"/>
      <c r="B1389" s="28" t="s">
        <v>397</v>
      </c>
      <c r="C1389" s="27" t="s">
        <v>406</v>
      </c>
      <c r="D1389" s="28" t="s">
        <v>407</v>
      </c>
      <c r="E1389" s="28" t="s">
        <v>408</v>
      </c>
      <c r="F1389" s="28" t="s">
        <v>409</v>
      </c>
    </row>
    <row r="1390" spans="1:6" x14ac:dyDescent="0.2">
      <c r="A1390" s="30" t="s">
        <v>399</v>
      </c>
      <c r="B1390" s="31">
        <f>'MTSP-HERA Limits-HIDE'!CH$88</f>
        <v>574</v>
      </c>
      <c r="C1390" s="31">
        <f>'MTSP-HERA Limits-HIDE'!CI$88</f>
        <v>615</v>
      </c>
      <c r="D1390" s="31">
        <f>'MTSP-HERA Limits-HIDE'!CJ$88</f>
        <v>738</v>
      </c>
      <c r="E1390" s="31">
        <f>'MTSP-HERA Limits-HIDE'!CK$88</f>
        <v>852</v>
      </c>
      <c r="F1390" s="31">
        <f>'MTSP-HERA Limits-HIDE'!CL$88</f>
        <v>951</v>
      </c>
    </row>
    <row r="1391" spans="1:6" x14ac:dyDescent="0.2">
      <c r="A1391" s="30" t="s">
        <v>400</v>
      </c>
      <c r="B1391" s="31">
        <f>'MTSP-HERA Limits-HIDE'!CM$88</f>
        <v>861</v>
      </c>
      <c r="C1391" s="31">
        <f>'MTSP-HERA Limits-HIDE'!CN$88</f>
        <v>922</v>
      </c>
      <c r="D1391" s="31">
        <f>'MTSP-HERA Limits-HIDE'!CO$88</f>
        <v>1107</v>
      </c>
      <c r="E1391" s="31">
        <f>'MTSP-HERA Limits-HIDE'!CP$88</f>
        <v>1278</v>
      </c>
      <c r="F1391" s="31">
        <f>'MTSP-HERA Limits-HIDE'!CQ$88</f>
        <v>1426</v>
      </c>
    </row>
    <row r="1392" spans="1:6" x14ac:dyDescent="0.2">
      <c r="A1392" s="30" t="s">
        <v>401</v>
      </c>
      <c r="B1392" s="31">
        <f>'MTSP-HERA Limits-HIDE'!CR$88</f>
        <v>1148</v>
      </c>
      <c r="C1392" s="31">
        <f>'MTSP-HERA Limits-HIDE'!CS$88</f>
        <v>1230</v>
      </c>
      <c r="D1392" s="31">
        <f>'MTSP-HERA Limits-HIDE'!CT$88</f>
        <v>1476</v>
      </c>
      <c r="E1392" s="31">
        <f>'MTSP-HERA Limits-HIDE'!CU$88</f>
        <v>1705</v>
      </c>
      <c r="F1392" s="31">
        <f>'MTSP-HERA Limits-HIDE'!CV$88</f>
        <v>1902</v>
      </c>
    </row>
    <row r="1393" spans="1:6" x14ac:dyDescent="0.2">
      <c r="A1393" s="30" t="s">
        <v>402</v>
      </c>
      <c r="B1393" s="31">
        <f>'MTSP-HERA Limits-HIDE'!CW$88</f>
        <v>1435</v>
      </c>
      <c r="C1393" s="31">
        <f>'MTSP-HERA Limits-HIDE'!CX$88</f>
        <v>1537</v>
      </c>
      <c r="D1393" s="31">
        <f>'MTSP-HERA Limits-HIDE'!CY$88</f>
        <v>1845</v>
      </c>
      <c r="E1393" s="31">
        <f>'MTSP-HERA Limits-HIDE'!CZ$88</f>
        <v>2131</v>
      </c>
      <c r="F1393" s="31">
        <f>'MTSP-HERA Limits-HIDE'!DA$88</f>
        <v>2377</v>
      </c>
    </row>
    <row r="1394" spans="1:6" x14ac:dyDescent="0.2">
      <c r="A1394" s="30" t="s">
        <v>403</v>
      </c>
      <c r="B1394" s="31">
        <f>'MTSP-HERA Limits-HIDE'!DB$88</f>
        <v>1722</v>
      </c>
      <c r="C1394" s="31">
        <f>'MTSP-HERA Limits-HIDE'!DC$88</f>
        <v>1845</v>
      </c>
      <c r="D1394" s="31">
        <f>'MTSP-HERA Limits-HIDE'!DD$88</f>
        <v>2214</v>
      </c>
      <c r="E1394" s="31">
        <f>'MTSP-HERA Limits-HIDE'!DE$88</f>
        <v>2557</v>
      </c>
      <c r="F1394" s="31">
        <f>'MTSP-HERA Limits-HIDE'!DF$88</f>
        <v>2853</v>
      </c>
    </row>
    <row r="1395" spans="1:6" x14ac:dyDescent="0.2">
      <c r="A1395" s="30" t="s">
        <v>404</v>
      </c>
      <c r="B1395" s="31">
        <f>'MTSP-HERA Limits-HIDE'!DG$88</f>
        <v>2009</v>
      </c>
      <c r="C1395" s="31">
        <f>'MTSP-HERA Limits-HIDE'!DH$88</f>
        <v>2152</v>
      </c>
      <c r="D1395" s="31">
        <f>'MTSP-HERA Limits-HIDE'!DI$88</f>
        <v>2583</v>
      </c>
      <c r="E1395" s="31">
        <f>'MTSP-HERA Limits-HIDE'!DJ$88</f>
        <v>2983</v>
      </c>
      <c r="F1395" s="31">
        <f>'MTSP-HERA Limits-HIDE'!DK$88</f>
        <v>3328</v>
      </c>
    </row>
    <row r="1396" spans="1:6" x14ac:dyDescent="0.2">
      <c r="A1396" s="30" t="s">
        <v>405</v>
      </c>
      <c r="B1396" s="31">
        <f>'MTSP-HERA Limits-HIDE'!DL$88</f>
        <v>2296</v>
      </c>
      <c r="C1396" s="31">
        <f>'MTSP-HERA Limits-HIDE'!DM$88</f>
        <v>2460</v>
      </c>
      <c r="D1396" s="31">
        <f>'MTSP-HERA Limits-HIDE'!DN$88</f>
        <v>2952</v>
      </c>
      <c r="E1396" s="31">
        <f>'MTSP-HERA Limits-HIDE'!DO$88</f>
        <v>3410</v>
      </c>
      <c r="F1396" s="31">
        <f>'MTSP-HERA Limits-HIDE'!DP$88</f>
        <v>3804</v>
      </c>
    </row>
    <row r="1397" spans="1:6" ht="6" customHeight="1" x14ac:dyDescent="0.2"/>
    <row r="1398" spans="1:6" x14ac:dyDescent="0.2">
      <c r="A1398" s="27" t="str">
        <f>'MTSP-HERA Limits-HIDE'!C130</f>
        <v>Staunton city</v>
      </c>
      <c r="B1398" s="26">
        <f>'MTSP-HERA Limits-HIDE'!E130</f>
        <v>94400</v>
      </c>
      <c r="C1398" s="27" t="str">
        <f>'MTSP-HERA Limits-HIDE'!D130</f>
        <v>Staunton-Stuarts Draft, VA MSA</v>
      </c>
    </row>
    <row r="1399" spans="1:6" ht="3" customHeight="1" x14ac:dyDescent="0.2">
      <c r="A1399" s="27"/>
      <c r="B1399" s="28"/>
      <c r="C1399" s="27"/>
    </row>
    <row r="1400" spans="1:6" s="29" customFormat="1" x14ac:dyDescent="0.2">
      <c r="A1400" s="27"/>
      <c r="B1400" s="28" t="s">
        <v>397</v>
      </c>
      <c r="C1400" s="28" t="s">
        <v>406</v>
      </c>
      <c r="D1400" s="28" t="s">
        <v>407</v>
      </c>
      <c r="E1400" s="28" t="s">
        <v>408</v>
      </c>
      <c r="F1400" s="28" t="s">
        <v>409</v>
      </c>
    </row>
    <row r="1401" spans="1:6" x14ac:dyDescent="0.2">
      <c r="A1401" s="30" t="s">
        <v>399</v>
      </c>
      <c r="B1401" s="31">
        <f>'MTSP-HERA Limits-HIDE'!CH$130</f>
        <v>330</v>
      </c>
      <c r="C1401" s="31">
        <f>'MTSP-HERA Limits-HIDE'!CI$130</f>
        <v>354</v>
      </c>
      <c r="D1401" s="31">
        <f>'MTSP-HERA Limits-HIDE'!CJ$130</f>
        <v>425</v>
      </c>
      <c r="E1401" s="31">
        <f>'MTSP-HERA Limits-HIDE'!CK$130</f>
        <v>491</v>
      </c>
      <c r="F1401" s="31">
        <f>'MTSP-HERA Limits-HIDE'!CL$130</f>
        <v>548</v>
      </c>
    </row>
    <row r="1402" spans="1:6" x14ac:dyDescent="0.2">
      <c r="A1402" s="30" t="s">
        <v>400</v>
      </c>
      <c r="B1402" s="31">
        <f>'MTSP-HERA Limits-HIDE'!CM$130</f>
        <v>495</v>
      </c>
      <c r="C1402" s="31">
        <f>'MTSP-HERA Limits-HIDE'!CN$130</f>
        <v>531</v>
      </c>
      <c r="D1402" s="31">
        <f>'MTSP-HERA Limits-HIDE'!CO$130</f>
        <v>637</v>
      </c>
      <c r="E1402" s="31">
        <f>'MTSP-HERA Limits-HIDE'!CP$130</f>
        <v>736</v>
      </c>
      <c r="F1402" s="31">
        <f>'MTSP-HERA Limits-HIDE'!CQ$130</f>
        <v>822</v>
      </c>
    </row>
    <row r="1403" spans="1:6" x14ac:dyDescent="0.2">
      <c r="A1403" s="30" t="s">
        <v>401</v>
      </c>
      <c r="B1403" s="31">
        <f>'MTSP-HERA Limits-HIDE'!CR$130</f>
        <v>661</v>
      </c>
      <c r="C1403" s="31">
        <f>'MTSP-HERA Limits-HIDE'!CS$130</f>
        <v>708</v>
      </c>
      <c r="D1403" s="31">
        <f>'MTSP-HERA Limits-HIDE'!CT$130</f>
        <v>850</v>
      </c>
      <c r="E1403" s="31">
        <f>'MTSP-HERA Limits-HIDE'!CU$130</f>
        <v>982</v>
      </c>
      <c r="F1403" s="31">
        <f>'MTSP-HERA Limits-HIDE'!CV$130</f>
        <v>1096</v>
      </c>
    </row>
    <row r="1404" spans="1:6" x14ac:dyDescent="0.2">
      <c r="A1404" s="30" t="s">
        <v>402</v>
      </c>
      <c r="B1404" s="31">
        <f>'MTSP-HERA Limits-HIDE'!CW$130</f>
        <v>826</v>
      </c>
      <c r="C1404" s="31">
        <f>'MTSP-HERA Limits-HIDE'!CX$130</f>
        <v>885</v>
      </c>
      <c r="D1404" s="31">
        <f>'MTSP-HERA Limits-HIDE'!CY$130</f>
        <v>1062</v>
      </c>
      <c r="E1404" s="31">
        <f>'MTSP-HERA Limits-HIDE'!CZ$130</f>
        <v>1227</v>
      </c>
      <c r="F1404" s="31">
        <f>'MTSP-HERA Limits-HIDE'!DA$130</f>
        <v>1370</v>
      </c>
    </row>
    <row r="1405" spans="1:6" x14ac:dyDescent="0.2">
      <c r="A1405" s="30" t="s">
        <v>403</v>
      </c>
      <c r="B1405" s="31">
        <f>'MTSP-HERA Limits-HIDE'!DB$130</f>
        <v>991</v>
      </c>
      <c r="C1405" s="31">
        <f>'MTSP-HERA Limits-HIDE'!DC$130</f>
        <v>1062</v>
      </c>
      <c r="D1405" s="31">
        <f>'MTSP-HERA Limits-HIDE'!DD$130</f>
        <v>1275</v>
      </c>
      <c r="E1405" s="31">
        <f>'MTSP-HERA Limits-HIDE'!DE$130</f>
        <v>1473</v>
      </c>
      <c r="F1405" s="31">
        <f>'MTSP-HERA Limits-HIDE'!DF$130</f>
        <v>1644</v>
      </c>
    </row>
    <row r="1406" spans="1:6" x14ac:dyDescent="0.2">
      <c r="A1406" s="30" t="s">
        <v>404</v>
      </c>
      <c r="B1406" s="31">
        <f>'MTSP-HERA Limits-HIDE'!DG$130</f>
        <v>1156</v>
      </c>
      <c r="C1406" s="31">
        <f>'MTSP-HERA Limits-HIDE'!DH$130</f>
        <v>1239</v>
      </c>
      <c r="D1406" s="31">
        <f>'MTSP-HERA Limits-HIDE'!DI$130</f>
        <v>1487</v>
      </c>
      <c r="E1406" s="31">
        <f>'MTSP-HERA Limits-HIDE'!DJ$130</f>
        <v>1718</v>
      </c>
      <c r="F1406" s="31">
        <f>'MTSP-HERA Limits-HIDE'!DK$130</f>
        <v>1918</v>
      </c>
    </row>
    <row r="1407" spans="1:6" x14ac:dyDescent="0.2">
      <c r="A1407" s="30" t="s">
        <v>405</v>
      </c>
      <c r="B1407" s="31">
        <f>'MTSP-HERA Limits-HIDE'!DL$130</f>
        <v>1322</v>
      </c>
      <c r="C1407" s="31">
        <f>'MTSP-HERA Limits-HIDE'!DM$130</f>
        <v>1417</v>
      </c>
      <c r="D1407" s="31">
        <f>'MTSP-HERA Limits-HIDE'!DN$130</f>
        <v>1700</v>
      </c>
      <c r="E1407" s="31">
        <f>'MTSP-HERA Limits-HIDE'!DO$130</f>
        <v>1964</v>
      </c>
      <c r="F1407" s="31">
        <f>'MTSP-HERA Limits-HIDE'!DP$130</f>
        <v>2192</v>
      </c>
    </row>
    <row r="1408" spans="1:6" ht="6" customHeight="1" x14ac:dyDescent="0.2"/>
    <row r="1409" spans="1:6" x14ac:dyDescent="0.2">
      <c r="A1409" s="27" t="str">
        <f>'MTSP-HERA Limits-HIDE'!C131</f>
        <v>Suffolk city</v>
      </c>
      <c r="B1409" s="26">
        <f>'MTSP-HERA Limits-HIDE'!E131</f>
        <v>106500</v>
      </c>
      <c r="C1409" s="27" t="str">
        <f>'MTSP-HERA Limits-HIDE'!D131</f>
        <v>Virginia Beach-Norfolk-Newport News, VA-NC HUD Metro FMR Area</v>
      </c>
    </row>
    <row r="1410" spans="1:6" ht="3" customHeight="1" x14ac:dyDescent="0.2">
      <c r="A1410" s="27"/>
      <c r="B1410" s="28"/>
      <c r="C1410" s="27"/>
    </row>
    <row r="1411" spans="1:6" s="29" customFormat="1" x14ac:dyDescent="0.2">
      <c r="A1411" s="27"/>
      <c r="B1411" s="28" t="s">
        <v>397</v>
      </c>
      <c r="C1411" s="28" t="s">
        <v>406</v>
      </c>
      <c r="D1411" s="28" t="s">
        <v>407</v>
      </c>
      <c r="E1411" s="28" t="s">
        <v>408</v>
      </c>
      <c r="F1411" s="28" t="s">
        <v>409</v>
      </c>
    </row>
    <row r="1412" spans="1:6" x14ac:dyDescent="0.2">
      <c r="A1412" s="30" t="s">
        <v>399</v>
      </c>
      <c r="B1412" s="31">
        <f>'MTSP-HERA Limits-HIDE'!CH$131</f>
        <v>373</v>
      </c>
      <c r="C1412" s="31">
        <f>'MTSP-HERA Limits-HIDE'!CI$131</f>
        <v>399</v>
      </c>
      <c r="D1412" s="31">
        <f>'MTSP-HERA Limits-HIDE'!CJ$131</f>
        <v>479</v>
      </c>
      <c r="E1412" s="31">
        <f>'MTSP-HERA Limits-HIDE'!CK$131</f>
        <v>554</v>
      </c>
      <c r="F1412" s="31">
        <f>'MTSP-HERA Limits-HIDE'!CL$131</f>
        <v>618</v>
      </c>
    </row>
    <row r="1413" spans="1:6" x14ac:dyDescent="0.2">
      <c r="A1413" s="30" t="s">
        <v>400</v>
      </c>
      <c r="B1413" s="31">
        <f>'MTSP-HERA Limits-HIDE'!CM$131</f>
        <v>559</v>
      </c>
      <c r="C1413" s="31">
        <f>'MTSP-HERA Limits-HIDE'!CN$131</f>
        <v>599</v>
      </c>
      <c r="D1413" s="31">
        <f>'MTSP-HERA Limits-HIDE'!CO$131</f>
        <v>719</v>
      </c>
      <c r="E1413" s="31">
        <f>'MTSP-HERA Limits-HIDE'!CP$131</f>
        <v>831</v>
      </c>
      <c r="F1413" s="31">
        <f>'MTSP-HERA Limits-HIDE'!CQ$131</f>
        <v>927</v>
      </c>
    </row>
    <row r="1414" spans="1:6" x14ac:dyDescent="0.2">
      <c r="A1414" s="30" t="s">
        <v>401</v>
      </c>
      <c r="B1414" s="31">
        <f>'MTSP-HERA Limits-HIDE'!CR$131</f>
        <v>746</v>
      </c>
      <c r="C1414" s="31">
        <f>'MTSP-HERA Limits-HIDE'!CS$131</f>
        <v>799</v>
      </c>
      <c r="D1414" s="31">
        <f>'MTSP-HERA Limits-HIDE'!CT$131</f>
        <v>959</v>
      </c>
      <c r="E1414" s="31">
        <f>'MTSP-HERA Limits-HIDE'!CU$131</f>
        <v>1108</v>
      </c>
      <c r="F1414" s="31">
        <f>'MTSP-HERA Limits-HIDE'!CV$131</f>
        <v>1236</v>
      </c>
    </row>
    <row r="1415" spans="1:6" x14ac:dyDescent="0.2">
      <c r="A1415" s="30" t="s">
        <v>402</v>
      </c>
      <c r="B1415" s="31">
        <f>'MTSP-HERA Limits-HIDE'!CW$131</f>
        <v>932</v>
      </c>
      <c r="C1415" s="31">
        <f>'MTSP-HERA Limits-HIDE'!CX$131</f>
        <v>998</v>
      </c>
      <c r="D1415" s="31">
        <f>'MTSP-HERA Limits-HIDE'!CY$131</f>
        <v>1198</v>
      </c>
      <c r="E1415" s="31">
        <f>'MTSP-HERA Limits-HIDE'!CZ$131</f>
        <v>1385</v>
      </c>
      <c r="F1415" s="31">
        <f>'MTSP-HERA Limits-HIDE'!DA$131</f>
        <v>1545</v>
      </c>
    </row>
    <row r="1416" spans="1:6" x14ac:dyDescent="0.2">
      <c r="A1416" s="30" t="s">
        <v>403</v>
      </c>
      <c r="B1416" s="31">
        <f>'MTSP-HERA Limits-HIDE'!DB$131</f>
        <v>1119</v>
      </c>
      <c r="C1416" s="31">
        <f>'MTSP-HERA Limits-HIDE'!DC$131</f>
        <v>1198</v>
      </c>
      <c r="D1416" s="31">
        <f>'MTSP-HERA Limits-HIDE'!DD$131</f>
        <v>1438</v>
      </c>
      <c r="E1416" s="31">
        <f>'MTSP-HERA Limits-HIDE'!DE$131</f>
        <v>1662</v>
      </c>
      <c r="F1416" s="31">
        <f>'MTSP-HERA Limits-HIDE'!DF$131</f>
        <v>1854</v>
      </c>
    </row>
    <row r="1417" spans="1:6" x14ac:dyDescent="0.2">
      <c r="A1417" s="30" t="s">
        <v>404</v>
      </c>
      <c r="B1417" s="31">
        <f>'MTSP-HERA Limits-HIDE'!DG$131</f>
        <v>1305</v>
      </c>
      <c r="C1417" s="31">
        <f>'MTSP-HERA Limits-HIDE'!DH$131</f>
        <v>1398</v>
      </c>
      <c r="D1417" s="31">
        <f>'MTSP-HERA Limits-HIDE'!DI$131</f>
        <v>1678</v>
      </c>
      <c r="E1417" s="31">
        <f>'MTSP-HERA Limits-HIDE'!DJ$131</f>
        <v>1939</v>
      </c>
      <c r="F1417" s="31">
        <f>'MTSP-HERA Limits-HIDE'!DK$131</f>
        <v>2163</v>
      </c>
    </row>
    <row r="1418" spans="1:6" x14ac:dyDescent="0.2">
      <c r="A1418" s="30" t="s">
        <v>405</v>
      </c>
      <c r="B1418" s="31">
        <f>'MTSP-HERA Limits-HIDE'!DL$131</f>
        <v>1492</v>
      </c>
      <c r="C1418" s="31">
        <f>'MTSP-HERA Limits-HIDE'!DM$131</f>
        <v>1598</v>
      </c>
      <c r="D1418" s="31">
        <f>'MTSP-HERA Limits-HIDE'!DN$131</f>
        <v>1918</v>
      </c>
      <c r="E1418" s="31">
        <f>'MTSP-HERA Limits-HIDE'!DO$131</f>
        <v>2216</v>
      </c>
      <c r="F1418" s="31">
        <f>'MTSP-HERA Limits-HIDE'!DP$131</f>
        <v>2472</v>
      </c>
    </row>
    <row r="1419" spans="1:6" ht="6" customHeight="1" x14ac:dyDescent="0.2"/>
    <row r="1420" spans="1:6" x14ac:dyDescent="0.2">
      <c r="A1420" s="27" t="str">
        <f>'MTSP-HERA Limits-HIDE'!C89</f>
        <v>Surry County</v>
      </c>
      <c r="B1420" s="26">
        <f>'MTSP-HERA Limits-HIDE'!E89</f>
        <v>100300</v>
      </c>
      <c r="C1420" s="27" t="str">
        <f>'MTSP-HERA Limits-HIDE'!D89</f>
        <v>Surry County, VA HUD Metro FMR Area</v>
      </c>
    </row>
    <row r="1421" spans="1:6" ht="3" customHeight="1" x14ac:dyDescent="0.2">
      <c r="A1421" s="27"/>
    </row>
    <row r="1422" spans="1:6" s="29" customFormat="1" x14ac:dyDescent="0.2">
      <c r="A1422" s="27"/>
      <c r="B1422" s="28" t="s">
        <v>397</v>
      </c>
      <c r="C1422" s="28" t="s">
        <v>406</v>
      </c>
      <c r="D1422" s="28" t="s">
        <v>407</v>
      </c>
      <c r="E1422" s="28" t="s">
        <v>408</v>
      </c>
      <c r="F1422" s="28" t="s">
        <v>409</v>
      </c>
    </row>
    <row r="1423" spans="1:6" x14ac:dyDescent="0.2">
      <c r="A1423" s="30" t="s">
        <v>399</v>
      </c>
      <c r="B1423" s="31">
        <f>'MTSP-HERA Limits-HIDE'!CH$89</f>
        <v>337</v>
      </c>
      <c r="C1423" s="31">
        <f>'MTSP-HERA Limits-HIDE'!CI$89</f>
        <v>361</v>
      </c>
      <c r="D1423" s="31">
        <f>'MTSP-HERA Limits-HIDE'!CJ$89</f>
        <v>433</v>
      </c>
      <c r="E1423" s="31">
        <f>'MTSP-HERA Limits-HIDE'!CK$89</f>
        <v>500</v>
      </c>
      <c r="F1423" s="31">
        <f>'MTSP-HERA Limits-HIDE'!CL$89</f>
        <v>559</v>
      </c>
    </row>
    <row r="1424" spans="1:6" x14ac:dyDescent="0.2">
      <c r="A1424" s="30" t="s">
        <v>400</v>
      </c>
      <c r="B1424" s="31">
        <f>'MTSP-HERA Limits-HIDE'!CM$89</f>
        <v>506</v>
      </c>
      <c r="C1424" s="31">
        <f>'MTSP-HERA Limits-HIDE'!CN$89</f>
        <v>542</v>
      </c>
      <c r="D1424" s="31">
        <f>'MTSP-HERA Limits-HIDE'!CO$89</f>
        <v>650</v>
      </c>
      <c r="E1424" s="31">
        <f>'MTSP-HERA Limits-HIDE'!CP$89</f>
        <v>751</v>
      </c>
      <c r="F1424" s="31">
        <f>'MTSP-HERA Limits-HIDE'!CQ$89</f>
        <v>838</v>
      </c>
    </row>
    <row r="1425" spans="1:6" x14ac:dyDescent="0.2">
      <c r="A1425" s="30" t="s">
        <v>401</v>
      </c>
      <c r="B1425" s="31">
        <f>'MTSP-HERA Limits-HIDE'!CR$89</f>
        <v>675</v>
      </c>
      <c r="C1425" s="31">
        <f>'MTSP-HERA Limits-HIDE'!CS$89</f>
        <v>723</v>
      </c>
      <c r="D1425" s="31">
        <f>'MTSP-HERA Limits-HIDE'!CT$89</f>
        <v>867</v>
      </c>
      <c r="E1425" s="31">
        <f>'MTSP-HERA Limits-HIDE'!CU$89</f>
        <v>1001</v>
      </c>
      <c r="F1425" s="31">
        <f>'MTSP-HERA Limits-HIDE'!CV$89</f>
        <v>1118</v>
      </c>
    </row>
    <row r="1426" spans="1:6" x14ac:dyDescent="0.2">
      <c r="A1426" s="30" t="s">
        <v>402</v>
      </c>
      <c r="B1426" s="31">
        <f>'MTSP-HERA Limits-HIDE'!CW$89</f>
        <v>843</v>
      </c>
      <c r="C1426" s="31">
        <f>'MTSP-HERA Limits-HIDE'!CX$89</f>
        <v>903</v>
      </c>
      <c r="D1426" s="31">
        <f>'MTSP-HERA Limits-HIDE'!CY$89</f>
        <v>1083</v>
      </c>
      <c r="E1426" s="31">
        <f>'MTSP-HERA Limits-HIDE'!CZ$89</f>
        <v>1251</v>
      </c>
      <c r="F1426" s="31">
        <f>'MTSP-HERA Limits-HIDE'!DA$89</f>
        <v>1397</v>
      </c>
    </row>
    <row r="1427" spans="1:6" x14ac:dyDescent="0.2">
      <c r="A1427" s="30" t="s">
        <v>403</v>
      </c>
      <c r="B1427" s="31">
        <f>'MTSP-HERA Limits-HIDE'!DB$89</f>
        <v>1012</v>
      </c>
      <c r="C1427" s="31">
        <f>'MTSP-HERA Limits-HIDE'!DC$89</f>
        <v>1084</v>
      </c>
      <c r="D1427" s="31">
        <f>'MTSP-HERA Limits-HIDE'!DD$89</f>
        <v>1300</v>
      </c>
      <c r="E1427" s="31">
        <f>'MTSP-HERA Limits-HIDE'!DE$89</f>
        <v>1502</v>
      </c>
      <c r="F1427" s="31">
        <f>'MTSP-HERA Limits-HIDE'!DF$89</f>
        <v>1677</v>
      </c>
    </row>
    <row r="1428" spans="1:6" x14ac:dyDescent="0.2">
      <c r="A1428" s="30" t="s">
        <v>404</v>
      </c>
      <c r="B1428" s="31">
        <f>'MTSP-HERA Limits-HIDE'!DG$89</f>
        <v>1181</v>
      </c>
      <c r="C1428" s="31">
        <f>'MTSP-HERA Limits-HIDE'!DH$89</f>
        <v>1265</v>
      </c>
      <c r="D1428" s="31">
        <f>'MTSP-HERA Limits-HIDE'!DI$89</f>
        <v>1517</v>
      </c>
      <c r="E1428" s="31">
        <f>'MTSP-HERA Limits-HIDE'!DJ$89</f>
        <v>1752</v>
      </c>
      <c r="F1428" s="31">
        <f>'MTSP-HERA Limits-HIDE'!DK$89</f>
        <v>1956</v>
      </c>
    </row>
    <row r="1429" spans="1:6" x14ac:dyDescent="0.2">
      <c r="A1429" s="30" t="s">
        <v>405</v>
      </c>
      <c r="B1429" s="31">
        <f>'MTSP-HERA Limits-HIDE'!DL$89</f>
        <v>1350</v>
      </c>
      <c r="C1429" s="31">
        <f>'MTSP-HERA Limits-HIDE'!DM$89</f>
        <v>1446</v>
      </c>
      <c r="D1429" s="31">
        <f>'MTSP-HERA Limits-HIDE'!DN$89</f>
        <v>1734</v>
      </c>
      <c r="E1429" s="31">
        <f>'MTSP-HERA Limits-HIDE'!DO$89</f>
        <v>2003</v>
      </c>
      <c r="F1429" s="31">
        <f>'MTSP-HERA Limits-HIDE'!DP$89</f>
        <v>2236</v>
      </c>
    </row>
    <row r="1430" spans="1:6" ht="6" customHeight="1" x14ac:dyDescent="0.2"/>
    <row r="1431" spans="1:6" x14ac:dyDescent="0.2">
      <c r="A1431" s="27" t="str">
        <f>'MTSP-HERA Limits-HIDE'!C90</f>
        <v>Sussex County</v>
      </c>
      <c r="B1431" s="42">
        <f>'MTSP-HERA Limits-HIDE'!E90</f>
        <v>113500</v>
      </c>
      <c r="C1431" s="27" t="str">
        <f>'MTSP-HERA Limits-HIDE'!D90</f>
        <v>Richmond, VA HUD Metro FMR Area</v>
      </c>
    </row>
    <row r="1432" spans="1:6" ht="3" customHeight="1" x14ac:dyDescent="0.2">
      <c r="A1432" s="27"/>
    </row>
    <row r="1433" spans="1:6" s="29" customFormat="1" x14ac:dyDescent="0.2">
      <c r="A1433" s="27"/>
      <c r="B1433" s="28" t="s">
        <v>397</v>
      </c>
      <c r="C1433" s="28" t="s">
        <v>406</v>
      </c>
      <c r="D1433" s="28" t="s">
        <v>407</v>
      </c>
      <c r="E1433" s="28" t="s">
        <v>408</v>
      </c>
      <c r="F1433" s="28" t="s">
        <v>409</v>
      </c>
    </row>
    <row r="1434" spans="1:6" x14ac:dyDescent="0.2">
      <c r="A1434" s="30" t="s">
        <v>399</v>
      </c>
      <c r="B1434" s="31">
        <f>'MTSP-HERA Limits-HIDE'!CH$90</f>
        <v>397</v>
      </c>
      <c r="C1434" s="31">
        <f>'MTSP-HERA Limits-HIDE'!CI$90</f>
        <v>425</v>
      </c>
      <c r="D1434" s="31">
        <f>'MTSP-HERA Limits-HIDE'!CJ$90</f>
        <v>511</v>
      </c>
      <c r="E1434" s="31">
        <f>'MTSP-HERA Limits-HIDE'!CK$90</f>
        <v>590</v>
      </c>
      <c r="F1434" s="31">
        <f>'MTSP-HERA Limits-HIDE'!CL$90</f>
        <v>658</v>
      </c>
    </row>
    <row r="1435" spans="1:6" x14ac:dyDescent="0.2">
      <c r="A1435" s="30" t="s">
        <v>400</v>
      </c>
      <c r="B1435" s="31">
        <f>'MTSP-HERA Limits-HIDE'!CM$90</f>
        <v>596</v>
      </c>
      <c r="C1435" s="31">
        <f>'MTSP-HERA Limits-HIDE'!CN$90</f>
        <v>638</v>
      </c>
      <c r="D1435" s="31">
        <f>'MTSP-HERA Limits-HIDE'!CO$90</f>
        <v>766</v>
      </c>
      <c r="E1435" s="31">
        <f>'MTSP-HERA Limits-HIDE'!CP$90</f>
        <v>885</v>
      </c>
      <c r="F1435" s="31">
        <f>'MTSP-HERA Limits-HIDE'!CQ$90</f>
        <v>987</v>
      </c>
    </row>
    <row r="1436" spans="1:6" x14ac:dyDescent="0.2">
      <c r="A1436" s="30" t="s">
        <v>401</v>
      </c>
      <c r="B1436" s="31">
        <f>'MTSP-HERA Limits-HIDE'!CR$90</f>
        <v>795</v>
      </c>
      <c r="C1436" s="31">
        <f>'MTSP-HERA Limits-HIDE'!CS$90</f>
        <v>851</v>
      </c>
      <c r="D1436" s="31">
        <f>'MTSP-HERA Limits-HIDE'!CT$90</f>
        <v>1022</v>
      </c>
      <c r="E1436" s="31">
        <f>'MTSP-HERA Limits-HIDE'!CU$90</f>
        <v>1180</v>
      </c>
      <c r="F1436" s="31">
        <f>'MTSP-HERA Limits-HIDE'!CV$90</f>
        <v>1317</v>
      </c>
    </row>
    <row r="1437" spans="1:6" x14ac:dyDescent="0.2">
      <c r="A1437" s="30" t="s">
        <v>402</v>
      </c>
      <c r="B1437" s="31">
        <f>'MTSP-HERA Limits-HIDE'!CW$90</f>
        <v>993</v>
      </c>
      <c r="C1437" s="31">
        <f>'MTSP-HERA Limits-HIDE'!CX$90</f>
        <v>1064</v>
      </c>
      <c r="D1437" s="31">
        <f>'MTSP-HERA Limits-HIDE'!CY$90</f>
        <v>1277</v>
      </c>
      <c r="E1437" s="31">
        <f>'MTSP-HERA Limits-HIDE'!CZ$90</f>
        <v>1475</v>
      </c>
      <c r="F1437" s="31">
        <f>'MTSP-HERA Limits-HIDE'!DA$90</f>
        <v>1646</v>
      </c>
    </row>
    <row r="1438" spans="1:6" x14ac:dyDescent="0.2">
      <c r="A1438" s="30" t="s">
        <v>403</v>
      </c>
      <c r="B1438" s="31">
        <f>'MTSP-HERA Limits-HIDE'!DB$90</f>
        <v>1192</v>
      </c>
      <c r="C1438" s="31">
        <f>'MTSP-HERA Limits-HIDE'!DC$90</f>
        <v>1277</v>
      </c>
      <c r="D1438" s="31">
        <f>'MTSP-HERA Limits-HIDE'!DD$90</f>
        <v>1533</v>
      </c>
      <c r="E1438" s="31">
        <f>'MTSP-HERA Limits-HIDE'!DE$90</f>
        <v>1770</v>
      </c>
      <c r="F1438" s="31">
        <f>'MTSP-HERA Limits-HIDE'!DF$90</f>
        <v>1975</v>
      </c>
    </row>
    <row r="1439" spans="1:6" x14ac:dyDescent="0.2">
      <c r="A1439" s="30" t="s">
        <v>404</v>
      </c>
      <c r="B1439" s="31">
        <f>'MTSP-HERA Limits-HIDE'!DG$90</f>
        <v>1391</v>
      </c>
      <c r="C1439" s="31">
        <f>'MTSP-HERA Limits-HIDE'!DH$90</f>
        <v>1490</v>
      </c>
      <c r="D1439" s="31">
        <f>'MTSP-HERA Limits-HIDE'!DI$90</f>
        <v>1788</v>
      </c>
      <c r="E1439" s="31">
        <f>'MTSP-HERA Limits-HIDE'!DJ$90</f>
        <v>2065</v>
      </c>
      <c r="F1439" s="31">
        <f>'MTSP-HERA Limits-HIDE'!DK$90</f>
        <v>2304</v>
      </c>
    </row>
    <row r="1440" spans="1:6" x14ac:dyDescent="0.2">
      <c r="A1440" s="30" t="s">
        <v>405</v>
      </c>
      <c r="B1440" s="31">
        <f>'MTSP-HERA Limits-HIDE'!DL$90</f>
        <v>1590</v>
      </c>
      <c r="C1440" s="31">
        <f>'MTSP-HERA Limits-HIDE'!DM$90</f>
        <v>1703</v>
      </c>
      <c r="D1440" s="31">
        <f>'MTSP-HERA Limits-HIDE'!DN$90</f>
        <v>2044</v>
      </c>
      <c r="E1440" s="31">
        <f>'MTSP-HERA Limits-HIDE'!DO$90</f>
        <v>2361</v>
      </c>
      <c r="F1440" s="31">
        <f>'MTSP-HERA Limits-HIDE'!DP$90</f>
        <v>2634</v>
      </c>
    </row>
    <row r="1441" spans="1:6" ht="6" customHeight="1" x14ac:dyDescent="0.2"/>
    <row r="1442" spans="1:6" x14ac:dyDescent="0.2">
      <c r="A1442" s="29" t="str">
        <f>'MTSP-HERA Limits-HIDE'!C91</f>
        <v>Tazewell County</v>
      </c>
      <c r="B1442" s="42">
        <f>'MTSP-HERA Limits-HIDE'!E91</f>
        <v>69000</v>
      </c>
      <c r="C1442" s="48" t="str">
        <f>'MTSP-HERA Limits-HIDE'!D91</f>
        <v>Tazewell County, VA</v>
      </c>
    </row>
    <row r="1443" spans="1:6" ht="3" customHeight="1" x14ac:dyDescent="0.2">
      <c r="A1443" s="25"/>
    </row>
    <row r="1444" spans="1:6" s="29" customFormat="1" x14ac:dyDescent="0.2">
      <c r="A1444" s="25"/>
      <c r="B1444" s="28" t="s">
        <v>397</v>
      </c>
      <c r="C1444" s="28" t="s">
        <v>406</v>
      </c>
      <c r="D1444" s="28" t="s">
        <v>407</v>
      </c>
      <c r="E1444" s="28" t="s">
        <v>408</v>
      </c>
      <c r="F1444" s="28" t="s">
        <v>409</v>
      </c>
    </row>
    <row r="1445" spans="1:6" x14ac:dyDescent="0.2">
      <c r="A1445" s="30" t="s">
        <v>399</v>
      </c>
      <c r="B1445" s="31">
        <f>'MTSP-HERA Limits-HIDE'!CH$91</f>
        <v>273</v>
      </c>
      <c r="C1445" s="31">
        <f>'MTSP-HERA Limits-HIDE'!CI$91</f>
        <v>293</v>
      </c>
      <c r="D1445" s="31">
        <f>'MTSP-HERA Limits-HIDE'!CJ$91</f>
        <v>351</v>
      </c>
      <c r="E1445" s="31">
        <f>'MTSP-HERA Limits-HIDE'!CK$91</f>
        <v>406</v>
      </c>
      <c r="F1445" s="31">
        <f>'MTSP-HERA Limits-HIDE'!CL$91</f>
        <v>453</v>
      </c>
    </row>
    <row r="1446" spans="1:6" x14ac:dyDescent="0.2">
      <c r="A1446" s="30" t="s">
        <v>400</v>
      </c>
      <c r="B1446" s="31">
        <f>'MTSP-HERA Limits-HIDE'!CM$91</f>
        <v>410</v>
      </c>
      <c r="C1446" s="31">
        <f>'MTSP-HERA Limits-HIDE'!CN$91</f>
        <v>439</v>
      </c>
      <c r="D1446" s="31">
        <f>'MTSP-HERA Limits-HIDE'!CO$91</f>
        <v>527</v>
      </c>
      <c r="E1446" s="31">
        <f>'MTSP-HERA Limits-HIDE'!CP$91</f>
        <v>609</v>
      </c>
      <c r="F1446" s="31">
        <f>'MTSP-HERA Limits-HIDE'!CQ$91</f>
        <v>679</v>
      </c>
    </row>
    <row r="1447" spans="1:6" x14ac:dyDescent="0.2">
      <c r="A1447" s="30" t="s">
        <v>401</v>
      </c>
      <c r="B1447" s="31">
        <f>'MTSP-HERA Limits-HIDE'!CR$91</f>
        <v>547</v>
      </c>
      <c r="C1447" s="31">
        <f>'MTSP-HERA Limits-HIDE'!CS$91</f>
        <v>586</v>
      </c>
      <c r="D1447" s="31">
        <f>'MTSP-HERA Limits-HIDE'!CT$91</f>
        <v>703</v>
      </c>
      <c r="E1447" s="31">
        <f>'MTSP-HERA Limits-HIDE'!CU$91</f>
        <v>812</v>
      </c>
      <c r="F1447" s="31">
        <f>'MTSP-HERA Limits-HIDE'!CV$91</f>
        <v>906</v>
      </c>
    </row>
    <row r="1448" spans="1:6" x14ac:dyDescent="0.2">
      <c r="A1448" s="30" t="s">
        <v>402</v>
      </c>
      <c r="B1448" s="31">
        <f>'MTSP-HERA Limits-HIDE'!CW$91</f>
        <v>683</v>
      </c>
      <c r="C1448" s="31">
        <f>'MTSP-HERA Limits-HIDE'!CX$91</f>
        <v>732</v>
      </c>
      <c r="D1448" s="31">
        <f>'MTSP-HERA Limits-HIDE'!CY$91</f>
        <v>878</v>
      </c>
      <c r="E1448" s="31">
        <f>'MTSP-HERA Limits-HIDE'!CZ$91</f>
        <v>1015</v>
      </c>
      <c r="F1448" s="31">
        <f>'MTSP-HERA Limits-HIDE'!DA$91</f>
        <v>1132</v>
      </c>
    </row>
    <row r="1449" spans="1:6" x14ac:dyDescent="0.2">
      <c r="A1449" s="30" t="s">
        <v>403</v>
      </c>
      <c r="B1449" s="31">
        <f>'MTSP-HERA Limits-HIDE'!DB$91</f>
        <v>820</v>
      </c>
      <c r="C1449" s="31">
        <f>'MTSP-HERA Limits-HIDE'!DC$91</f>
        <v>879</v>
      </c>
      <c r="D1449" s="31">
        <f>'MTSP-HERA Limits-HIDE'!DD$91</f>
        <v>1054</v>
      </c>
      <c r="E1449" s="31">
        <f>'MTSP-HERA Limits-HIDE'!DE$91</f>
        <v>1218</v>
      </c>
      <c r="F1449" s="31">
        <f>'MTSP-HERA Limits-HIDE'!DF$91</f>
        <v>1359</v>
      </c>
    </row>
    <row r="1450" spans="1:6" x14ac:dyDescent="0.2">
      <c r="A1450" s="30" t="s">
        <v>404</v>
      </c>
      <c r="B1450" s="31">
        <f>'MTSP-HERA Limits-HIDE'!DG$91</f>
        <v>957</v>
      </c>
      <c r="C1450" s="31">
        <f>'MTSP-HERA Limits-HIDE'!DH$91</f>
        <v>1025</v>
      </c>
      <c r="D1450" s="31">
        <f>'MTSP-HERA Limits-HIDE'!DI$91</f>
        <v>1230</v>
      </c>
      <c r="E1450" s="31">
        <f>'MTSP-HERA Limits-HIDE'!DJ$91</f>
        <v>1421</v>
      </c>
      <c r="F1450" s="31">
        <f>'MTSP-HERA Limits-HIDE'!DK$91</f>
        <v>1585</v>
      </c>
    </row>
    <row r="1451" spans="1:6" x14ac:dyDescent="0.2">
      <c r="A1451" s="30" t="s">
        <v>405</v>
      </c>
      <c r="B1451" s="31">
        <f>'MTSP-HERA Limits-HIDE'!DL$91</f>
        <v>1094</v>
      </c>
      <c r="C1451" s="31">
        <f>'MTSP-HERA Limits-HIDE'!DM$91</f>
        <v>1172</v>
      </c>
      <c r="D1451" s="31">
        <f>'MTSP-HERA Limits-HIDE'!DN$91</f>
        <v>1406</v>
      </c>
      <c r="E1451" s="31">
        <f>'MTSP-HERA Limits-HIDE'!DO$91</f>
        <v>1625</v>
      </c>
      <c r="F1451" s="31">
        <f>'MTSP-HERA Limits-HIDE'!DP$91</f>
        <v>1812</v>
      </c>
    </row>
    <row r="1452" spans="1:6" ht="6" customHeight="1" x14ac:dyDescent="0.2"/>
    <row r="1453" spans="1:6" x14ac:dyDescent="0.2">
      <c r="A1453" s="37" t="str">
        <f>'MTSP-HERA Limits-HIDE'!C132</f>
        <v>Virginia Beach city</v>
      </c>
      <c r="B1453" s="42">
        <f>'MTSP-HERA Limits-HIDE'!E132</f>
        <v>106500</v>
      </c>
      <c r="C1453" s="280" t="str">
        <f>'MTSP-HERA Limits-HIDE'!D132</f>
        <v>Virginia Beach-Norfolk-Newport News, VA-NC HUD Metro FMR Area</v>
      </c>
      <c r="D1453" s="280"/>
      <c r="E1453" s="280"/>
      <c r="F1453" s="280"/>
    </row>
    <row r="1454" spans="1:6" ht="3" customHeight="1" x14ac:dyDescent="0.2">
      <c r="A1454" s="27"/>
      <c r="B1454" s="28"/>
      <c r="C1454" s="27"/>
    </row>
    <row r="1455" spans="1:6" s="29" customFormat="1" x14ac:dyDescent="0.2">
      <c r="A1455" s="27"/>
      <c r="B1455" s="28" t="s">
        <v>397</v>
      </c>
      <c r="C1455" s="28" t="s">
        <v>406</v>
      </c>
      <c r="D1455" s="28" t="s">
        <v>407</v>
      </c>
      <c r="E1455" s="28" t="s">
        <v>408</v>
      </c>
      <c r="F1455" s="28" t="s">
        <v>409</v>
      </c>
    </row>
    <row r="1456" spans="1:6" x14ac:dyDescent="0.2">
      <c r="A1456" s="30" t="s">
        <v>399</v>
      </c>
      <c r="B1456" s="31">
        <f>'MTSP-HERA Limits-HIDE'!CH$132</f>
        <v>373</v>
      </c>
      <c r="C1456" s="31">
        <f>'MTSP-HERA Limits-HIDE'!CI$132</f>
        <v>399</v>
      </c>
      <c r="D1456" s="31">
        <f>'MTSP-HERA Limits-HIDE'!CJ$132</f>
        <v>479</v>
      </c>
      <c r="E1456" s="31">
        <f>'MTSP-HERA Limits-HIDE'!CK$132</f>
        <v>554</v>
      </c>
      <c r="F1456" s="31">
        <f>'MTSP-HERA Limits-HIDE'!CL$132</f>
        <v>618</v>
      </c>
    </row>
    <row r="1457" spans="1:6" x14ac:dyDescent="0.2">
      <c r="A1457" s="30" t="s">
        <v>400</v>
      </c>
      <c r="B1457" s="31">
        <f>'MTSP-HERA Limits-HIDE'!CM$132</f>
        <v>559</v>
      </c>
      <c r="C1457" s="31">
        <f>'MTSP-HERA Limits-HIDE'!CN$132</f>
        <v>599</v>
      </c>
      <c r="D1457" s="31">
        <f>'MTSP-HERA Limits-HIDE'!CO$132</f>
        <v>719</v>
      </c>
      <c r="E1457" s="31">
        <f>'MTSP-HERA Limits-HIDE'!CP$132</f>
        <v>831</v>
      </c>
      <c r="F1457" s="31">
        <f>'MTSP-HERA Limits-HIDE'!CQ$132</f>
        <v>927</v>
      </c>
    </row>
    <row r="1458" spans="1:6" x14ac:dyDescent="0.2">
      <c r="A1458" s="30" t="s">
        <v>401</v>
      </c>
      <c r="B1458" s="31">
        <f>'MTSP-HERA Limits-HIDE'!CR$132</f>
        <v>746</v>
      </c>
      <c r="C1458" s="31">
        <f>'MTSP-HERA Limits-HIDE'!CS$132</f>
        <v>799</v>
      </c>
      <c r="D1458" s="31">
        <f>'MTSP-HERA Limits-HIDE'!CT$132</f>
        <v>959</v>
      </c>
      <c r="E1458" s="31">
        <f>'MTSP-HERA Limits-HIDE'!CU$132</f>
        <v>1108</v>
      </c>
      <c r="F1458" s="31">
        <f>'MTSP-HERA Limits-HIDE'!CV$132</f>
        <v>1236</v>
      </c>
    </row>
    <row r="1459" spans="1:6" x14ac:dyDescent="0.2">
      <c r="A1459" s="30" t="s">
        <v>402</v>
      </c>
      <c r="B1459" s="31">
        <f>'MTSP-HERA Limits-HIDE'!CW$132</f>
        <v>932</v>
      </c>
      <c r="C1459" s="31">
        <f>'MTSP-HERA Limits-HIDE'!CX$132</f>
        <v>998</v>
      </c>
      <c r="D1459" s="31">
        <f>'MTSP-HERA Limits-HIDE'!CY$132</f>
        <v>1198</v>
      </c>
      <c r="E1459" s="31">
        <f>'MTSP-HERA Limits-HIDE'!CZ$132</f>
        <v>1385</v>
      </c>
      <c r="F1459" s="31">
        <f>'MTSP-HERA Limits-HIDE'!DA$132</f>
        <v>1545</v>
      </c>
    </row>
    <row r="1460" spans="1:6" x14ac:dyDescent="0.2">
      <c r="A1460" s="30" t="s">
        <v>403</v>
      </c>
      <c r="B1460" s="31">
        <f>'MTSP-HERA Limits-HIDE'!DB$132</f>
        <v>1119</v>
      </c>
      <c r="C1460" s="31">
        <f>'MTSP-HERA Limits-HIDE'!DC$132</f>
        <v>1198</v>
      </c>
      <c r="D1460" s="31">
        <f>'MTSP-HERA Limits-HIDE'!DD$132</f>
        <v>1438</v>
      </c>
      <c r="E1460" s="31">
        <f>'MTSP-HERA Limits-HIDE'!DE$132</f>
        <v>1662</v>
      </c>
      <c r="F1460" s="31">
        <f>'MTSP-HERA Limits-HIDE'!DF$132</f>
        <v>1854</v>
      </c>
    </row>
    <row r="1461" spans="1:6" x14ac:dyDescent="0.2">
      <c r="A1461" s="30" t="s">
        <v>404</v>
      </c>
      <c r="B1461" s="31">
        <f>'MTSP-HERA Limits-HIDE'!DG$132</f>
        <v>1305</v>
      </c>
      <c r="C1461" s="31">
        <f>'MTSP-HERA Limits-HIDE'!DH$132</f>
        <v>1398</v>
      </c>
      <c r="D1461" s="31">
        <f>'MTSP-HERA Limits-HIDE'!DI$132</f>
        <v>1678</v>
      </c>
      <c r="E1461" s="31">
        <f>'MTSP-HERA Limits-HIDE'!DJ$132</f>
        <v>1939</v>
      </c>
      <c r="F1461" s="31">
        <f>'MTSP-HERA Limits-HIDE'!DK$132</f>
        <v>2163</v>
      </c>
    </row>
    <row r="1462" spans="1:6" x14ac:dyDescent="0.2">
      <c r="A1462" s="30" t="s">
        <v>405</v>
      </c>
      <c r="B1462" s="31">
        <f>'MTSP-HERA Limits-HIDE'!DL$132</f>
        <v>1492</v>
      </c>
      <c r="C1462" s="31">
        <f>'MTSP-HERA Limits-HIDE'!DM$132</f>
        <v>1598</v>
      </c>
      <c r="D1462" s="31">
        <f>'MTSP-HERA Limits-HIDE'!DN$132</f>
        <v>1918</v>
      </c>
      <c r="E1462" s="31">
        <f>'MTSP-HERA Limits-HIDE'!DO$132</f>
        <v>2216</v>
      </c>
      <c r="F1462" s="31">
        <f>'MTSP-HERA Limits-HIDE'!DP$132</f>
        <v>2472</v>
      </c>
    </row>
    <row r="1463" spans="1:6" ht="6" customHeight="1" x14ac:dyDescent="0.2"/>
    <row r="1464" spans="1:6" x14ac:dyDescent="0.2">
      <c r="A1464" s="27" t="str">
        <f>'MTSP-HERA Limits-HIDE'!C92</f>
        <v>Warren County</v>
      </c>
      <c r="B1464" s="42">
        <f>'MTSP-HERA Limits-HIDE'!E92</f>
        <v>103900</v>
      </c>
      <c r="C1464" s="27" t="str">
        <f>'MTSP-HERA Limits-HIDE'!D92</f>
        <v>Warren County, VA HUD Metro FMR Area</v>
      </c>
    </row>
    <row r="1465" spans="1:6" ht="3" customHeight="1" x14ac:dyDescent="0.2"/>
    <row r="1466" spans="1:6" s="29" customFormat="1" x14ac:dyDescent="0.2">
      <c r="A1466" s="27"/>
      <c r="B1466" s="28" t="s">
        <v>397</v>
      </c>
      <c r="C1466" s="28" t="s">
        <v>406</v>
      </c>
      <c r="D1466" s="28" t="s">
        <v>407</v>
      </c>
      <c r="E1466" s="28" t="s">
        <v>408</v>
      </c>
      <c r="F1466" s="28" t="s">
        <v>409</v>
      </c>
    </row>
    <row r="1467" spans="1:6" x14ac:dyDescent="0.2">
      <c r="A1467" s="30" t="s">
        <v>399</v>
      </c>
      <c r="B1467" s="31">
        <f>'MTSP-HERA Limits-HIDE'!CH$92</f>
        <v>364</v>
      </c>
      <c r="C1467" s="31">
        <f>'MTSP-HERA Limits-HIDE'!CI$92</f>
        <v>390</v>
      </c>
      <c r="D1467" s="31">
        <f>'MTSP-HERA Limits-HIDE'!CJ$92</f>
        <v>468</v>
      </c>
      <c r="E1467" s="31">
        <f>'MTSP-HERA Limits-HIDE'!CK$92</f>
        <v>540</v>
      </c>
      <c r="F1467" s="31">
        <f>'MTSP-HERA Limits-HIDE'!CL$92</f>
        <v>603</v>
      </c>
    </row>
    <row r="1468" spans="1:6" x14ac:dyDescent="0.2">
      <c r="A1468" s="30" t="s">
        <v>400</v>
      </c>
      <c r="B1468" s="31">
        <f>'MTSP-HERA Limits-HIDE'!CM$92</f>
        <v>546</v>
      </c>
      <c r="C1468" s="31">
        <f>'MTSP-HERA Limits-HIDE'!CN$92</f>
        <v>585</v>
      </c>
      <c r="D1468" s="31">
        <f>'MTSP-HERA Limits-HIDE'!CO$92</f>
        <v>702</v>
      </c>
      <c r="E1468" s="31">
        <f>'MTSP-HERA Limits-HIDE'!CP$92</f>
        <v>810</v>
      </c>
      <c r="F1468" s="31">
        <f>'MTSP-HERA Limits-HIDE'!CQ$92</f>
        <v>904</v>
      </c>
    </row>
    <row r="1469" spans="1:6" x14ac:dyDescent="0.2">
      <c r="A1469" s="30" t="s">
        <v>401</v>
      </c>
      <c r="B1469" s="31">
        <f>'MTSP-HERA Limits-HIDE'!CR$92</f>
        <v>728</v>
      </c>
      <c r="C1469" s="31">
        <f>'MTSP-HERA Limits-HIDE'!CS$92</f>
        <v>780</v>
      </c>
      <c r="D1469" s="31">
        <f>'MTSP-HERA Limits-HIDE'!CT$92</f>
        <v>936</v>
      </c>
      <c r="E1469" s="31">
        <f>'MTSP-HERA Limits-HIDE'!CU$92</f>
        <v>1081</v>
      </c>
      <c r="F1469" s="31">
        <f>'MTSP-HERA Limits-HIDE'!CV$92</f>
        <v>1206</v>
      </c>
    </row>
    <row r="1470" spans="1:6" x14ac:dyDescent="0.2">
      <c r="A1470" s="30" t="s">
        <v>402</v>
      </c>
      <c r="B1470" s="31">
        <f>'MTSP-HERA Limits-HIDE'!CW$92</f>
        <v>910</v>
      </c>
      <c r="C1470" s="31">
        <f>'MTSP-HERA Limits-HIDE'!CX$92</f>
        <v>975</v>
      </c>
      <c r="D1470" s="31">
        <f>'MTSP-HERA Limits-HIDE'!CY$92</f>
        <v>1170</v>
      </c>
      <c r="E1470" s="31">
        <f>'MTSP-HERA Limits-HIDE'!CZ$92</f>
        <v>1351</v>
      </c>
      <c r="F1470" s="31">
        <f>'MTSP-HERA Limits-HIDE'!DA$92</f>
        <v>1507</v>
      </c>
    </row>
    <row r="1471" spans="1:6" x14ac:dyDescent="0.2">
      <c r="A1471" s="30" t="s">
        <v>403</v>
      </c>
      <c r="B1471" s="31">
        <f>'MTSP-HERA Limits-HIDE'!DB$92</f>
        <v>1092</v>
      </c>
      <c r="C1471" s="31">
        <f>'MTSP-HERA Limits-HIDE'!DC$92</f>
        <v>1170</v>
      </c>
      <c r="D1471" s="31">
        <f>'MTSP-HERA Limits-HIDE'!DD$92</f>
        <v>1404</v>
      </c>
      <c r="E1471" s="31">
        <f>'MTSP-HERA Limits-HIDE'!DE$92</f>
        <v>1621</v>
      </c>
      <c r="F1471" s="31">
        <f>'MTSP-HERA Limits-HIDE'!DF$92</f>
        <v>1809</v>
      </c>
    </row>
    <row r="1472" spans="1:6" x14ac:dyDescent="0.2">
      <c r="A1472" s="30" t="s">
        <v>404</v>
      </c>
      <c r="B1472" s="31">
        <f>'MTSP-HERA Limits-HIDE'!DG$92</f>
        <v>1274</v>
      </c>
      <c r="C1472" s="31">
        <f>'MTSP-HERA Limits-HIDE'!DH$92</f>
        <v>1365</v>
      </c>
      <c r="D1472" s="31">
        <f>'MTSP-HERA Limits-HIDE'!DI$92</f>
        <v>1638</v>
      </c>
      <c r="E1472" s="31">
        <f>'MTSP-HERA Limits-HIDE'!DJ$92</f>
        <v>1891</v>
      </c>
      <c r="F1472" s="31">
        <f>'MTSP-HERA Limits-HIDE'!DK$92</f>
        <v>2110</v>
      </c>
    </row>
    <row r="1473" spans="1:6" x14ac:dyDescent="0.2">
      <c r="A1473" s="30" t="s">
        <v>405</v>
      </c>
      <c r="B1473" s="31">
        <f>'MTSP-HERA Limits-HIDE'!DL$92</f>
        <v>1456</v>
      </c>
      <c r="C1473" s="31">
        <f>'MTSP-HERA Limits-HIDE'!DM$92</f>
        <v>1560</v>
      </c>
      <c r="D1473" s="31">
        <f>'MTSP-HERA Limits-HIDE'!DN$92</f>
        <v>1872</v>
      </c>
      <c r="E1473" s="31">
        <f>'MTSP-HERA Limits-HIDE'!DO$92</f>
        <v>2162</v>
      </c>
      <c r="F1473" s="31">
        <f>'MTSP-HERA Limits-HIDE'!DP$92</f>
        <v>2412</v>
      </c>
    </row>
    <row r="1474" spans="1:6" ht="6" customHeight="1" x14ac:dyDescent="0.2"/>
    <row r="1475" spans="1:6" x14ac:dyDescent="0.2">
      <c r="A1475" s="52" t="str">
        <f>'MTSP-HERA Limits-HIDE'!C93</f>
        <v>Washington County</v>
      </c>
      <c r="B1475" s="60">
        <f>'MTSP-HERA Limits-HIDE'!E93</f>
        <v>79000</v>
      </c>
      <c r="C1475" s="43" t="str">
        <f>'MTSP-HERA Limits-HIDE'!D93</f>
        <v>Kingsport-Bristol, TN-VA MSA</v>
      </c>
      <c r="D1475" s="53"/>
      <c r="E1475" s="53"/>
      <c r="F1475" s="53"/>
    </row>
    <row r="1476" spans="1:6" ht="3" customHeight="1" x14ac:dyDescent="0.2"/>
    <row r="1477" spans="1:6" s="29" customFormat="1" x14ac:dyDescent="0.2">
      <c r="A1477" s="25"/>
      <c r="B1477" s="28" t="s">
        <v>397</v>
      </c>
      <c r="C1477" s="28" t="s">
        <v>406</v>
      </c>
      <c r="D1477" s="28" t="s">
        <v>407</v>
      </c>
      <c r="E1477" s="28" t="s">
        <v>408</v>
      </c>
      <c r="F1477" s="28" t="s">
        <v>409</v>
      </c>
    </row>
    <row r="1478" spans="1:6" x14ac:dyDescent="0.2">
      <c r="A1478" s="30" t="s">
        <v>399</v>
      </c>
      <c r="B1478" s="31">
        <f>'MTSP-HERA Limits-HIDE'!CH$93</f>
        <v>268</v>
      </c>
      <c r="C1478" s="31">
        <f>'MTSP-HERA Limits-HIDE'!CI$93</f>
        <v>287</v>
      </c>
      <c r="D1478" s="31">
        <f>'MTSP-HERA Limits-HIDE'!CJ$93</f>
        <v>345</v>
      </c>
      <c r="E1478" s="31">
        <f>'MTSP-HERA Limits-HIDE'!CK$93</f>
        <v>399</v>
      </c>
      <c r="F1478" s="31">
        <f>'MTSP-HERA Limits-HIDE'!CL$93</f>
        <v>445</v>
      </c>
    </row>
    <row r="1479" spans="1:6" x14ac:dyDescent="0.2">
      <c r="A1479" s="30" t="s">
        <v>400</v>
      </c>
      <c r="B1479" s="31">
        <f>'MTSP-HERA Limits-HIDE'!CM$93</f>
        <v>402</v>
      </c>
      <c r="C1479" s="31">
        <f>'MTSP-HERA Limits-HIDE'!CN$93</f>
        <v>431</v>
      </c>
      <c r="D1479" s="31">
        <f>'MTSP-HERA Limits-HIDE'!CO$93</f>
        <v>518</v>
      </c>
      <c r="E1479" s="31">
        <f>'MTSP-HERA Limits-HIDE'!CP$93</f>
        <v>598</v>
      </c>
      <c r="F1479" s="31">
        <f>'MTSP-HERA Limits-HIDE'!CQ$93</f>
        <v>667</v>
      </c>
    </row>
    <row r="1480" spans="1:6" x14ac:dyDescent="0.2">
      <c r="A1480" s="30" t="s">
        <v>401</v>
      </c>
      <c r="B1480" s="31">
        <f>'MTSP-HERA Limits-HIDE'!CR$93</f>
        <v>537</v>
      </c>
      <c r="C1480" s="31">
        <f>'MTSP-HERA Limits-HIDE'!CS$93</f>
        <v>575</v>
      </c>
      <c r="D1480" s="31">
        <f>'MTSP-HERA Limits-HIDE'!CT$93</f>
        <v>691</v>
      </c>
      <c r="E1480" s="31">
        <f>'MTSP-HERA Limits-HIDE'!CU$93</f>
        <v>798</v>
      </c>
      <c r="F1480" s="31">
        <f>'MTSP-HERA Limits-HIDE'!CV$93</f>
        <v>890</v>
      </c>
    </row>
    <row r="1481" spans="1:6" x14ac:dyDescent="0.2">
      <c r="A1481" s="30" t="s">
        <v>402</v>
      </c>
      <c r="B1481" s="31">
        <f>'MTSP-HERA Limits-HIDE'!CW$93</f>
        <v>671</v>
      </c>
      <c r="C1481" s="31">
        <f>'MTSP-HERA Limits-HIDE'!CX$93</f>
        <v>719</v>
      </c>
      <c r="D1481" s="31">
        <f>'MTSP-HERA Limits-HIDE'!CY$93</f>
        <v>863</v>
      </c>
      <c r="E1481" s="31">
        <f>'MTSP-HERA Limits-HIDE'!CZ$93</f>
        <v>997</v>
      </c>
      <c r="F1481" s="31">
        <f>'MTSP-HERA Limits-HIDE'!DA$93</f>
        <v>1112</v>
      </c>
    </row>
    <row r="1482" spans="1:6" x14ac:dyDescent="0.2">
      <c r="A1482" s="30" t="s">
        <v>403</v>
      </c>
      <c r="B1482" s="31">
        <f>'MTSP-HERA Limits-HIDE'!DB$93</f>
        <v>805</v>
      </c>
      <c r="C1482" s="31">
        <f>'MTSP-HERA Limits-HIDE'!DC$93</f>
        <v>863</v>
      </c>
      <c r="D1482" s="31">
        <f>'MTSP-HERA Limits-HIDE'!DD$93</f>
        <v>1036</v>
      </c>
      <c r="E1482" s="31">
        <f>'MTSP-HERA Limits-HIDE'!DE$93</f>
        <v>1197</v>
      </c>
      <c r="F1482" s="31">
        <f>'MTSP-HERA Limits-HIDE'!DF$93</f>
        <v>1335</v>
      </c>
    </row>
    <row r="1483" spans="1:6" x14ac:dyDescent="0.2">
      <c r="A1483" s="30" t="s">
        <v>404</v>
      </c>
      <c r="B1483" s="31">
        <f>'MTSP-HERA Limits-HIDE'!DG$93</f>
        <v>939</v>
      </c>
      <c r="C1483" s="31">
        <f>'MTSP-HERA Limits-HIDE'!DH$93</f>
        <v>1007</v>
      </c>
      <c r="D1483" s="31">
        <f>'MTSP-HERA Limits-HIDE'!DI$93</f>
        <v>1209</v>
      </c>
      <c r="E1483" s="31">
        <f>'MTSP-HERA Limits-HIDE'!DJ$93</f>
        <v>1396</v>
      </c>
      <c r="F1483" s="31">
        <f>'MTSP-HERA Limits-HIDE'!DK$93</f>
        <v>1557</v>
      </c>
    </row>
    <row r="1484" spans="1:6" x14ac:dyDescent="0.2">
      <c r="A1484" s="30" t="s">
        <v>405</v>
      </c>
      <c r="B1484" s="31">
        <f>'MTSP-HERA Limits-HIDE'!DL$93</f>
        <v>1074</v>
      </c>
      <c r="C1484" s="31">
        <f>'MTSP-HERA Limits-HIDE'!DM$93</f>
        <v>1151</v>
      </c>
      <c r="D1484" s="31">
        <f>'MTSP-HERA Limits-HIDE'!DN$93</f>
        <v>1382</v>
      </c>
      <c r="E1484" s="31">
        <f>'MTSP-HERA Limits-HIDE'!DO$93</f>
        <v>1596</v>
      </c>
      <c r="F1484" s="31">
        <f>'MTSP-HERA Limits-HIDE'!DP$93</f>
        <v>1780</v>
      </c>
    </row>
    <row r="1485" spans="1:6" ht="6" customHeight="1" x14ac:dyDescent="0.2"/>
    <row r="1486" spans="1:6" x14ac:dyDescent="0.2">
      <c r="A1486" s="43" t="s">
        <v>411</v>
      </c>
      <c r="B1486" s="164">
        <f>'MTSP-HERA Limits-HIDE'!FE$93</f>
        <v>276</v>
      </c>
      <c r="C1486" s="164">
        <f>'MTSP-HERA Limits-HIDE'!FF$93</f>
        <v>296</v>
      </c>
      <c r="D1486" s="164">
        <f>'MTSP-HERA Limits-HIDE'!FG$93</f>
        <v>355</v>
      </c>
      <c r="E1486" s="164">
        <f>'MTSP-HERA Limits-HIDE'!FH$93</f>
        <v>411</v>
      </c>
      <c r="F1486" s="164">
        <f>'MTSP-HERA Limits-HIDE'!FI$93</f>
        <v>458</v>
      </c>
    </row>
    <row r="1487" spans="1:6" x14ac:dyDescent="0.2">
      <c r="A1487" s="43" t="s">
        <v>412</v>
      </c>
      <c r="B1487" s="164">
        <f>'MTSP-HERA Limits-HIDE'!FJ$93</f>
        <v>414</v>
      </c>
      <c r="C1487" s="164">
        <f>'MTSP-HERA Limits-HIDE'!FK$93</f>
        <v>444</v>
      </c>
      <c r="D1487" s="164">
        <f>'MTSP-HERA Limits-HIDE'!FL$93</f>
        <v>533</v>
      </c>
      <c r="E1487" s="164">
        <f>'MTSP-HERA Limits-HIDE'!FM$93</f>
        <v>616</v>
      </c>
      <c r="F1487" s="164">
        <f>'MTSP-HERA Limits-HIDE'!FN$93</f>
        <v>687</v>
      </c>
    </row>
    <row r="1488" spans="1:6" x14ac:dyDescent="0.2">
      <c r="A1488" s="43" t="s">
        <v>413</v>
      </c>
      <c r="B1488" s="164">
        <f>'MTSP-HERA Limits-HIDE'!FO$93</f>
        <v>553</v>
      </c>
      <c r="C1488" s="164">
        <f>'MTSP-HERA Limits-HIDE'!FP$93</f>
        <v>592</v>
      </c>
      <c r="D1488" s="164">
        <f>'MTSP-HERA Limits-HIDE'!FQ$93</f>
        <v>711</v>
      </c>
      <c r="E1488" s="164">
        <f>'MTSP-HERA Limits-HIDE'!FR$93</f>
        <v>822</v>
      </c>
      <c r="F1488" s="164">
        <f>'MTSP-HERA Limits-HIDE'!FS$93</f>
        <v>917</v>
      </c>
    </row>
    <row r="1489" spans="1:6" x14ac:dyDescent="0.2">
      <c r="A1489" s="43" t="s">
        <v>414</v>
      </c>
      <c r="B1489" s="164">
        <f>'MTSP-HERA Limits-HIDE'!FT$93</f>
        <v>691</v>
      </c>
      <c r="C1489" s="164">
        <f>'MTSP-HERA Limits-HIDE'!FU$93</f>
        <v>740</v>
      </c>
      <c r="D1489" s="164">
        <f>'MTSP-HERA Limits-HIDE'!FV$93</f>
        <v>888</v>
      </c>
      <c r="E1489" s="164">
        <f>'MTSP-HERA Limits-HIDE'!FW$93</f>
        <v>1027</v>
      </c>
      <c r="F1489" s="164">
        <f>'MTSP-HERA Limits-HIDE'!FX$93</f>
        <v>1146</v>
      </c>
    </row>
    <row r="1490" spans="1:6" x14ac:dyDescent="0.2">
      <c r="A1490" s="43" t="s">
        <v>415</v>
      </c>
      <c r="B1490" s="164">
        <f>'MTSP-HERA Limits-HIDE'!FY$93</f>
        <v>829</v>
      </c>
      <c r="C1490" s="164">
        <f>'MTSP-HERA Limits-HIDE'!FZ$93</f>
        <v>888</v>
      </c>
      <c r="D1490" s="164">
        <f>'MTSP-HERA Limits-HIDE'!GA$93</f>
        <v>1066</v>
      </c>
      <c r="E1490" s="164">
        <f>'MTSP-HERA Limits-HIDE'!GB$93</f>
        <v>1233</v>
      </c>
      <c r="F1490" s="164">
        <f>'MTSP-HERA Limits-HIDE'!GC$93</f>
        <v>1375</v>
      </c>
    </row>
    <row r="1491" spans="1:6" x14ac:dyDescent="0.2">
      <c r="A1491" s="43" t="s">
        <v>416</v>
      </c>
      <c r="B1491" s="164">
        <f>'MTSP-HERA Limits-HIDE'!GD$93</f>
        <v>967</v>
      </c>
      <c r="C1491" s="164">
        <f>'MTSP-HERA Limits-HIDE'!GE$93</f>
        <v>1036</v>
      </c>
      <c r="D1491" s="164">
        <f>'MTSP-HERA Limits-HIDE'!GF$93</f>
        <v>1244</v>
      </c>
      <c r="E1491" s="164">
        <f>'MTSP-HERA Limits-HIDE'!GG$93</f>
        <v>1438</v>
      </c>
      <c r="F1491" s="164">
        <f>'MTSP-HERA Limits-HIDE'!GH$93</f>
        <v>1604</v>
      </c>
    </row>
    <row r="1492" spans="1:6" x14ac:dyDescent="0.2">
      <c r="A1492" s="43" t="s">
        <v>417</v>
      </c>
      <c r="B1492" s="164">
        <f>'MTSP-HERA Limits-HIDE'!GI$93</f>
        <v>1106</v>
      </c>
      <c r="C1492" s="164">
        <f>'MTSP-HERA Limits-HIDE'!GJ$93</f>
        <v>1185</v>
      </c>
      <c r="D1492" s="164">
        <f>'MTSP-HERA Limits-HIDE'!GK$93</f>
        <v>1422</v>
      </c>
      <c r="E1492" s="164">
        <f>'MTSP-HERA Limits-HIDE'!GL$93</f>
        <v>1644</v>
      </c>
      <c r="F1492" s="164">
        <f>'MTSP-HERA Limits-HIDE'!GM$93</f>
        <v>1834</v>
      </c>
    </row>
    <row r="1493" spans="1:6" ht="6" customHeight="1" x14ac:dyDescent="0.2"/>
    <row r="1494" spans="1:6" ht="12.75" customHeight="1" x14ac:dyDescent="0.2">
      <c r="A1494" s="51" t="str">
        <f>'MTSP-HERA Limits-HIDE'!C133</f>
        <v>Waynesboro city</v>
      </c>
      <c r="B1494" s="42">
        <f>'MTSP-HERA Limits-HIDE'!E133</f>
        <v>94400</v>
      </c>
      <c r="C1494" s="27" t="str">
        <f>'MTSP-HERA Limits-HIDE'!D133</f>
        <v>Staunton-Stuarts Draft, VA MSA</v>
      </c>
    </row>
    <row r="1495" spans="1:6" ht="3" customHeight="1" x14ac:dyDescent="0.2">
      <c r="A1495" s="51"/>
    </row>
    <row r="1496" spans="1:6" s="29" customFormat="1" x14ac:dyDescent="0.2">
      <c r="A1496" s="36"/>
      <c r="B1496" s="28" t="s">
        <v>397</v>
      </c>
      <c r="C1496" s="28" t="s">
        <v>406</v>
      </c>
      <c r="D1496" s="28" t="s">
        <v>407</v>
      </c>
      <c r="E1496" s="28" t="s">
        <v>408</v>
      </c>
      <c r="F1496" s="28" t="s">
        <v>409</v>
      </c>
    </row>
    <row r="1497" spans="1:6" x14ac:dyDescent="0.2">
      <c r="A1497" s="30" t="s">
        <v>399</v>
      </c>
      <c r="B1497" s="31">
        <f>'MTSP-HERA Limits-HIDE'!CH$133</f>
        <v>330</v>
      </c>
      <c r="C1497" s="31">
        <f>'MTSP-HERA Limits-HIDE'!CI$133</f>
        <v>354</v>
      </c>
      <c r="D1497" s="31">
        <f>'MTSP-HERA Limits-HIDE'!CJ$133</f>
        <v>425</v>
      </c>
      <c r="E1497" s="31">
        <f>'MTSP-HERA Limits-HIDE'!CK$133</f>
        <v>491</v>
      </c>
      <c r="F1497" s="31">
        <f>'MTSP-HERA Limits-HIDE'!CL$133</f>
        <v>548</v>
      </c>
    </row>
    <row r="1498" spans="1:6" x14ac:dyDescent="0.2">
      <c r="A1498" s="30" t="s">
        <v>400</v>
      </c>
      <c r="B1498" s="31">
        <f>'MTSP-HERA Limits-HIDE'!CM$133</f>
        <v>495</v>
      </c>
      <c r="C1498" s="31">
        <f>'MTSP-HERA Limits-HIDE'!CN$133</f>
        <v>531</v>
      </c>
      <c r="D1498" s="31">
        <f>'MTSP-HERA Limits-HIDE'!CO$133</f>
        <v>637</v>
      </c>
      <c r="E1498" s="31">
        <f>'MTSP-HERA Limits-HIDE'!CP$133</f>
        <v>736</v>
      </c>
      <c r="F1498" s="31">
        <f>'MTSP-HERA Limits-HIDE'!CQ$133</f>
        <v>822</v>
      </c>
    </row>
    <row r="1499" spans="1:6" x14ac:dyDescent="0.2">
      <c r="A1499" s="30" t="s">
        <v>401</v>
      </c>
      <c r="B1499" s="31">
        <f>'MTSP-HERA Limits-HIDE'!CR$133</f>
        <v>661</v>
      </c>
      <c r="C1499" s="31">
        <f>'MTSP-HERA Limits-HIDE'!CS$133</f>
        <v>708</v>
      </c>
      <c r="D1499" s="31">
        <f>'MTSP-HERA Limits-HIDE'!CT$133</f>
        <v>850</v>
      </c>
      <c r="E1499" s="31">
        <f>'MTSP-HERA Limits-HIDE'!CU$133</f>
        <v>982</v>
      </c>
      <c r="F1499" s="31">
        <f>'MTSP-HERA Limits-HIDE'!CV$133</f>
        <v>1096</v>
      </c>
    </row>
    <row r="1500" spans="1:6" x14ac:dyDescent="0.2">
      <c r="A1500" s="30" t="s">
        <v>402</v>
      </c>
      <c r="B1500" s="31">
        <f>'MTSP-HERA Limits-HIDE'!CW$133</f>
        <v>826</v>
      </c>
      <c r="C1500" s="31">
        <f>'MTSP-HERA Limits-HIDE'!CX$133</f>
        <v>885</v>
      </c>
      <c r="D1500" s="31">
        <f>'MTSP-HERA Limits-HIDE'!CY$133</f>
        <v>1062</v>
      </c>
      <c r="E1500" s="31">
        <f>'MTSP-HERA Limits-HIDE'!CZ$133</f>
        <v>1227</v>
      </c>
      <c r="F1500" s="31">
        <f>'MTSP-HERA Limits-HIDE'!DA$133</f>
        <v>1370</v>
      </c>
    </row>
    <row r="1501" spans="1:6" x14ac:dyDescent="0.2">
      <c r="A1501" s="30" t="s">
        <v>403</v>
      </c>
      <c r="B1501" s="31">
        <f>'MTSP-HERA Limits-HIDE'!DB$133</f>
        <v>991</v>
      </c>
      <c r="C1501" s="31">
        <f>'MTSP-HERA Limits-HIDE'!DC$133</f>
        <v>1062</v>
      </c>
      <c r="D1501" s="31">
        <f>'MTSP-HERA Limits-HIDE'!DD$133</f>
        <v>1275</v>
      </c>
      <c r="E1501" s="31">
        <f>'MTSP-HERA Limits-HIDE'!DE$133</f>
        <v>1473</v>
      </c>
      <c r="F1501" s="31">
        <f>'MTSP-HERA Limits-HIDE'!DF$133</f>
        <v>1644</v>
      </c>
    </row>
    <row r="1502" spans="1:6" x14ac:dyDescent="0.2">
      <c r="A1502" s="30" t="s">
        <v>404</v>
      </c>
      <c r="B1502" s="31">
        <f>'MTSP-HERA Limits-HIDE'!DG$133</f>
        <v>1156</v>
      </c>
      <c r="C1502" s="31">
        <f>'MTSP-HERA Limits-HIDE'!DH$133</f>
        <v>1239</v>
      </c>
      <c r="D1502" s="31">
        <f>'MTSP-HERA Limits-HIDE'!DI$133</f>
        <v>1487</v>
      </c>
      <c r="E1502" s="31">
        <f>'MTSP-HERA Limits-HIDE'!DJ$133</f>
        <v>1718</v>
      </c>
      <c r="F1502" s="31">
        <f>'MTSP-HERA Limits-HIDE'!DK$133</f>
        <v>1918</v>
      </c>
    </row>
    <row r="1503" spans="1:6" x14ac:dyDescent="0.2">
      <c r="A1503" s="30" t="s">
        <v>405</v>
      </c>
      <c r="B1503" s="31">
        <f>'MTSP-HERA Limits-HIDE'!DL$133</f>
        <v>1322</v>
      </c>
      <c r="C1503" s="31">
        <f>'MTSP-HERA Limits-HIDE'!DM$133</f>
        <v>1417</v>
      </c>
      <c r="D1503" s="31">
        <f>'MTSP-HERA Limits-HIDE'!DN$133</f>
        <v>1700</v>
      </c>
      <c r="E1503" s="31">
        <f>'MTSP-HERA Limits-HIDE'!DO$133</f>
        <v>1964</v>
      </c>
      <c r="F1503" s="31">
        <f>'MTSP-HERA Limits-HIDE'!DP$133</f>
        <v>2192</v>
      </c>
    </row>
    <row r="1504" spans="1:6" ht="6" customHeight="1" x14ac:dyDescent="0.2"/>
    <row r="1505" spans="1:6" x14ac:dyDescent="0.2">
      <c r="A1505" s="51" t="str">
        <f>'MTSP-HERA Limits-HIDE'!C94</f>
        <v>Westmoreland County</v>
      </c>
      <c r="B1505" s="42">
        <f>'MTSP-HERA Limits-HIDE'!E94</f>
        <v>90300</v>
      </c>
      <c r="C1505" s="27" t="str">
        <f>'MTSP-HERA Limits-HIDE'!D94</f>
        <v>Westmoreland County, VA</v>
      </c>
    </row>
    <row r="1506" spans="1:6" ht="3" customHeight="1" x14ac:dyDescent="0.2">
      <c r="A1506" s="51"/>
    </row>
    <row r="1507" spans="1:6" s="29" customFormat="1" x14ac:dyDescent="0.2">
      <c r="A1507" s="51"/>
      <c r="B1507" s="28" t="s">
        <v>397</v>
      </c>
      <c r="C1507" s="27" t="s">
        <v>406</v>
      </c>
      <c r="D1507" s="28" t="s">
        <v>407</v>
      </c>
      <c r="E1507" s="28" t="s">
        <v>408</v>
      </c>
      <c r="F1507" s="28" t="s">
        <v>409</v>
      </c>
    </row>
    <row r="1508" spans="1:6" x14ac:dyDescent="0.2">
      <c r="A1508" s="30" t="s">
        <v>399</v>
      </c>
      <c r="B1508" s="31">
        <f>'MTSP-HERA Limits-HIDE'!CH$94</f>
        <v>316</v>
      </c>
      <c r="C1508" s="31">
        <f>'MTSP-HERA Limits-HIDE'!CI$94</f>
        <v>339</v>
      </c>
      <c r="D1508" s="31">
        <f>'MTSP-HERA Limits-HIDE'!CJ$94</f>
        <v>406</v>
      </c>
      <c r="E1508" s="31">
        <f>'MTSP-HERA Limits-HIDE'!CK$94</f>
        <v>469</v>
      </c>
      <c r="F1508" s="31">
        <f>'MTSP-HERA Limits-HIDE'!CL$94</f>
        <v>524</v>
      </c>
    </row>
    <row r="1509" spans="1:6" x14ac:dyDescent="0.2">
      <c r="A1509" s="30" t="s">
        <v>400</v>
      </c>
      <c r="B1509" s="31">
        <f>'MTSP-HERA Limits-HIDE'!CM$94</f>
        <v>474</v>
      </c>
      <c r="C1509" s="31">
        <f>'MTSP-HERA Limits-HIDE'!CN$94</f>
        <v>508</v>
      </c>
      <c r="D1509" s="31">
        <f>'MTSP-HERA Limits-HIDE'!CO$94</f>
        <v>609</v>
      </c>
      <c r="E1509" s="31">
        <f>'MTSP-HERA Limits-HIDE'!CP$94</f>
        <v>704</v>
      </c>
      <c r="F1509" s="31">
        <f>'MTSP-HERA Limits-HIDE'!CQ$94</f>
        <v>786</v>
      </c>
    </row>
    <row r="1510" spans="1:6" x14ac:dyDescent="0.2">
      <c r="A1510" s="30" t="s">
        <v>401</v>
      </c>
      <c r="B1510" s="31">
        <f>'MTSP-HERA Limits-HIDE'!CR$94</f>
        <v>633</v>
      </c>
      <c r="C1510" s="31">
        <f>'MTSP-HERA Limits-HIDE'!CS$94</f>
        <v>678</v>
      </c>
      <c r="D1510" s="31">
        <f>'MTSP-HERA Limits-HIDE'!CT$94</f>
        <v>813</v>
      </c>
      <c r="E1510" s="31">
        <f>'MTSP-HERA Limits-HIDE'!CU$94</f>
        <v>939</v>
      </c>
      <c r="F1510" s="31">
        <f>'MTSP-HERA Limits-HIDE'!CV$94</f>
        <v>1048</v>
      </c>
    </row>
    <row r="1511" spans="1:6" x14ac:dyDescent="0.2">
      <c r="A1511" s="30" t="s">
        <v>402</v>
      </c>
      <c r="B1511" s="31">
        <f>'MTSP-HERA Limits-HIDE'!CW$94</f>
        <v>791</v>
      </c>
      <c r="C1511" s="31">
        <f>'MTSP-HERA Limits-HIDE'!CX$94</f>
        <v>847</v>
      </c>
      <c r="D1511" s="31">
        <f>'MTSP-HERA Limits-HIDE'!CY$94</f>
        <v>1016</v>
      </c>
      <c r="E1511" s="31">
        <f>'MTSP-HERA Limits-HIDE'!CZ$94</f>
        <v>1174</v>
      </c>
      <c r="F1511" s="31">
        <f>'MTSP-HERA Limits-HIDE'!DA$94</f>
        <v>1310</v>
      </c>
    </row>
    <row r="1512" spans="1:6" x14ac:dyDescent="0.2">
      <c r="A1512" s="30" t="s">
        <v>403</v>
      </c>
      <c r="B1512" s="31">
        <f>'MTSP-HERA Limits-HIDE'!DB$94</f>
        <v>949</v>
      </c>
      <c r="C1512" s="31">
        <f>'MTSP-HERA Limits-HIDE'!DC$94</f>
        <v>1017</v>
      </c>
      <c r="D1512" s="31">
        <f>'MTSP-HERA Limits-HIDE'!DD$94</f>
        <v>1219</v>
      </c>
      <c r="E1512" s="31">
        <f>'MTSP-HERA Limits-HIDE'!DE$94</f>
        <v>1409</v>
      </c>
      <c r="F1512" s="31">
        <f>'MTSP-HERA Limits-HIDE'!DF$94</f>
        <v>1572</v>
      </c>
    </row>
    <row r="1513" spans="1:6" x14ac:dyDescent="0.2">
      <c r="A1513" s="30" t="s">
        <v>404</v>
      </c>
      <c r="B1513" s="31">
        <f>'MTSP-HERA Limits-HIDE'!DG$94</f>
        <v>1107</v>
      </c>
      <c r="C1513" s="31">
        <f>'MTSP-HERA Limits-HIDE'!DH$94</f>
        <v>1186</v>
      </c>
      <c r="D1513" s="31">
        <f>'MTSP-HERA Limits-HIDE'!DI$94</f>
        <v>1422</v>
      </c>
      <c r="E1513" s="31">
        <f>'MTSP-HERA Limits-HIDE'!DJ$94</f>
        <v>1644</v>
      </c>
      <c r="F1513" s="31">
        <f>'MTSP-HERA Limits-HIDE'!DK$94</f>
        <v>1834</v>
      </c>
    </row>
    <row r="1514" spans="1:6" x14ac:dyDescent="0.2">
      <c r="A1514" s="30" t="s">
        <v>405</v>
      </c>
      <c r="B1514" s="31">
        <f>'MTSP-HERA Limits-HIDE'!DL$94</f>
        <v>1266</v>
      </c>
      <c r="C1514" s="31">
        <f>'MTSP-HERA Limits-HIDE'!DM$94</f>
        <v>1356</v>
      </c>
      <c r="D1514" s="31">
        <f>'MTSP-HERA Limits-HIDE'!DN$94</f>
        <v>1626</v>
      </c>
      <c r="E1514" s="31">
        <f>'MTSP-HERA Limits-HIDE'!DO$94</f>
        <v>1879</v>
      </c>
      <c r="F1514" s="31">
        <f>'MTSP-HERA Limits-HIDE'!DP$94</f>
        <v>2096</v>
      </c>
    </row>
    <row r="1515" spans="1:6" ht="6" customHeight="1" x14ac:dyDescent="0.2"/>
    <row r="1516" spans="1:6" x14ac:dyDescent="0.2">
      <c r="A1516" s="25" t="str">
        <f>'MTSP-HERA Limits-HIDE'!C134</f>
        <v>Williamsburg city</v>
      </c>
      <c r="B1516" s="42">
        <f>'MTSP-HERA Limits-HIDE'!E134</f>
        <v>106500</v>
      </c>
      <c r="C1516" s="27" t="str">
        <f>'MTSP-HERA Limits-HIDE'!D134</f>
        <v>Virginia Beach-Norfolk-Newport News, VA-NC HUD Metro FMR Area</v>
      </c>
    </row>
    <row r="1517" spans="1:6" ht="3" customHeight="1" x14ac:dyDescent="0.2">
      <c r="A1517" s="25"/>
    </row>
    <row r="1518" spans="1:6" s="29" customFormat="1" x14ac:dyDescent="0.2">
      <c r="A1518" s="25"/>
      <c r="B1518" s="28" t="s">
        <v>397</v>
      </c>
      <c r="C1518" s="28" t="s">
        <v>406</v>
      </c>
      <c r="D1518" s="28" t="s">
        <v>407</v>
      </c>
      <c r="E1518" s="28" t="s">
        <v>408</v>
      </c>
      <c r="F1518" s="28" t="s">
        <v>409</v>
      </c>
    </row>
    <row r="1519" spans="1:6" x14ac:dyDescent="0.2">
      <c r="A1519" s="30" t="s">
        <v>399</v>
      </c>
      <c r="B1519" s="31">
        <f>'MTSP-HERA Limits-HIDE'!CH$134</f>
        <v>373</v>
      </c>
      <c r="C1519" s="31">
        <f>'MTSP-HERA Limits-HIDE'!CI$134</f>
        <v>399</v>
      </c>
      <c r="D1519" s="31">
        <f>'MTSP-HERA Limits-HIDE'!CJ$134</f>
        <v>479</v>
      </c>
      <c r="E1519" s="31">
        <f>'MTSP-HERA Limits-HIDE'!CK$134</f>
        <v>554</v>
      </c>
      <c r="F1519" s="31">
        <f>'MTSP-HERA Limits-HIDE'!CL$134</f>
        <v>618</v>
      </c>
    </row>
    <row r="1520" spans="1:6" x14ac:dyDescent="0.2">
      <c r="A1520" s="30" t="s">
        <v>400</v>
      </c>
      <c r="B1520" s="31">
        <f>'MTSP-HERA Limits-HIDE'!CM$134</f>
        <v>559</v>
      </c>
      <c r="C1520" s="31">
        <f>'MTSP-HERA Limits-HIDE'!CN$134</f>
        <v>599</v>
      </c>
      <c r="D1520" s="31">
        <f>'MTSP-HERA Limits-HIDE'!CO$134</f>
        <v>719</v>
      </c>
      <c r="E1520" s="31">
        <f>'MTSP-HERA Limits-HIDE'!CP$134</f>
        <v>831</v>
      </c>
      <c r="F1520" s="31">
        <f>'MTSP-HERA Limits-HIDE'!CQ$134</f>
        <v>927</v>
      </c>
    </row>
    <row r="1521" spans="1:6" x14ac:dyDescent="0.2">
      <c r="A1521" s="30" t="s">
        <v>401</v>
      </c>
      <c r="B1521" s="31">
        <f>'MTSP-HERA Limits-HIDE'!CR$134</f>
        <v>746</v>
      </c>
      <c r="C1521" s="31">
        <f>'MTSP-HERA Limits-HIDE'!CS$134</f>
        <v>799</v>
      </c>
      <c r="D1521" s="31">
        <f>'MTSP-HERA Limits-HIDE'!CT$134</f>
        <v>959</v>
      </c>
      <c r="E1521" s="31">
        <f>'MTSP-HERA Limits-HIDE'!CU$134</f>
        <v>1108</v>
      </c>
      <c r="F1521" s="31">
        <f>'MTSP-HERA Limits-HIDE'!CV$134</f>
        <v>1236</v>
      </c>
    </row>
    <row r="1522" spans="1:6" x14ac:dyDescent="0.2">
      <c r="A1522" s="30" t="s">
        <v>402</v>
      </c>
      <c r="B1522" s="31">
        <f>'MTSP-HERA Limits-HIDE'!CW$134</f>
        <v>932</v>
      </c>
      <c r="C1522" s="31">
        <f>'MTSP-HERA Limits-HIDE'!CX$134</f>
        <v>998</v>
      </c>
      <c r="D1522" s="31">
        <f>'MTSP-HERA Limits-HIDE'!CY$134</f>
        <v>1198</v>
      </c>
      <c r="E1522" s="31">
        <f>'MTSP-HERA Limits-HIDE'!CZ$134</f>
        <v>1385</v>
      </c>
      <c r="F1522" s="31">
        <f>'MTSP-HERA Limits-HIDE'!DA$134</f>
        <v>1545</v>
      </c>
    </row>
    <row r="1523" spans="1:6" x14ac:dyDescent="0.2">
      <c r="A1523" s="30" t="s">
        <v>403</v>
      </c>
      <c r="B1523" s="31">
        <f>'MTSP-HERA Limits-HIDE'!DB$134</f>
        <v>1119</v>
      </c>
      <c r="C1523" s="31">
        <f>'MTSP-HERA Limits-HIDE'!DC$134</f>
        <v>1198</v>
      </c>
      <c r="D1523" s="31">
        <f>'MTSP-HERA Limits-HIDE'!DD$134</f>
        <v>1438</v>
      </c>
      <c r="E1523" s="31">
        <f>'MTSP-HERA Limits-HIDE'!DE$134</f>
        <v>1662</v>
      </c>
      <c r="F1523" s="31">
        <f>'MTSP-HERA Limits-HIDE'!DF$134</f>
        <v>1854</v>
      </c>
    </row>
    <row r="1524" spans="1:6" x14ac:dyDescent="0.2">
      <c r="A1524" s="30" t="s">
        <v>404</v>
      </c>
      <c r="B1524" s="31">
        <f>'MTSP-HERA Limits-HIDE'!DG$134</f>
        <v>1305</v>
      </c>
      <c r="C1524" s="31">
        <f>'MTSP-HERA Limits-HIDE'!DH$134</f>
        <v>1398</v>
      </c>
      <c r="D1524" s="31">
        <f>'MTSP-HERA Limits-HIDE'!DI$134</f>
        <v>1678</v>
      </c>
      <c r="E1524" s="31">
        <f>'MTSP-HERA Limits-HIDE'!DJ$134</f>
        <v>1939</v>
      </c>
      <c r="F1524" s="31">
        <f>'MTSP-HERA Limits-HIDE'!DK$134</f>
        <v>2163</v>
      </c>
    </row>
    <row r="1525" spans="1:6" x14ac:dyDescent="0.2">
      <c r="A1525" s="30" t="s">
        <v>405</v>
      </c>
      <c r="B1525" s="31">
        <f>'MTSP-HERA Limits-HIDE'!DL$134</f>
        <v>1492</v>
      </c>
      <c r="C1525" s="31">
        <f>'MTSP-HERA Limits-HIDE'!DM$134</f>
        <v>1598</v>
      </c>
      <c r="D1525" s="31">
        <f>'MTSP-HERA Limits-HIDE'!DN$134</f>
        <v>1918</v>
      </c>
      <c r="E1525" s="31">
        <f>'MTSP-HERA Limits-HIDE'!DO$134</f>
        <v>2216</v>
      </c>
      <c r="F1525" s="31">
        <f>'MTSP-HERA Limits-HIDE'!DP$134</f>
        <v>2472</v>
      </c>
    </row>
    <row r="1526" spans="1:6" ht="6" customHeight="1" x14ac:dyDescent="0.2"/>
    <row r="1527" spans="1:6" ht="12.75" customHeight="1" x14ac:dyDescent="0.2">
      <c r="A1527" s="58" t="str">
        <f>'MTSP-HERA Limits-HIDE'!C135</f>
        <v>Winchester city</v>
      </c>
      <c r="B1527" s="44">
        <f>'MTSP-HERA Limits-HIDE'!E135</f>
        <v>113100</v>
      </c>
      <c r="C1527" s="281" t="str">
        <f>'MTSP-HERA Limits-HIDE'!D135</f>
        <v>Winchester, VA-WV MSA</v>
      </c>
      <c r="D1527" s="281"/>
      <c r="E1527" s="281"/>
      <c r="F1527" s="281"/>
    </row>
    <row r="1528" spans="1:6" ht="3" customHeight="1" x14ac:dyDescent="0.2">
      <c r="A1528" s="36"/>
    </row>
    <row r="1529" spans="1:6" s="29" customFormat="1" x14ac:dyDescent="0.2">
      <c r="A1529" s="36"/>
      <c r="B1529" s="28" t="s">
        <v>397</v>
      </c>
      <c r="C1529" s="28" t="s">
        <v>406</v>
      </c>
      <c r="D1529" s="28" t="s">
        <v>407</v>
      </c>
      <c r="E1529" s="28" t="s">
        <v>408</v>
      </c>
      <c r="F1529" s="28" t="s">
        <v>409</v>
      </c>
    </row>
    <row r="1530" spans="1:6" x14ac:dyDescent="0.2">
      <c r="A1530" s="30" t="s">
        <v>399</v>
      </c>
      <c r="B1530" s="31">
        <f>'MTSP-HERA Limits-HIDE'!CH$135</f>
        <v>396</v>
      </c>
      <c r="C1530" s="31">
        <f>'MTSP-HERA Limits-HIDE'!CI$135</f>
        <v>424</v>
      </c>
      <c r="D1530" s="31">
        <f>'MTSP-HERA Limits-HIDE'!CJ$135</f>
        <v>509</v>
      </c>
      <c r="E1530" s="31">
        <f>'MTSP-HERA Limits-HIDE'!CK$135</f>
        <v>588</v>
      </c>
      <c r="F1530" s="31">
        <f>'MTSP-HERA Limits-HIDE'!CL$135</f>
        <v>656</v>
      </c>
    </row>
    <row r="1531" spans="1:6" x14ac:dyDescent="0.2">
      <c r="A1531" s="30" t="s">
        <v>400</v>
      </c>
      <c r="B1531" s="31">
        <f>'MTSP-HERA Limits-HIDE'!CM$135</f>
        <v>594</v>
      </c>
      <c r="C1531" s="31">
        <f>'MTSP-HERA Limits-HIDE'!CN$135</f>
        <v>636</v>
      </c>
      <c r="D1531" s="31">
        <f>'MTSP-HERA Limits-HIDE'!CO$135</f>
        <v>763</v>
      </c>
      <c r="E1531" s="31">
        <f>'MTSP-HERA Limits-HIDE'!CP$135</f>
        <v>882</v>
      </c>
      <c r="F1531" s="31">
        <f>'MTSP-HERA Limits-HIDE'!CQ$135</f>
        <v>984</v>
      </c>
    </row>
    <row r="1532" spans="1:6" x14ac:dyDescent="0.2">
      <c r="A1532" s="30" t="s">
        <v>401</v>
      </c>
      <c r="B1532" s="31">
        <f>'MTSP-HERA Limits-HIDE'!CR$135</f>
        <v>792</v>
      </c>
      <c r="C1532" s="31">
        <f>'MTSP-HERA Limits-HIDE'!CS$135</f>
        <v>848</v>
      </c>
      <c r="D1532" s="31">
        <f>'MTSP-HERA Limits-HIDE'!CT$135</f>
        <v>1018</v>
      </c>
      <c r="E1532" s="31">
        <f>'MTSP-HERA Limits-HIDE'!CU$135</f>
        <v>1176</v>
      </c>
      <c r="F1532" s="31">
        <f>'MTSP-HERA Limits-HIDE'!CV$135</f>
        <v>1312</v>
      </c>
    </row>
    <row r="1533" spans="1:6" x14ac:dyDescent="0.2">
      <c r="A1533" s="30" t="s">
        <v>402</v>
      </c>
      <c r="B1533" s="31">
        <f>'MTSP-HERA Limits-HIDE'!CW$135</f>
        <v>990</v>
      </c>
      <c r="C1533" s="31">
        <f>'MTSP-HERA Limits-HIDE'!CX$135</f>
        <v>1060</v>
      </c>
      <c r="D1533" s="31">
        <f>'MTSP-HERA Limits-HIDE'!CY$135</f>
        <v>1272</v>
      </c>
      <c r="E1533" s="31">
        <f>'MTSP-HERA Limits-HIDE'!CZ$135</f>
        <v>1470</v>
      </c>
      <c r="F1533" s="31">
        <f>'MTSP-HERA Limits-HIDE'!DA$135</f>
        <v>1640</v>
      </c>
    </row>
    <row r="1534" spans="1:6" x14ac:dyDescent="0.2">
      <c r="A1534" s="30" t="s">
        <v>403</v>
      </c>
      <c r="B1534" s="31">
        <f>'MTSP-HERA Limits-HIDE'!DB$135</f>
        <v>1188</v>
      </c>
      <c r="C1534" s="31">
        <f>'MTSP-HERA Limits-HIDE'!DC$135</f>
        <v>1272</v>
      </c>
      <c r="D1534" s="31">
        <f>'MTSP-HERA Limits-HIDE'!DD$135</f>
        <v>1527</v>
      </c>
      <c r="E1534" s="31">
        <f>'MTSP-HERA Limits-HIDE'!DE$135</f>
        <v>1764</v>
      </c>
      <c r="F1534" s="31">
        <f>'MTSP-HERA Limits-HIDE'!DF$135</f>
        <v>1968</v>
      </c>
    </row>
    <row r="1535" spans="1:6" x14ac:dyDescent="0.2">
      <c r="A1535" s="30" t="s">
        <v>404</v>
      </c>
      <c r="B1535" s="31">
        <f>'MTSP-HERA Limits-HIDE'!DG$135</f>
        <v>1386</v>
      </c>
      <c r="C1535" s="31">
        <f>'MTSP-HERA Limits-HIDE'!DH$135</f>
        <v>1484</v>
      </c>
      <c r="D1535" s="31">
        <f>'MTSP-HERA Limits-HIDE'!DI$135</f>
        <v>1781</v>
      </c>
      <c r="E1535" s="31">
        <f>'MTSP-HERA Limits-HIDE'!DJ$135</f>
        <v>2058</v>
      </c>
      <c r="F1535" s="31">
        <f>'MTSP-HERA Limits-HIDE'!DK$135</f>
        <v>2296</v>
      </c>
    </row>
    <row r="1536" spans="1:6" x14ac:dyDescent="0.2">
      <c r="A1536" s="30" t="s">
        <v>405</v>
      </c>
      <c r="B1536" s="31">
        <f>'MTSP-HERA Limits-HIDE'!DL$135</f>
        <v>1584</v>
      </c>
      <c r="C1536" s="31">
        <f>'MTSP-HERA Limits-HIDE'!DM$135</f>
        <v>1697</v>
      </c>
      <c r="D1536" s="31">
        <f>'MTSP-HERA Limits-HIDE'!DN$135</f>
        <v>2036</v>
      </c>
      <c r="E1536" s="31">
        <f>'MTSP-HERA Limits-HIDE'!DO$135</f>
        <v>2353</v>
      </c>
      <c r="F1536" s="31">
        <f>'MTSP-HERA Limits-HIDE'!DP$135</f>
        <v>2624</v>
      </c>
    </row>
    <row r="1537" spans="1:6" ht="6" customHeight="1" x14ac:dyDescent="0.2"/>
    <row r="1538" spans="1:6" x14ac:dyDescent="0.2">
      <c r="A1538" s="43" t="s">
        <v>411</v>
      </c>
      <c r="B1538" s="164">
        <f>'MTSP-HERA Limits-HIDE'!FE$135</f>
        <v>403</v>
      </c>
      <c r="C1538" s="164">
        <f>'MTSP-HERA Limits-HIDE'!FF$135</f>
        <v>432</v>
      </c>
      <c r="D1538" s="164">
        <f>'MTSP-HERA Limits-HIDE'!FG$135</f>
        <v>518</v>
      </c>
      <c r="E1538" s="164">
        <f>'MTSP-HERA Limits-HIDE'!FH$135</f>
        <v>599</v>
      </c>
      <c r="F1538" s="164">
        <f>'MTSP-HERA Limits-HIDE'!FI$135</f>
        <v>668</v>
      </c>
    </row>
    <row r="1539" spans="1:6" x14ac:dyDescent="0.2">
      <c r="A1539" s="43" t="s">
        <v>412</v>
      </c>
      <c r="B1539" s="164">
        <f>'MTSP-HERA Limits-HIDE'!FJ$135</f>
        <v>605</v>
      </c>
      <c r="C1539" s="164">
        <f>'MTSP-HERA Limits-HIDE'!FK$135</f>
        <v>648</v>
      </c>
      <c r="D1539" s="164">
        <f>'MTSP-HERA Limits-HIDE'!FL$135</f>
        <v>777</v>
      </c>
      <c r="E1539" s="164">
        <f>'MTSP-HERA Limits-HIDE'!FM$135</f>
        <v>898</v>
      </c>
      <c r="F1539" s="164">
        <f>'MTSP-HERA Limits-HIDE'!FN$135</f>
        <v>1002</v>
      </c>
    </row>
    <row r="1540" spans="1:6" x14ac:dyDescent="0.2">
      <c r="A1540" s="43" t="s">
        <v>413</v>
      </c>
      <c r="B1540" s="164">
        <f>'MTSP-HERA Limits-HIDE'!FO$135</f>
        <v>807</v>
      </c>
      <c r="C1540" s="164">
        <f>'MTSP-HERA Limits-HIDE'!FP$135</f>
        <v>864</v>
      </c>
      <c r="D1540" s="164">
        <f>'MTSP-HERA Limits-HIDE'!FQ$135</f>
        <v>1037</v>
      </c>
      <c r="E1540" s="164">
        <f>'MTSP-HERA Limits-HIDE'!FR$135</f>
        <v>1198</v>
      </c>
      <c r="F1540" s="164">
        <f>'MTSP-HERA Limits-HIDE'!FS$135</f>
        <v>1337</v>
      </c>
    </row>
    <row r="1541" spans="1:6" x14ac:dyDescent="0.2">
      <c r="A1541" s="43" t="s">
        <v>414</v>
      </c>
      <c r="B1541" s="164">
        <f>'MTSP-HERA Limits-HIDE'!FT$135</f>
        <v>1008</v>
      </c>
      <c r="C1541" s="164">
        <f>'MTSP-HERA Limits-HIDE'!FU$135</f>
        <v>1080</v>
      </c>
      <c r="D1541" s="164">
        <f>'MTSP-HERA Limits-HIDE'!FV$135</f>
        <v>1296</v>
      </c>
      <c r="E1541" s="164">
        <f>'MTSP-HERA Limits-HIDE'!FW$135</f>
        <v>1498</v>
      </c>
      <c r="F1541" s="164">
        <f>'MTSP-HERA Limits-HIDE'!FX$135</f>
        <v>1671</v>
      </c>
    </row>
    <row r="1542" spans="1:6" x14ac:dyDescent="0.2">
      <c r="A1542" s="43" t="s">
        <v>415</v>
      </c>
      <c r="B1542" s="164">
        <f>'MTSP-HERA Limits-HIDE'!FY$135</f>
        <v>1210</v>
      </c>
      <c r="C1542" s="164">
        <f>'MTSP-HERA Limits-HIDE'!FZ$135</f>
        <v>1296</v>
      </c>
      <c r="D1542" s="164">
        <f>'MTSP-HERA Limits-HIDE'!GA$135</f>
        <v>1555</v>
      </c>
      <c r="E1542" s="164">
        <f>'MTSP-HERA Limits-HIDE'!GB$135</f>
        <v>1797</v>
      </c>
      <c r="F1542" s="164">
        <f>'MTSP-HERA Limits-HIDE'!GC$135</f>
        <v>2005</v>
      </c>
    </row>
    <row r="1543" spans="1:6" x14ac:dyDescent="0.2">
      <c r="A1543" s="43" t="s">
        <v>416</v>
      </c>
      <c r="B1543" s="164">
        <f>'MTSP-HERA Limits-HIDE'!GD$135</f>
        <v>1412</v>
      </c>
      <c r="C1543" s="164">
        <f>'MTSP-HERA Limits-HIDE'!GE$135</f>
        <v>1512</v>
      </c>
      <c r="D1543" s="164">
        <f>'MTSP-HERA Limits-HIDE'!GF$135</f>
        <v>1814</v>
      </c>
      <c r="E1543" s="164">
        <f>'MTSP-HERA Limits-HIDE'!GG$135</f>
        <v>2097</v>
      </c>
      <c r="F1543" s="164">
        <f>'MTSP-HERA Limits-HIDE'!GH$135</f>
        <v>2339</v>
      </c>
    </row>
    <row r="1544" spans="1:6" x14ac:dyDescent="0.2">
      <c r="A1544" s="43" t="s">
        <v>417</v>
      </c>
      <c r="B1544" s="164">
        <f>'MTSP-HERA Limits-HIDE'!GI$135</f>
        <v>1614</v>
      </c>
      <c r="C1544" s="164">
        <f>'MTSP-HERA Limits-HIDE'!GJ$135</f>
        <v>1729</v>
      </c>
      <c r="D1544" s="164">
        <f>'MTSP-HERA Limits-HIDE'!GK$135</f>
        <v>2074</v>
      </c>
      <c r="E1544" s="164">
        <f>'MTSP-HERA Limits-HIDE'!GL$135</f>
        <v>2397</v>
      </c>
      <c r="F1544" s="164">
        <f>'MTSP-HERA Limits-HIDE'!GM$135</f>
        <v>2674</v>
      </c>
    </row>
    <row r="1545" spans="1:6" ht="6" customHeight="1" x14ac:dyDescent="0.2"/>
    <row r="1546" spans="1:6" ht="12.75" customHeight="1" x14ac:dyDescent="0.2">
      <c r="A1546" s="37" t="str">
        <f>'MTSP-HERA Limits-HIDE'!C95</f>
        <v>Wise County</v>
      </c>
      <c r="B1546" s="42">
        <f>'MTSP-HERA Limits-HIDE'!E95</f>
        <v>66000</v>
      </c>
      <c r="C1546" s="39" t="str">
        <f>'MTSP-HERA Limits-HIDE'!D95</f>
        <v>Wise County-Norton city, VA HUD Nonmetro FMR Area</v>
      </c>
      <c r="D1546" s="39"/>
      <c r="E1546" s="39"/>
      <c r="F1546" s="39"/>
    </row>
    <row r="1547" spans="1:6" ht="3" customHeight="1" x14ac:dyDescent="0.2">
      <c r="A1547" s="37"/>
      <c r="B1547" s="38"/>
      <c r="C1547" s="29"/>
      <c r="D1547" s="39"/>
      <c r="E1547" s="39"/>
      <c r="F1547" s="39"/>
    </row>
    <row r="1548" spans="1:6" s="29" customFormat="1" x14ac:dyDescent="0.2">
      <c r="A1548" s="27"/>
      <c r="B1548" s="28" t="s">
        <v>397</v>
      </c>
      <c r="C1548" s="28" t="s">
        <v>406</v>
      </c>
      <c r="D1548" s="28" t="s">
        <v>407</v>
      </c>
      <c r="E1548" s="28" t="s">
        <v>408</v>
      </c>
      <c r="F1548" s="28" t="s">
        <v>409</v>
      </c>
    </row>
    <row r="1549" spans="1:6" x14ac:dyDescent="0.2">
      <c r="A1549" s="30" t="s">
        <v>399</v>
      </c>
      <c r="B1549" s="31">
        <f>'MTSP-HERA Limits-HIDE'!CH$95</f>
        <v>273</v>
      </c>
      <c r="C1549" s="31">
        <f>'MTSP-HERA Limits-HIDE'!CI$95</f>
        <v>293</v>
      </c>
      <c r="D1549" s="31">
        <f>'MTSP-HERA Limits-HIDE'!CJ$95</f>
        <v>351</v>
      </c>
      <c r="E1549" s="31">
        <f>'MTSP-HERA Limits-HIDE'!CK$95</f>
        <v>406</v>
      </c>
      <c r="F1549" s="31">
        <f>'MTSP-HERA Limits-HIDE'!CL$95</f>
        <v>453</v>
      </c>
    </row>
    <row r="1550" spans="1:6" x14ac:dyDescent="0.2">
      <c r="A1550" s="30" t="s">
        <v>400</v>
      </c>
      <c r="B1550" s="31">
        <f>'MTSP-HERA Limits-HIDE'!CM$95</f>
        <v>410</v>
      </c>
      <c r="C1550" s="31">
        <f>'MTSP-HERA Limits-HIDE'!CN$95</f>
        <v>439</v>
      </c>
      <c r="D1550" s="31">
        <f>'MTSP-HERA Limits-HIDE'!CO$95</f>
        <v>527</v>
      </c>
      <c r="E1550" s="31">
        <f>'MTSP-HERA Limits-HIDE'!CP$95</f>
        <v>609</v>
      </c>
      <c r="F1550" s="31">
        <f>'MTSP-HERA Limits-HIDE'!CQ$95</f>
        <v>679</v>
      </c>
    </row>
    <row r="1551" spans="1:6" x14ac:dyDescent="0.2">
      <c r="A1551" s="30" t="s">
        <v>401</v>
      </c>
      <c r="B1551" s="31">
        <f>'MTSP-HERA Limits-HIDE'!CR$95</f>
        <v>547</v>
      </c>
      <c r="C1551" s="31">
        <f>'MTSP-HERA Limits-HIDE'!CS$95</f>
        <v>586</v>
      </c>
      <c r="D1551" s="31">
        <f>'MTSP-HERA Limits-HIDE'!CT$95</f>
        <v>703</v>
      </c>
      <c r="E1551" s="31">
        <f>'MTSP-HERA Limits-HIDE'!CU$95</f>
        <v>812</v>
      </c>
      <c r="F1551" s="31">
        <f>'MTSP-HERA Limits-HIDE'!CV$95</f>
        <v>906</v>
      </c>
    </row>
    <row r="1552" spans="1:6" x14ac:dyDescent="0.2">
      <c r="A1552" s="30" t="s">
        <v>402</v>
      </c>
      <c r="B1552" s="31">
        <f>'MTSP-HERA Limits-HIDE'!CW$95</f>
        <v>683</v>
      </c>
      <c r="C1552" s="31">
        <f>'MTSP-HERA Limits-HIDE'!CX$95</f>
        <v>732</v>
      </c>
      <c r="D1552" s="31">
        <f>'MTSP-HERA Limits-HIDE'!CY$95</f>
        <v>878</v>
      </c>
      <c r="E1552" s="31">
        <f>'MTSP-HERA Limits-HIDE'!CZ$95</f>
        <v>1015</v>
      </c>
      <c r="F1552" s="31">
        <f>'MTSP-HERA Limits-HIDE'!DA$95</f>
        <v>1132</v>
      </c>
    </row>
    <row r="1553" spans="1:6" x14ac:dyDescent="0.2">
      <c r="A1553" s="30" t="s">
        <v>403</v>
      </c>
      <c r="B1553" s="31">
        <f>'MTSP-HERA Limits-HIDE'!DB$95</f>
        <v>820</v>
      </c>
      <c r="C1553" s="31">
        <f>'MTSP-HERA Limits-HIDE'!DC$95</f>
        <v>879</v>
      </c>
      <c r="D1553" s="31">
        <f>'MTSP-HERA Limits-HIDE'!DD$95</f>
        <v>1054</v>
      </c>
      <c r="E1553" s="31">
        <f>'MTSP-HERA Limits-HIDE'!DE$95</f>
        <v>1218</v>
      </c>
      <c r="F1553" s="31">
        <f>'MTSP-HERA Limits-HIDE'!DF$95</f>
        <v>1359</v>
      </c>
    </row>
    <row r="1554" spans="1:6" x14ac:dyDescent="0.2">
      <c r="A1554" s="30" t="s">
        <v>404</v>
      </c>
      <c r="B1554" s="31">
        <f>'MTSP-HERA Limits-HIDE'!DG$95</f>
        <v>957</v>
      </c>
      <c r="C1554" s="31">
        <f>'MTSP-HERA Limits-HIDE'!DH$95</f>
        <v>1025</v>
      </c>
      <c r="D1554" s="31">
        <f>'MTSP-HERA Limits-HIDE'!DI$95</f>
        <v>1230</v>
      </c>
      <c r="E1554" s="31">
        <f>'MTSP-HERA Limits-HIDE'!DJ$95</f>
        <v>1421</v>
      </c>
      <c r="F1554" s="31">
        <f>'MTSP-HERA Limits-HIDE'!DK$95</f>
        <v>1585</v>
      </c>
    </row>
    <row r="1555" spans="1:6" x14ac:dyDescent="0.2">
      <c r="A1555" s="30" t="s">
        <v>405</v>
      </c>
      <c r="B1555" s="31">
        <f>'MTSP-HERA Limits-HIDE'!DL$95</f>
        <v>1094</v>
      </c>
      <c r="C1555" s="31">
        <f>'MTSP-HERA Limits-HIDE'!DM$95</f>
        <v>1172</v>
      </c>
      <c r="D1555" s="31">
        <f>'MTSP-HERA Limits-HIDE'!DN$95</f>
        <v>1406</v>
      </c>
      <c r="E1555" s="31">
        <f>'MTSP-HERA Limits-HIDE'!DO$95</f>
        <v>1625</v>
      </c>
      <c r="F1555" s="31">
        <f>'MTSP-HERA Limits-HIDE'!DP$95</f>
        <v>1812</v>
      </c>
    </row>
    <row r="1556" spans="1:6" ht="6" customHeight="1" x14ac:dyDescent="0.2"/>
    <row r="1557" spans="1:6" x14ac:dyDescent="0.2">
      <c r="A1557" s="27" t="str">
        <f>'MTSP-HERA Limits-HIDE'!C96</f>
        <v>Wythe County</v>
      </c>
      <c r="B1557" s="26">
        <f>'MTSP-HERA Limits-HIDE'!E96</f>
        <v>83800</v>
      </c>
      <c r="C1557" s="27" t="str">
        <f>'MTSP-HERA Limits-HIDE'!D96</f>
        <v>Wythe County, VA</v>
      </c>
    </row>
    <row r="1558" spans="1:6" ht="3" customHeight="1" x14ac:dyDescent="0.2">
      <c r="A1558" s="37"/>
      <c r="B1558" s="38"/>
      <c r="C1558" s="29"/>
      <c r="D1558" s="39"/>
      <c r="E1558" s="39"/>
      <c r="F1558" s="39"/>
    </row>
    <row r="1559" spans="1:6" s="29" customFormat="1" x14ac:dyDescent="0.2">
      <c r="A1559" s="27"/>
      <c r="B1559" s="28" t="s">
        <v>397</v>
      </c>
      <c r="C1559" s="28" t="s">
        <v>406</v>
      </c>
      <c r="D1559" s="28" t="s">
        <v>407</v>
      </c>
      <c r="E1559" s="28" t="s">
        <v>408</v>
      </c>
      <c r="F1559" s="28" t="s">
        <v>409</v>
      </c>
    </row>
    <row r="1560" spans="1:6" x14ac:dyDescent="0.2">
      <c r="A1560" s="30" t="s">
        <v>399</v>
      </c>
      <c r="B1560" s="31">
        <f>'MTSP-HERA Limits-HIDE'!CH$96</f>
        <v>293</v>
      </c>
      <c r="C1560" s="31">
        <f>'MTSP-HERA Limits-HIDE'!CI$96</f>
        <v>314</v>
      </c>
      <c r="D1560" s="31">
        <f>'MTSP-HERA Limits-HIDE'!CJ$96</f>
        <v>377</v>
      </c>
      <c r="E1560" s="31">
        <f>'MTSP-HERA Limits-HIDE'!CK$96</f>
        <v>436</v>
      </c>
      <c r="F1560" s="31">
        <f>'MTSP-HERA Limits-HIDE'!CL$96</f>
        <v>486</v>
      </c>
    </row>
    <row r="1561" spans="1:6" x14ac:dyDescent="0.2">
      <c r="A1561" s="30" t="s">
        <v>400</v>
      </c>
      <c r="B1561" s="31">
        <f>'MTSP-HERA Limits-HIDE'!CM$96</f>
        <v>440</v>
      </c>
      <c r="C1561" s="31">
        <f>'MTSP-HERA Limits-HIDE'!CN$96</f>
        <v>471</v>
      </c>
      <c r="D1561" s="31">
        <f>'MTSP-HERA Limits-HIDE'!CO$96</f>
        <v>566</v>
      </c>
      <c r="E1561" s="31">
        <f>'MTSP-HERA Limits-HIDE'!CP$96</f>
        <v>654</v>
      </c>
      <c r="F1561" s="31">
        <f>'MTSP-HERA Limits-HIDE'!CQ$96</f>
        <v>729</v>
      </c>
    </row>
    <row r="1562" spans="1:6" x14ac:dyDescent="0.2">
      <c r="A1562" s="30" t="s">
        <v>401</v>
      </c>
      <c r="B1562" s="31">
        <f>'MTSP-HERA Limits-HIDE'!CR$96</f>
        <v>587</v>
      </c>
      <c r="C1562" s="31">
        <f>'MTSP-HERA Limits-HIDE'!CS$96</f>
        <v>629</v>
      </c>
      <c r="D1562" s="31">
        <f>'MTSP-HERA Limits-HIDE'!CT$96</f>
        <v>755</v>
      </c>
      <c r="E1562" s="31">
        <f>'MTSP-HERA Limits-HIDE'!CU$96</f>
        <v>872</v>
      </c>
      <c r="F1562" s="31">
        <f>'MTSP-HERA Limits-HIDE'!CV$96</f>
        <v>973</v>
      </c>
    </row>
    <row r="1563" spans="1:6" x14ac:dyDescent="0.2">
      <c r="A1563" s="30" t="s">
        <v>402</v>
      </c>
      <c r="B1563" s="31">
        <f>'MTSP-HERA Limits-HIDE'!CW$96</f>
        <v>733</v>
      </c>
      <c r="C1563" s="31">
        <f>'MTSP-HERA Limits-HIDE'!CX$96</f>
        <v>786</v>
      </c>
      <c r="D1563" s="31">
        <f>'MTSP-HERA Limits-HIDE'!CY$96</f>
        <v>943</v>
      </c>
      <c r="E1563" s="31">
        <f>'MTSP-HERA Limits-HIDE'!CZ$96</f>
        <v>1090</v>
      </c>
      <c r="F1563" s="31">
        <f>'MTSP-HERA Limits-HIDE'!DA$96</f>
        <v>1216</v>
      </c>
    </row>
    <row r="1564" spans="1:6" x14ac:dyDescent="0.2">
      <c r="A1564" s="30" t="s">
        <v>403</v>
      </c>
      <c r="B1564" s="31">
        <f>'MTSP-HERA Limits-HIDE'!DB$96</f>
        <v>880</v>
      </c>
      <c r="C1564" s="31">
        <f>'MTSP-HERA Limits-HIDE'!DC$96</f>
        <v>943</v>
      </c>
      <c r="D1564" s="31">
        <f>'MTSP-HERA Limits-HIDE'!DD$96</f>
        <v>1132</v>
      </c>
      <c r="E1564" s="31">
        <f>'MTSP-HERA Limits-HIDE'!DE$96</f>
        <v>1308</v>
      </c>
      <c r="F1564" s="31">
        <f>'MTSP-HERA Limits-HIDE'!DF$96</f>
        <v>1459</v>
      </c>
    </row>
    <row r="1565" spans="1:6" x14ac:dyDescent="0.2">
      <c r="A1565" s="30" t="s">
        <v>404</v>
      </c>
      <c r="B1565" s="31">
        <f>'MTSP-HERA Limits-HIDE'!DG$96</f>
        <v>1027</v>
      </c>
      <c r="C1565" s="31">
        <f>'MTSP-HERA Limits-HIDE'!DH$96</f>
        <v>1100</v>
      </c>
      <c r="D1565" s="31">
        <f>'MTSP-HERA Limits-HIDE'!DI$96</f>
        <v>1321</v>
      </c>
      <c r="E1565" s="31">
        <f>'MTSP-HERA Limits-HIDE'!DJ$96</f>
        <v>1526</v>
      </c>
      <c r="F1565" s="31">
        <f>'MTSP-HERA Limits-HIDE'!DK$96</f>
        <v>1702</v>
      </c>
    </row>
    <row r="1566" spans="1:6" x14ac:dyDescent="0.2">
      <c r="A1566" s="30" t="s">
        <v>405</v>
      </c>
      <c r="B1566" s="31">
        <f>'MTSP-HERA Limits-HIDE'!DL$96</f>
        <v>1174</v>
      </c>
      <c r="C1566" s="31">
        <f>'MTSP-HERA Limits-HIDE'!DM$96</f>
        <v>1258</v>
      </c>
      <c r="D1566" s="31">
        <f>'MTSP-HERA Limits-HIDE'!DN$96</f>
        <v>1510</v>
      </c>
      <c r="E1566" s="31">
        <f>'MTSP-HERA Limits-HIDE'!DO$96</f>
        <v>1744</v>
      </c>
      <c r="F1566" s="31">
        <f>'MTSP-HERA Limits-HIDE'!DP$96</f>
        <v>1946</v>
      </c>
    </row>
    <row r="1567" spans="1:6" ht="6" customHeight="1" x14ac:dyDescent="0.2"/>
    <row r="1568" spans="1:6" x14ac:dyDescent="0.2">
      <c r="A1568" s="37" t="str">
        <f>'MTSP-HERA Limits-HIDE'!C97</f>
        <v>York County</v>
      </c>
      <c r="B1568" s="42">
        <f>'MTSP-HERA Limits-HIDE'!E97</f>
        <v>106500</v>
      </c>
      <c r="C1568" s="280" t="str">
        <f>'MTSP-HERA Limits-HIDE'!D97</f>
        <v>Virginia Beach-Norfolk-Newport News, VA-NC HUD Metro FMR Area</v>
      </c>
      <c r="D1568" s="280"/>
      <c r="E1568" s="280"/>
      <c r="F1568" s="280"/>
    </row>
    <row r="1569" spans="1:6" ht="3" customHeight="1" x14ac:dyDescent="0.2">
      <c r="A1569" s="37"/>
      <c r="B1569" s="38"/>
      <c r="C1569" s="29"/>
      <c r="D1569" s="39"/>
      <c r="E1569" s="39"/>
      <c r="F1569" s="39"/>
    </row>
    <row r="1570" spans="1:6" s="29" customFormat="1" x14ac:dyDescent="0.2">
      <c r="A1570" s="27"/>
      <c r="B1570" s="28" t="s">
        <v>397</v>
      </c>
      <c r="C1570" s="28" t="s">
        <v>406</v>
      </c>
      <c r="D1570" s="28" t="s">
        <v>407</v>
      </c>
      <c r="E1570" s="28" t="s">
        <v>408</v>
      </c>
      <c r="F1570" s="28" t="s">
        <v>409</v>
      </c>
    </row>
    <row r="1571" spans="1:6" x14ac:dyDescent="0.2">
      <c r="A1571" s="30" t="s">
        <v>399</v>
      </c>
      <c r="B1571" s="31">
        <f>'MTSP-HERA Limits-HIDE'!CH$97</f>
        <v>373</v>
      </c>
      <c r="C1571" s="31">
        <f>'MTSP-HERA Limits-HIDE'!CI$97</f>
        <v>399</v>
      </c>
      <c r="D1571" s="31">
        <f>'MTSP-HERA Limits-HIDE'!CJ$97</f>
        <v>479</v>
      </c>
      <c r="E1571" s="31">
        <f>'MTSP-HERA Limits-HIDE'!CK$97</f>
        <v>554</v>
      </c>
      <c r="F1571" s="31">
        <f>'MTSP-HERA Limits-HIDE'!CL$97</f>
        <v>618</v>
      </c>
    </row>
    <row r="1572" spans="1:6" x14ac:dyDescent="0.2">
      <c r="A1572" s="30" t="s">
        <v>400</v>
      </c>
      <c r="B1572" s="31">
        <f>'MTSP-HERA Limits-HIDE'!CM$97</f>
        <v>559</v>
      </c>
      <c r="C1572" s="31">
        <f>'MTSP-HERA Limits-HIDE'!CN$97</f>
        <v>599</v>
      </c>
      <c r="D1572" s="31">
        <f>'MTSP-HERA Limits-HIDE'!CO$97</f>
        <v>719</v>
      </c>
      <c r="E1572" s="31">
        <f>'MTSP-HERA Limits-HIDE'!CP$97</f>
        <v>831</v>
      </c>
      <c r="F1572" s="31">
        <f>'MTSP-HERA Limits-HIDE'!CQ$97</f>
        <v>927</v>
      </c>
    </row>
    <row r="1573" spans="1:6" x14ac:dyDescent="0.2">
      <c r="A1573" s="30" t="s">
        <v>401</v>
      </c>
      <c r="B1573" s="31">
        <f>'MTSP-HERA Limits-HIDE'!CR$97</f>
        <v>746</v>
      </c>
      <c r="C1573" s="31">
        <f>'MTSP-HERA Limits-HIDE'!CS$97</f>
        <v>799</v>
      </c>
      <c r="D1573" s="31">
        <f>'MTSP-HERA Limits-HIDE'!CT$97</f>
        <v>959</v>
      </c>
      <c r="E1573" s="31">
        <f>'MTSP-HERA Limits-HIDE'!CU$97</f>
        <v>1108</v>
      </c>
      <c r="F1573" s="31">
        <f>'MTSP-HERA Limits-HIDE'!CV$97</f>
        <v>1236</v>
      </c>
    </row>
    <row r="1574" spans="1:6" x14ac:dyDescent="0.2">
      <c r="A1574" s="30" t="s">
        <v>402</v>
      </c>
      <c r="B1574" s="31">
        <f>'MTSP-HERA Limits-HIDE'!CW$97</f>
        <v>932</v>
      </c>
      <c r="C1574" s="31">
        <f>'MTSP-HERA Limits-HIDE'!CX$97</f>
        <v>998</v>
      </c>
      <c r="D1574" s="31">
        <f>'MTSP-HERA Limits-HIDE'!CY$97</f>
        <v>1198</v>
      </c>
      <c r="E1574" s="31">
        <f>'MTSP-HERA Limits-HIDE'!CZ$97</f>
        <v>1385</v>
      </c>
      <c r="F1574" s="31">
        <f>'MTSP-HERA Limits-HIDE'!DA$97</f>
        <v>1545</v>
      </c>
    </row>
    <row r="1575" spans="1:6" x14ac:dyDescent="0.2">
      <c r="A1575" s="30" t="s">
        <v>403</v>
      </c>
      <c r="B1575" s="31">
        <f>'MTSP-HERA Limits-HIDE'!DB$97</f>
        <v>1119</v>
      </c>
      <c r="C1575" s="31">
        <f>'MTSP-HERA Limits-HIDE'!DC$97</f>
        <v>1198</v>
      </c>
      <c r="D1575" s="31">
        <f>'MTSP-HERA Limits-HIDE'!DD$97</f>
        <v>1438</v>
      </c>
      <c r="E1575" s="31">
        <f>'MTSP-HERA Limits-HIDE'!DE$97</f>
        <v>1662</v>
      </c>
      <c r="F1575" s="31">
        <f>'MTSP-HERA Limits-HIDE'!DF$97</f>
        <v>1854</v>
      </c>
    </row>
    <row r="1576" spans="1:6" x14ac:dyDescent="0.2">
      <c r="A1576" s="30" t="s">
        <v>404</v>
      </c>
      <c r="B1576" s="31">
        <f>'MTSP-HERA Limits-HIDE'!DG$97</f>
        <v>1305</v>
      </c>
      <c r="C1576" s="31">
        <f>'MTSP-HERA Limits-HIDE'!DH$97</f>
        <v>1398</v>
      </c>
      <c r="D1576" s="31">
        <f>'MTSP-HERA Limits-HIDE'!DI$97</f>
        <v>1678</v>
      </c>
      <c r="E1576" s="31">
        <f>'MTSP-HERA Limits-HIDE'!DJ$97</f>
        <v>1939</v>
      </c>
      <c r="F1576" s="31">
        <f>'MTSP-HERA Limits-HIDE'!DK$97</f>
        <v>2163</v>
      </c>
    </row>
    <row r="1577" spans="1:6" x14ac:dyDescent="0.2">
      <c r="A1577" s="30" t="s">
        <v>405</v>
      </c>
      <c r="B1577" s="31">
        <f>'MTSP-HERA Limits-HIDE'!DL$97</f>
        <v>1492</v>
      </c>
      <c r="C1577" s="31">
        <f>'MTSP-HERA Limits-HIDE'!DM$97</f>
        <v>1598</v>
      </c>
      <c r="D1577" s="31">
        <f>'MTSP-HERA Limits-HIDE'!DN$97</f>
        <v>1918</v>
      </c>
      <c r="E1577" s="31">
        <f>'MTSP-HERA Limits-HIDE'!DO$97</f>
        <v>2216</v>
      </c>
      <c r="F1577" s="31">
        <f>'MTSP-HERA Limits-HIDE'!DP$97</f>
        <v>2472</v>
      </c>
    </row>
    <row r="1578" spans="1:6" ht="6" customHeight="1" x14ac:dyDescent="0.2"/>
  </sheetData>
  <sheetProtection algorithmName="SHA-512" hashValue="LBRtRGKdmQb9TKrlCvU5NTNg2mx/QWXL/5g9D0RrlzhcFgqHJ4JP5anirANG7NouY9p+HTAqq/4sfRXI5y02/g==" saltValue="KswEku8C/i1GkohsLjcuTw==" spinCount="100000" sheet="1" selectLockedCells="1" selectUnlockedCells="1"/>
  <mergeCells count="37">
    <mergeCell ref="A1:F1"/>
    <mergeCell ref="C306:F306"/>
    <mergeCell ref="C446:F446"/>
    <mergeCell ref="C468:F468"/>
    <mergeCell ref="C575:F575"/>
    <mergeCell ref="C457:F457"/>
    <mergeCell ref="C501:F501"/>
    <mergeCell ref="C542:F542"/>
    <mergeCell ref="C553:F553"/>
    <mergeCell ref="C1568:F1568"/>
    <mergeCell ref="C26:F26"/>
    <mergeCell ref="C273:F273"/>
    <mergeCell ref="C317:F317"/>
    <mergeCell ref="C380:F380"/>
    <mergeCell ref="C1152:F1152"/>
    <mergeCell ref="C1264:F1264"/>
    <mergeCell ref="C1365:F1365"/>
    <mergeCell ref="C1376:F1376"/>
    <mergeCell ref="C1387:F1387"/>
    <mergeCell ref="C693:F693"/>
    <mergeCell ref="C726:F726"/>
    <mergeCell ref="C814:F814"/>
    <mergeCell ref="C847:F847"/>
    <mergeCell ref="C619:F619"/>
    <mergeCell ref="C1204:F1204"/>
    <mergeCell ref="C880:F880"/>
    <mergeCell ref="C1453:F1453"/>
    <mergeCell ref="C1527:F1527"/>
    <mergeCell ref="C891:F891"/>
    <mergeCell ref="C976:F976"/>
    <mergeCell ref="C987:F987"/>
    <mergeCell ref="C1020:F1020"/>
    <mergeCell ref="C1108:F1108"/>
    <mergeCell ref="C1174:F1174"/>
    <mergeCell ref="C902:F902"/>
    <mergeCell ref="C935:F935"/>
    <mergeCell ref="C1086:F1086"/>
  </mergeCells>
  <pageMargins left="0.4" right="0.23" top="0.5" bottom="0.25" header="0.5" footer="0.3"/>
  <pageSetup scale="98" orientation="portrait" horizontalDpi="200" verticalDpi="200" r:id="rId1"/>
  <headerFooter>
    <oddHeader xml:space="preserve">&amp;C&amp;"Arial,Bold"&amp;18Virginia Housing MTSP and HERA Special Rent Limits
</oddHeader>
    <oddFooter>&amp;L&amp;"Arial,Bold"&amp;9&amp;KC00000Calculated using HUD Published MTSP Limits Effective April 1, 2025&amp;R&amp;"Arial,Bold"&amp;9&amp;P of &amp;N</oddFooter>
  </headerFooter>
  <rowBreaks count="30" manualBreakCount="30">
    <brk id="58" max="5" man="1"/>
    <brk id="113" max="5" man="1"/>
    <brk id="173" max="5" man="1"/>
    <brk id="228" max="5" man="1"/>
    <brk id="283" max="5" man="1"/>
    <brk id="338" max="5" man="1"/>
    <brk id="401" max="5" man="1"/>
    <brk id="456" max="5" man="1"/>
    <brk id="511" max="5" man="1"/>
    <brk id="574" max="5" man="1"/>
    <brk id="629" max="5" man="1"/>
    <brk id="681" max="5" man="1"/>
    <brk id="172" max="5" man="1"/>
    <brk id="337" max="5" man="1"/>
    <brk id="510" max="5" man="1"/>
    <brk id="736" max="5" man="1"/>
    <brk id="791" max="5" man="1"/>
    <brk id="846" max="5" man="1"/>
    <brk id="901" max="5" man="1"/>
    <brk id="964" max="5" man="1"/>
    <brk id="1019" max="5" man="1"/>
    <brk id="1074" max="5" man="1"/>
    <brk id="1129" max="5" man="1"/>
    <brk id="1192" max="5" man="1"/>
    <brk id="1244" max="5" man="1"/>
    <brk id="1304" max="5" man="1"/>
    <brk id="1364" max="5" man="1"/>
    <brk id="1419" max="5" man="1"/>
    <brk id="1474" max="5" man="1"/>
    <brk id="152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J23"/>
  <sheetViews>
    <sheetView showGridLines="0" view="pageBreakPreview" zoomScale="130" zoomScaleNormal="120" zoomScaleSheetLayoutView="130" workbookViewId="0">
      <selection sqref="A1:I1"/>
    </sheetView>
  </sheetViews>
  <sheetFormatPr defaultColWidth="9.140625" defaultRowHeight="12.75" x14ac:dyDescent="0.2"/>
  <cols>
    <col min="1" max="1" width="14.85546875" style="61" customWidth="1"/>
    <col min="2" max="2" width="12.28515625" style="38" customWidth="1"/>
    <col min="3" max="9" width="12.28515625" style="62" customWidth="1"/>
    <col min="10" max="16384" width="9.140625" style="23"/>
  </cols>
  <sheetData>
    <row r="1" spans="1:9" ht="21.75" customHeight="1" x14ac:dyDescent="0.2">
      <c r="A1" s="287" t="s">
        <v>819</v>
      </c>
      <c r="B1" s="287"/>
      <c r="C1" s="287"/>
      <c r="D1" s="287"/>
      <c r="E1" s="287"/>
      <c r="F1" s="287"/>
      <c r="G1" s="287"/>
      <c r="H1" s="287"/>
      <c r="I1" s="287"/>
    </row>
    <row r="2" spans="1:9" ht="8.25" customHeight="1" x14ac:dyDescent="0.2"/>
    <row r="3" spans="1:9" ht="20.25" customHeight="1" x14ac:dyDescent="0.2">
      <c r="A3" s="234" t="s">
        <v>913</v>
      </c>
      <c r="D3" s="233"/>
      <c r="E3" s="233"/>
      <c r="F3" s="220">
        <f>'National Non-MetroLimits-HIDE'!B2</f>
        <v>82300</v>
      </c>
    </row>
    <row r="4" spans="1:9" ht="45.75" customHeight="1" x14ac:dyDescent="0.2">
      <c r="A4" s="283" t="s">
        <v>785</v>
      </c>
      <c r="B4" s="283"/>
      <c r="C4" s="283"/>
      <c r="D4" s="283"/>
      <c r="E4" s="283"/>
      <c r="F4" s="283"/>
      <c r="G4" s="283"/>
      <c r="H4" s="283"/>
      <c r="I4" s="283"/>
    </row>
    <row r="5" spans="1:9" ht="21.75" customHeight="1" x14ac:dyDescent="0.2">
      <c r="A5" s="284" t="s">
        <v>451</v>
      </c>
      <c r="B5" s="284"/>
      <c r="C5" s="284"/>
      <c r="D5" s="284"/>
      <c r="E5" s="284"/>
      <c r="F5" s="284"/>
      <c r="G5" s="284"/>
      <c r="H5" s="284"/>
      <c r="I5" s="284"/>
    </row>
    <row r="6" spans="1:9" ht="12" customHeight="1" thickBot="1" x14ac:dyDescent="0.25">
      <c r="A6" s="23"/>
      <c r="B6" s="23"/>
      <c r="C6" s="23"/>
      <c r="D6" s="23"/>
      <c r="E6" s="23"/>
      <c r="F6" s="23"/>
      <c r="G6" s="23"/>
      <c r="H6" s="23"/>
      <c r="I6" s="23"/>
    </row>
    <row r="7" spans="1:9" s="29" customFormat="1" ht="27" customHeight="1" thickBot="1" x14ac:dyDescent="0.25">
      <c r="A7" s="63" t="s">
        <v>452</v>
      </c>
      <c r="B7" s="64" t="s">
        <v>453</v>
      </c>
      <c r="C7" s="64" t="s">
        <v>454</v>
      </c>
      <c r="D7" s="64" t="s">
        <v>455</v>
      </c>
      <c r="E7" s="64" t="s">
        <v>456</v>
      </c>
      <c r="F7" s="64" t="s">
        <v>457</v>
      </c>
      <c r="G7" s="64" t="s">
        <v>458</v>
      </c>
      <c r="H7" s="64" t="s">
        <v>459</v>
      </c>
      <c r="I7" s="219" t="s">
        <v>460</v>
      </c>
    </row>
    <row r="8" spans="1:9" ht="24" customHeight="1" x14ac:dyDescent="0.2">
      <c r="A8" s="223" t="s">
        <v>461</v>
      </c>
      <c r="B8" s="22">
        <f>'National Non-MetroLimits-HIDE'!M2</f>
        <v>11540</v>
      </c>
      <c r="C8" s="22">
        <f>'National Non-MetroLimits-HIDE'!N2</f>
        <v>13180</v>
      </c>
      <c r="D8" s="22">
        <f>'National Non-MetroLimits-HIDE'!O2</f>
        <v>14820</v>
      </c>
      <c r="E8" s="22">
        <f>'National Non-MetroLimits-HIDE'!P2</f>
        <v>16460</v>
      </c>
      <c r="F8" s="22">
        <f>'National Non-MetroLimits-HIDE'!Q2</f>
        <v>17780</v>
      </c>
      <c r="G8" s="22">
        <f>'National Non-MetroLimits-HIDE'!R2</f>
        <v>19100</v>
      </c>
      <c r="H8" s="22">
        <f>'National Non-MetroLimits-HIDE'!S2</f>
        <v>20420</v>
      </c>
      <c r="I8" s="224">
        <f>'National Non-MetroLimits-HIDE'!T2</f>
        <v>21740</v>
      </c>
    </row>
    <row r="9" spans="1:9" ht="24" customHeight="1" x14ac:dyDescent="0.2">
      <c r="A9" s="223" t="s">
        <v>462</v>
      </c>
      <c r="B9" s="22">
        <f>'National Non-MetroLimits-HIDE'!M5</f>
        <v>17310</v>
      </c>
      <c r="C9" s="22">
        <f>'National Non-MetroLimits-HIDE'!N5</f>
        <v>19770</v>
      </c>
      <c r="D9" s="22">
        <f>'National Non-MetroLimits-HIDE'!O5</f>
        <v>22230</v>
      </c>
      <c r="E9" s="22">
        <f>'National Non-MetroLimits-HIDE'!P5</f>
        <v>24690</v>
      </c>
      <c r="F9" s="22">
        <f>'National Non-MetroLimits-HIDE'!Q5</f>
        <v>26670</v>
      </c>
      <c r="G9" s="22">
        <f>'National Non-MetroLimits-HIDE'!R5</f>
        <v>28650</v>
      </c>
      <c r="H9" s="22">
        <f>'National Non-MetroLimits-HIDE'!S5</f>
        <v>30630</v>
      </c>
      <c r="I9" s="224">
        <f>'National Non-MetroLimits-HIDE'!T5</f>
        <v>32610</v>
      </c>
    </row>
    <row r="10" spans="1:9" s="29" customFormat="1" ht="24" customHeight="1" x14ac:dyDescent="0.2">
      <c r="A10" s="223" t="s">
        <v>463</v>
      </c>
      <c r="B10" s="22">
        <f>'National Non-MetroLimits-HIDE'!M8</f>
        <v>23080</v>
      </c>
      <c r="C10" s="22">
        <f>'National Non-MetroLimits-HIDE'!N8</f>
        <v>26360</v>
      </c>
      <c r="D10" s="22">
        <f>'National Non-MetroLimits-HIDE'!O8</f>
        <v>29640</v>
      </c>
      <c r="E10" s="22">
        <f>'National Non-MetroLimits-HIDE'!P8</f>
        <v>32920</v>
      </c>
      <c r="F10" s="22">
        <f>'National Non-MetroLimits-HIDE'!Q8</f>
        <v>35560</v>
      </c>
      <c r="G10" s="22">
        <f>'National Non-MetroLimits-HIDE'!R8</f>
        <v>38200</v>
      </c>
      <c r="H10" s="22">
        <f>'National Non-MetroLimits-HIDE'!S8</f>
        <v>40840</v>
      </c>
      <c r="I10" s="224">
        <f>'National Non-MetroLimits-HIDE'!T8</f>
        <v>43480</v>
      </c>
    </row>
    <row r="11" spans="1:9" s="29" customFormat="1" ht="24" customHeight="1" x14ac:dyDescent="0.2">
      <c r="A11" s="223" t="s">
        <v>464</v>
      </c>
      <c r="B11" s="22">
        <f>'National Non-MetroLimits-HIDE'!M11</f>
        <v>28850</v>
      </c>
      <c r="C11" s="22">
        <f>'National Non-MetroLimits-HIDE'!N11</f>
        <v>32950</v>
      </c>
      <c r="D11" s="22">
        <f>'National Non-MetroLimits-HIDE'!O11</f>
        <v>37050</v>
      </c>
      <c r="E11" s="22">
        <f>'National Non-MetroLimits-HIDE'!P11</f>
        <v>41150</v>
      </c>
      <c r="F11" s="22">
        <f>'National Non-MetroLimits-HIDE'!Q11</f>
        <v>44450</v>
      </c>
      <c r="G11" s="22">
        <f>'National Non-MetroLimits-HIDE'!R11</f>
        <v>47750</v>
      </c>
      <c r="H11" s="22">
        <f>'National Non-MetroLimits-HIDE'!S11</f>
        <v>51050</v>
      </c>
      <c r="I11" s="224">
        <f>'National Non-MetroLimits-HIDE'!T11</f>
        <v>54350</v>
      </c>
    </row>
    <row r="12" spans="1:9" s="29" customFormat="1" ht="24" customHeight="1" x14ac:dyDescent="0.2">
      <c r="A12" s="223" t="s">
        <v>465</v>
      </c>
      <c r="B12" s="22">
        <f>'National Non-MetroLimits-HIDE'!M14</f>
        <v>34620</v>
      </c>
      <c r="C12" s="22">
        <f>'National Non-MetroLimits-HIDE'!N14</f>
        <v>39540</v>
      </c>
      <c r="D12" s="22">
        <f>'National Non-MetroLimits-HIDE'!O14</f>
        <v>44460</v>
      </c>
      <c r="E12" s="22">
        <f>'National Non-MetroLimits-HIDE'!P14</f>
        <v>49380</v>
      </c>
      <c r="F12" s="22">
        <f>'National Non-MetroLimits-HIDE'!Q14</f>
        <v>53340</v>
      </c>
      <c r="G12" s="22">
        <f>'National Non-MetroLimits-HIDE'!R14</f>
        <v>57300</v>
      </c>
      <c r="H12" s="22">
        <f>'National Non-MetroLimits-HIDE'!S14</f>
        <v>61260</v>
      </c>
      <c r="I12" s="224">
        <f>'National Non-MetroLimits-HIDE'!T14</f>
        <v>65220</v>
      </c>
    </row>
    <row r="13" spans="1:9" s="29" customFormat="1" ht="24" customHeight="1" x14ac:dyDescent="0.2">
      <c r="A13" s="223" t="s">
        <v>466</v>
      </c>
      <c r="B13" s="22">
        <f>'National Non-MetroLimits-HIDE'!M17</f>
        <v>40390</v>
      </c>
      <c r="C13" s="22">
        <f>'National Non-MetroLimits-HIDE'!N17</f>
        <v>46130</v>
      </c>
      <c r="D13" s="22">
        <f>'National Non-MetroLimits-HIDE'!O17</f>
        <v>51870</v>
      </c>
      <c r="E13" s="22">
        <f>'National Non-MetroLimits-HIDE'!P17</f>
        <v>57609.999999999993</v>
      </c>
      <c r="F13" s="22">
        <f>'National Non-MetroLimits-HIDE'!Q17</f>
        <v>62229.999999999993</v>
      </c>
      <c r="G13" s="22">
        <f>'National Non-MetroLimits-HIDE'!R17</f>
        <v>66850</v>
      </c>
      <c r="H13" s="22">
        <f>'National Non-MetroLimits-HIDE'!S17</f>
        <v>71470</v>
      </c>
      <c r="I13" s="224">
        <f>'National Non-MetroLimits-HIDE'!T17</f>
        <v>76090</v>
      </c>
    </row>
    <row r="14" spans="1:9" s="29" customFormat="1" ht="24" customHeight="1" thickBot="1" x14ac:dyDescent="0.25">
      <c r="A14" s="225" t="s">
        <v>467</v>
      </c>
      <c r="B14" s="226">
        <f>'National Non-MetroLimits-HIDE'!M20</f>
        <v>46160</v>
      </c>
      <c r="C14" s="226">
        <f>'National Non-MetroLimits-HIDE'!N20</f>
        <v>52720</v>
      </c>
      <c r="D14" s="226">
        <f>'National Non-MetroLimits-HIDE'!O20</f>
        <v>59280</v>
      </c>
      <c r="E14" s="226">
        <f>'National Non-MetroLimits-HIDE'!P20</f>
        <v>65840</v>
      </c>
      <c r="F14" s="226">
        <f>'National Non-MetroLimits-HIDE'!Q20</f>
        <v>71120</v>
      </c>
      <c r="G14" s="226">
        <f>'National Non-MetroLimits-HIDE'!R20</f>
        <v>76400</v>
      </c>
      <c r="H14" s="226">
        <f>'National Non-MetroLimits-HIDE'!S20</f>
        <v>81680</v>
      </c>
      <c r="I14" s="227">
        <f>'National Non-MetroLimits-HIDE'!T20</f>
        <v>86960</v>
      </c>
    </row>
    <row r="15" spans="1:9" ht="13.5" thickBot="1" x14ac:dyDescent="0.25"/>
    <row r="16" spans="1:9" ht="27" customHeight="1" thickBot="1" x14ac:dyDescent="0.25">
      <c r="A16" s="63" t="s">
        <v>468</v>
      </c>
      <c r="B16" s="64" t="s">
        <v>469</v>
      </c>
      <c r="C16" s="64" t="s">
        <v>406</v>
      </c>
      <c r="D16" s="64" t="s">
        <v>407</v>
      </c>
      <c r="E16" s="64" t="s">
        <v>408</v>
      </c>
      <c r="F16" s="219" t="s">
        <v>409</v>
      </c>
    </row>
    <row r="17" spans="1:10" ht="24" customHeight="1" x14ac:dyDescent="0.2">
      <c r="A17" s="223" t="s">
        <v>461</v>
      </c>
      <c r="B17" s="22">
        <f>'National Non-MetroLimits-HIDE'!U2</f>
        <v>288</v>
      </c>
      <c r="C17" s="22">
        <f>'National Non-MetroLimits-HIDE'!V2</f>
        <v>309</v>
      </c>
      <c r="D17" s="22">
        <f>'National Non-MetroLimits-HIDE'!W2</f>
        <v>370</v>
      </c>
      <c r="E17" s="22">
        <f>'National Non-MetroLimits-HIDE'!X2</f>
        <v>428</v>
      </c>
      <c r="F17" s="224">
        <f>'National Non-MetroLimits-HIDE'!Y2</f>
        <v>477</v>
      </c>
    </row>
    <row r="18" spans="1:10" ht="24" customHeight="1" x14ac:dyDescent="0.2">
      <c r="A18" s="223" t="s">
        <v>462</v>
      </c>
      <c r="B18" s="22">
        <f>'National Non-MetroLimits-HIDE'!U5</f>
        <v>432</v>
      </c>
      <c r="C18" s="22">
        <f>'National Non-MetroLimits-HIDE'!V5</f>
        <v>463</v>
      </c>
      <c r="D18" s="22">
        <f>'National Non-MetroLimits-HIDE'!W5</f>
        <v>555</v>
      </c>
      <c r="E18" s="22">
        <f>'National Non-MetroLimits-HIDE'!X5</f>
        <v>642</v>
      </c>
      <c r="F18" s="224">
        <f>'National Non-MetroLimits-HIDE'!Y5</f>
        <v>716</v>
      </c>
      <c r="H18" s="285" t="s">
        <v>820</v>
      </c>
      <c r="I18" s="286"/>
      <c r="J18" s="286"/>
    </row>
    <row r="19" spans="1:10" ht="24" customHeight="1" x14ac:dyDescent="0.2">
      <c r="A19" s="223" t="s">
        <v>463</v>
      </c>
      <c r="B19" s="22">
        <f>'National Non-MetroLimits-HIDE'!U8</f>
        <v>577</v>
      </c>
      <c r="C19" s="22">
        <f>'National Non-MetroLimits-HIDE'!V8</f>
        <v>618</v>
      </c>
      <c r="D19" s="22">
        <f>'National Non-MetroLimits-HIDE'!W8</f>
        <v>741</v>
      </c>
      <c r="E19" s="22">
        <f>'National Non-MetroLimits-HIDE'!X8</f>
        <v>856</v>
      </c>
      <c r="F19" s="224">
        <f>'National Non-MetroLimits-HIDE'!Y8</f>
        <v>955</v>
      </c>
      <c r="H19" s="286"/>
      <c r="I19" s="286"/>
      <c r="J19" s="286"/>
    </row>
    <row r="20" spans="1:10" ht="24" customHeight="1" x14ac:dyDescent="0.2">
      <c r="A20" s="223" t="s">
        <v>464</v>
      </c>
      <c r="B20" s="22">
        <f>'National Non-MetroLimits-HIDE'!U11</f>
        <v>721</v>
      </c>
      <c r="C20" s="22">
        <f>'National Non-MetroLimits-HIDE'!V11</f>
        <v>772</v>
      </c>
      <c r="D20" s="22">
        <f>'National Non-MetroLimits-HIDE'!W11</f>
        <v>926</v>
      </c>
      <c r="E20" s="22">
        <f>'National Non-MetroLimits-HIDE'!X11</f>
        <v>1070</v>
      </c>
      <c r="F20" s="224">
        <f>'National Non-MetroLimits-HIDE'!Y11</f>
        <v>1193</v>
      </c>
      <c r="H20" s="286"/>
      <c r="I20" s="286"/>
      <c r="J20" s="286"/>
    </row>
    <row r="21" spans="1:10" ht="24" customHeight="1" x14ac:dyDescent="0.2">
      <c r="A21" s="223" t="s">
        <v>465</v>
      </c>
      <c r="B21" s="22">
        <f>'National Non-MetroLimits-HIDE'!U14</f>
        <v>865</v>
      </c>
      <c r="C21" s="22">
        <f>'National Non-MetroLimits-HIDE'!V14</f>
        <v>927</v>
      </c>
      <c r="D21" s="22">
        <f>'National Non-MetroLimits-HIDE'!W14</f>
        <v>1111</v>
      </c>
      <c r="E21" s="22">
        <f>'National Non-MetroLimits-HIDE'!X14</f>
        <v>1284</v>
      </c>
      <c r="F21" s="224">
        <f>'National Non-MetroLimits-HIDE'!Y14</f>
        <v>1432</v>
      </c>
    </row>
    <row r="22" spans="1:10" ht="24" customHeight="1" x14ac:dyDescent="0.2">
      <c r="A22" s="223" t="s">
        <v>466</v>
      </c>
      <c r="B22" s="22">
        <f>'National Non-MetroLimits-HIDE'!U17</f>
        <v>1009</v>
      </c>
      <c r="C22" s="22">
        <f>'National Non-MetroLimits-HIDE'!V17</f>
        <v>1081</v>
      </c>
      <c r="D22" s="22">
        <f>'National Non-MetroLimits-HIDE'!W17</f>
        <v>1296</v>
      </c>
      <c r="E22" s="22">
        <f>'National Non-MetroLimits-HIDE'!X17</f>
        <v>1498</v>
      </c>
      <c r="F22" s="224">
        <f>'National Non-MetroLimits-HIDE'!Y17</f>
        <v>1671</v>
      </c>
    </row>
    <row r="23" spans="1:10" ht="24" customHeight="1" thickBot="1" x14ac:dyDescent="0.25">
      <c r="A23" s="225" t="s">
        <v>467</v>
      </c>
      <c r="B23" s="226">
        <f>'National Non-MetroLimits-HIDE'!U20</f>
        <v>1154</v>
      </c>
      <c r="C23" s="226">
        <f>'National Non-MetroLimits-HIDE'!V20</f>
        <v>1236</v>
      </c>
      <c r="D23" s="226">
        <f>'National Non-MetroLimits-HIDE'!W20</f>
        <v>1482</v>
      </c>
      <c r="E23" s="226">
        <f>'National Non-MetroLimits-HIDE'!X20</f>
        <v>1712</v>
      </c>
      <c r="F23" s="227">
        <f>'National Non-MetroLimits-HIDE'!Y20</f>
        <v>1910</v>
      </c>
    </row>
  </sheetData>
  <sheetProtection algorithmName="SHA-512" hashValue="iUFjJLb0I6Tc24NyHf26tdRRwX1F177NrHEuaRtOOscagiYnJpOckxRM6HHcQoO8qvd5m9kmPXpCTR0m5Abi6Q==" saltValue="p2IoikSEMTPjTRTr56eakQ==" spinCount="100000" sheet="1" selectLockedCells="1"/>
  <mergeCells count="4">
    <mergeCell ref="A4:I4"/>
    <mergeCell ref="A5:I5"/>
    <mergeCell ref="H18:J20"/>
    <mergeCell ref="A1:I1"/>
  </mergeCells>
  <hyperlinks>
    <hyperlink ref="A5:I5" r:id="rId1" display="https://eligibility.sc.egov.usda.gov/eligibility/welcomeAction.do" xr:uid="{00000000-0004-0000-0400-000000000000}"/>
  </hyperlinks>
  <pageMargins left="0.95" right="0.6" top="0.7" bottom="0.25" header="0.55000000000000004" footer="0.4"/>
  <pageSetup scale="98" orientation="landscape" r:id="rId2"/>
  <headerFooter>
    <oddFooter>&amp;R&amp;"Arial,Bold"&amp;9&amp;KC00000Effective April 1,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9A19-2415-41AF-8CF0-B2E3D1BA96B0}">
  <sheetPr codeName="Sheet5">
    <tabColor theme="4" tint="0.39997558519241921"/>
    <pageSetUpPr fitToPage="1"/>
  </sheetPr>
  <dimension ref="A6:M41"/>
  <sheetViews>
    <sheetView showGridLines="0" workbookViewId="0"/>
  </sheetViews>
  <sheetFormatPr defaultRowHeight="12.75" x14ac:dyDescent="0.2"/>
  <cols>
    <col min="1" max="1" width="4.7109375" customWidth="1"/>
    <col min="2" max="3" width="12.7109375" customWidth="1"/>
    <col min="4" max="4" width="13.5703125" customWidth="1"/>
    <col min="5" max="5" width="14.85546875" customWidth="1"/>
    <col min="6" max="6" width="13.42578125" customWidth="1"/>
    <col min="7" max="7" width="8.42578125" customWidth="1"/>
    <col min="8" max="9" width="5.7109375" customWidth="1"/>
    <col min="12" max="12" width="9.42578125" customWidth="1"/>
    <col min="13" max="13" width="0.140625" customWidth="1"/>
  </cols>
  <sheetData>
    <row r="6" spans="2:13" x14ac:dyDescent="0.2">
      <c r="E6" s="189"/>
      <c r="F6" s="189"/>
      <c r="G6" s="189"/>
    </row>
    <row r="7" spans="2:13" ht="15" x14ac:dyDescent="0.2">
      <c r="B7" s="288">
        <v>45748</v>
      </c>
      <c r="C7" s="288"/>
      <c r="D7" s="288"/>
    </row>
    <row r="8" spans="2:13" ht="15" x14ac:dyDescent="0.2">
      <c r="B8" s="205"/>
      <c r="C8" s="205"/>
      <c r="D8" s="205"/>
    </row>
    <row r="9" spans="2:13" ht="15" x14ac:dyDescent="0.2">
      <c r="B9" s="198"/>
      <c r="C9" s="198"/>
      <c r="D9" s="198"/>
      <c r="E9" s="190"/>
      <c r="F9" s="190"/>
      <c r="G9" s="190"/>
      <c r="H9" s="190"/>
      <c r="I9" s="190"/>
    </row>
    <row r="10" spans="2:13" ht="15.75" x14ac:dyDescent="0.25">
      <c r="B10" s="204" t="s">
        <v>798</v>
      </c>
      <c r="C10" s="197" t="s">
        <v>438</v>
      </c>
      <c r="D10" s="198"/>
      <c r="E10" s="190"/>
      <c r="F10" s="190"/>
      <c r="G10" s="190"/>
      <c r="H10" s="190"/>
      <c r="I10" s="190"/>
    </row>
    <row r="11" spans="2:13" ht="15.75" x14ac:dyDescent="0.25">
      <c r="B11" s="204" t="s">
        <v>799</v>
      </c>
      <c r="C11" s="197" t="s">
        <v>910</v>
      </c>
      <c r="D11" s="198"/>
      <c r="E11" s="190"/>
      <c r="F11" s="190"/>
      <c r="G11" s="190"/>
      <c r="H11" s="190"/>
      <c r="I11" s="190"/>
    </row>
    <row r="12" spans="2:13" ht="15" x14ac:dyDescent="0.25">
      <c r="B12" s="191"/>
      <c r="C12" s="190"/>
      <c r="D12" s="190"/>
      <c r="E12" s="190"/>
      <c r="F12" s="190"/>
      <c r="G12" s="190"/>
      <c r="H12" s="190"/>
      <c r="I12" s="190"/>
    </row>
    <row r="13" spans="2:13" ht="14.25" x14ac:dyDescent="0.2">
      <c r="B13" s="190"/>
      <c r="C13" s="190"/>
      <c r="D13" s="190"/>
      <c r="E13" s="190"/>
      <c r="F13" s="190"/>
      <c r="G13" s="190"/>
      <c r="H13" s="190"/>
      <c r="I13" s="190"/>
    </row>
    <row r="14" spans="2:13" ht="14.65" customHeight="1" x14ac:dyDescent="0.2">
      <c r="B14" s="289" t="s">
        <v>911</v>
      </c>
      <c r="C14" s="289"/>
      <c r="D14" s="289"/>
      <c r="E14" s="289"/>
      <c r="F14" s="289"/>
      <c r="G14" s="289"/>
      <c r="H14" s="192"/>
      <c r="I14" s="193"/>
      <c r="J14" s="194"/>
      <c r="K14" s="194"/>
      <c r="L14" s="194"/>
      <c r="M14" s="194"/>
    </row>
    <row r="15" spans="2:13" ht="13.9" customHeight="1" x14ac:dyDescent="0.2">
      <c r="B15" s="289"/>
      <c r="C15" s="289"/>
      <c r="D15" s="289"/>
      <c r="E15" s="289"/>
      <c r="F15" s="289"/>
      <c r="G15" s="289"/>
      <c r="H15" s="192"/>
      <c r="I15" s="193"/>
      <c r="J15" s="194"/>
      <c r="K15" s="194"/>
      <c r="L15" s="194"/>
      <c r="M15" s="194"/>
    </row>
    <row r="16" spans="2:13" ht="14.25" x14ac:dyDescent="0.2">
      <c r="B16" s="190"/>
      <c r="C16" s="190"/>
      <c r="D16" s="190"/>
      <c r="E16" s="190"/>
      <c r="F16" s="190"/>
      <c r="G16" s="190"/>
      <c r="H16" s="190"/>
      <c r="I16" s="190"/>
    </row>
    <row r="17" spans="1:13" ht="14.45" customHeight="1" x14ac:dyDescent="0.2">
      <c r="B17" s="290" t="s">
        <v>811</v>
      </c>
      <c r="C17" s="290"/>
      <c r="D17" s="290"/>
      <c r="E17" s="290"/>
      <c r="F17" s="290"/>
      <c r="G17" s="290"/>
      <c r="H17" s="290"/>
      <c r="I17" s="290"/>
      <c r="J17" s="196"/>
      <c r="K17" s="196"/>
      <c r="L17" s="196"/>
      <c r="M17" s="196"/>
    </row>
    <row r="18" spans="1:13" ht="14.45" customHeight="1" x14ac:dyDescent="0.2">
      <c r="B18" s="290"/>
      <c r="C18" s="290"/>
      <c r="D18" s="290"/>
      <c r="E18" s="290"/>
      <c r="F18" s="290"/>
      <c r="G18" s="290"/>
      <c r="H18" s="290"/>
      <c r="I18" s="290"/>
      <c r="J18" s="196"/>
      <c r="K18" s="196"/>
      <c r="L18" s="196"/>
      <c r="M18" s="196"/>
    </row>
    <row r="19" spans="1:13" ht="14.45" customHeight="1" x14ac:dyDescent="0.2">
      <c r="B19" s="195"/>
      <c r="C19" s="195"/>
      <c r="D19" s="195"/>
      <c r="E19" s="195"/>
      <c r="F19" s="195"/>
      <c r="G19" s="195"/>
      <c r="H19" s="195"/>
      <c r="I19" s="195"/>
      <c r="J19" s="196"/>
      <c r="K19" s="196"/>
      <c r="L19" s="196"/>
      <c r="M19" s="196"/>
    </row>
    <row r="20" spans="1:13" ht="15" x14ac:dyDescent="0.2">
      <c r="A20" s="198"/>
      <c r="C20" s="198"/>
      <c r="D20" s="198"/>
      <c r="E20" s="198"/>
      <c r="F20" s="198"/>
      <c r="G20" s="198"/>
      <c r="H20" s="198"/>
      <c r="I20" s="198"/>
    </row>
    <row r="21" spans="1:13" ht="18" customHeight="1" thickBot="1" x14ac:dyDescent="0.25">
      <c r="A21" s="198"/>
      <c r="C21" s="198"/>
      <c r="D21" s="212"/>
      <c r="E21" s="218" t="s">
        <v>813</v>
      </c>
      <c r="F21" s="198"/>
      <c r="G21" s="198"/>
      <c r="H21" s="198"/>
      <c r="I21" s="192"/>
      <c r="J21" s="194"/>
      <c r="K21" s="194"/>
      <c r="L21" s="194"/>
      <c r="M21" s="194"/>
    </row>
    <row r="22" spans="1:13" ht="21.6" customHeight="1" thickBot="1" x14ac:dyDescent="0.25">
      <c r="D22" s="207">
        <v>0.6</v>
      </c>
      <c r="E22" s="208">
        <v>0.8</v>
      </c>
      <c r="F22" s="209">
        <v>1.5</v>
      </c>
      <c r="I22" s="190"/>
      <c r="L22" s="194"/>
      <c r="M22" s="194"/>
    </row>
    <row r="23" spans="1:13" ht="21.6" customHeight="1" thickBot="1" x14ac:dyDescent="0.25">
      <c r="D23" s="210">
        <f>'Loan Programs Not-AFS'!E98</f>
        <v>98340</v>
      </c>
      <c r="E23" s="210">
        <f>'Loan Programs Not-AFS'!F98</f>
        <v>131120</v>
      </c>
      <c r="F23" s="210">
        <f>'Loan Programs Not-AFS'!I98</f>
        <v>245850</v>
      </c>
      <c r="I23" s="190"/>
      <c r="L23" s="194"/>
      <c r="M23" s="194"/>
    </row>
    <row r="24" spans="1:13" ht="14.25" x14ac:dyDescent="0.2">
      <c r="B24" s="188"/>
      <c r="G24" s="193"/>
      <c r="H24" s="193"/>
      <c r="I24" s="193"/>
      <c r="J24" s="194"/>
      <c r="K24" s="194"/>
      <c r="L24" s="194"/>
      <c r="M24" s="194"/>
    </row>
    <row r="25" spans="1:13" ht="14.25" x14ac:dyDescent="0.2">
      <c r="G25" s="193"/>
      <c r="H25" s="193"/>
      <c r="I25" s="193"/>
      <c r="J25" s="194"/>
      <c r="K25" s="194"/>
      <c r="L25" s="194"/>
      <c r="M25" s="194"/>
    </row>
    <row r="26" spans="1:13" ht="18" customHeight="1" thickBot="1" x14ac:dyDescent="0.3">
      <c r="C26" s="192"/>
      <c r="E26" s="216" t="s">
        <v>812</v>
      </c>
      <c r="F26" s="192"/>
      <c r="G26" s="190"/>
      <c r="H26" s="190"/>
      <c r="I26" s="190"/>
    </row>
    <row r="27" spans="1:13" ht="27.6" customHeight="1" thickBot="1" x14ac:dyDescent="0.25">
      <c r="B27" s="198"/>
      <c r="D27" s="215" t="s">
        <v>406</v>
      </c>
      <c r="E27" s="213" t="s">
        <v>407</v>
      </c>
      <c r="F27" s="214" t="s">
        <v>408</v>
      </c>
      <c r="G27" s="190"/>
    </row>
    <row r="28" spans="1:13" ht="21.6" customHeight="1" thickBot="1" x14ac:dyDescent="0.25">
      <c r="C28" s="245" t="s">
        <v>822</v>
      </c>
      <c r="D28" s="211">
        <f>'VA Program Limits'!B46</f>
        <v>1968</v>
      </c>
      <c r="E28" s="211">
        <f>'VA Program Limits'!D46</f>
        <v>2557</v>
      </c>
      <c r="F28" s="211">
        <f>'VA Program Limits'!E46</f>
        <v>2853</v>
      </c>
      <c r="G28" s="190"/>
    </row>
    <row r="29" spans="1:13" ht="21.6" customHeight="1" thickBot="1" x14ac:dyDescent="0.3">
      <c r="B29" s="206"/>
      <c r="C29" s="245" t="s">
        <v>823</v>
      </c>
      <c r="D29" s="211">
        <f>'VA Program Limits'!B47</f>
        <v>2624</v>
      </c>
      <c r="E29" s="211">
        <f>'VA Program Limits'!D47</f>
        <v>3410</v>
      </c>
      <c r="F29" s="211">
        <f>'VA Program Limits'!E47</f>
        <v>3804</v>
      </c>
      <c r="G29" s="190"/>
    </row>
    <row r="33" spans="1:13" ht="15" x14ac:dyDescent="0.2">
      <c r="B33" s="198"/>
      <c r="J33" s="185"/>
      <c r="K33" s="185"/>
      <c r="L33" s="185"/>
    </row>
    <row r="34" spans="1:13" ht="15" x14ac:dyDescent="0.2">
      <c r="B34" s="198" t="s">
        <v>800</v>
      </c>
      <c r="F34" s="194"/>
      <c r="J34" s="199"/>
      <c r="K34" s="199"/>
      <c r="L34" s="199"/>
    </row>
    <row r="35" spans="1:13" ht="15" x14ac:dyDescent="0.2">
      <c r="B35" s="200" t="s">
        <v>801</v>
      </c>
      <c r="I35" s="199"/>
      <c r="J35" s="199"/>
      <c r="K35" s="199"/>
      <c r="L35" s="199"/>
    </row>
    <row r="37" spans="1:13" ht="12" customHeight="1" x14ac:dyDescent="0.2">
      <c r="A37" s="201"/>
      <c r="C37" s="201"/>
      <c r="D37" s="201"/>
      <c r="F37" s="201"/>
      <c r="G37" s="201"/>
      <c r="H37" s="201"/>
      <c r="I37" s="201"/>
      <c r="J37" s="201"/>
      <c r="K37" s="201"/>
      <c r="L37" s="201"/>
      <c r="M37" s="201"/>
    </row>
    <row r="38" spans="1:13" ht="12" customHeight="1" x14ac:dyDescent="0.2">
      <c r="A38" s="202"/>
      <c r="B38" s="202"/>
      <c r="C38" s="202"/>
      <c r="D38" s="202"/>
      <c r="E38" s="202"/>
      <c r="F38" s="202"/>
      <c r="G38" s="202"/>
      <c r="H38" s="202"/>
      <c r="I38" s="202"/>
      <c r="J38" s="202"/>
      <c r="K38" s="202"/>
      <c r="L38" s="202"/>
      <c r="M38" s="202"/>
    </row>
    <row r="40" spans="1:13" x14ac:dyDescent="0.2">
      <c r="B40" t="s">
        <v>802</v>
      </c>
    </row>
    <row r="41" spans="1:13" x14ac:dyDescent="0.2">
      <c r="B41" t="s">
        <v>803</v>
      </c>
    </row>
  </sheetData>
  <sheetProtection algorithmName="SHA-512" hashValue="mil6xJB1Rkx+pfu/UNE7sU0mpufx/w/AqoiQuY/c5At6r+ZHCYFILm0JCA9vny0z4kUzIO3F87M+V5bKw7+7cg==" saltValue="koWI4D4Q0iUtJObjSkaB6Q==" spinCount="100000" sheet="1" objects="1" scenarios="1"/>
  <mergeCells count="3">
    <mergeCell ref="B7:D7"/>
    <mergeCell ref="B14:G15"/>
    <mergeCell ref="B17:I18"/>
  </mergeCells>
  <conditionalFormatting sqref="B7:B8">
    <cfRule type="containsText" dxfId="2" priority="1" operator="containsText" text="Add Date">
      <formula>NOT(ISERROR(SEARCH("Add Date",B7)))</formula>
    </cfRule>
  </conditionalFormatting>
  <conditionalFormatting sqref="I35">
    <cfRule type="containsErrors" dxfId="1" priority="2">
      <formula>ISERROR(I35)</formula>
    </cfRule>
  </conditionalFormatting>
  <hyperlinks>
    <hyperlink ref="B35" r:id="rId1" xr:uid="{C744975A-B923-4A44-8C6C-DE8A7F5D9C35}"/>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theme="7" tint="0.39997558519241921"/>
  </sheetPr>
  <dimension ref="A1:GO136"/>
  <sheetViews>
    <sheetView zoomScale="110" zoomScaleNormal="110" workbookViewId="0"/>
  </sheetViews>
  <sheetFormatPr defaultRowHeight="12.75" x14ac:dyDescent="0.2"/>
  <cols>
    <col min="1" max="1" width="13.5703125" style="1" customWidth="1"/>
    <col min="2" max="2" width="20" bestFit="1" customWidth="1"/>
    <col min="3" max="3" width="21" bestFit="1" customWidth="1"/>
    <col min="4" max="4" width="60.5703125" bestFit="1" customWidth="1"/>
    <col min="5" max="5" width="13.28515625" bestFit="1" customWidth="1"/>
    <col min="6" max="13" width="12.7109375" bestFit="1" customWidth="1"/>
    <col min="14" max="21" width="13.28515625" bestFit="1" customWidth="1"/>
    <col min="22" max="22" width="19.140625" style="1" bestFit="1" customWidth="1"/>
    <col min="23" max="38" width="19.7109375" bestFit="1" customWidth="1"/>
    <col min="39" max="39" width="9.85546875" style="1" customWidth="1"/>
    <col min="40" max="40" width="12" style="1" bestFit="1" customWidth="1"/>
    <col min="41" max="41" width="8" style="1" bestFit="1" customWidth="1"/>
    <col min="42" max="42" width="21" bestFit="1" customWidth="1"/>
    <col min="43" max="44" width="8.85546875" style="1" bestFit="1" customWidth="1"/>
    <col min="45" max="45" width="21" bestFit="1" customWidth="1"/>
    <col min="46" max="85" width="12.7109375" bestFit="1" customWidth="1"/>
    <col min="86" max="86" width="12.7109375" customWidth="1"/>
    <col min="87" max="90" width="17.7109375" style="1" bestFit="1" customWidth="1"/>
    <col min="91" max="91" width="17.7109375" style="1" customWidth="1"/>
    <col min="92" max="95" width="17.7109375" style="1" bestFit="1" customWidth="1"/>
    <col min="96" max="96" width="17.7109375" style="1" customWidth="1"/>
    <col min="97" max="100" width="17.7109375" style="1" bestFit="1" customWidth="1"/>
    <col min="101" max="101" width="17.7109375" style="1" customWidth="1"/>
    <col min="102" max="105" width="17.7109375" style="1" bestFit="1" customWidth="1"/>
    <col min="106" max="106" width="17.7109375" style="1" customWidth="1"/>
    <col min="107" max="110" width="17.7109375" style="1" bestFit="1" customWidth="1"/>
    <col min="111" max="111" width="17.7109375" style="1" customWidth="1"/>
    <col min="112" max="115" width="17.7109375" style="1" bestFit="1" customWidth="1"/>
    <col min="116" max="116" width="17.7109375" style="1" customWidth="1"/>
    <col min="117" max="120" width="17.7109375" style="1" bestFit="1" customWidth="1"/>
    <col min="121" max="159" width="17.7109375" style="1" customWidth="1"/>
    <col min="160" max="160" width="17.42578125" style="1" bestFit="1" customWidth="1"/>
    <col min="161" max="175" width="17.7109375" style="1" customWidth="1"/>
    <col min="176" max="195" width="18.42578125" bestFit="1" customWidth="1"/>
    <col min="196" max="197" width="13.85546875" bestFit="1" customWidth="1"/>
  </cols>
  <sheetData>
    <row r="1" spans="1:197" s="1" customFormat="1" x14ac:dyDescent="0.2">
      <c r="A1" s="12"/>
      <c r="B1" s="14"/>
      <c r="C1" s="1">
        <v>1</v>
      </c>
      <c r="D1" s="3">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1">
        <v>25</v>
      </c>
      <c r="AB1" s="1">
        <v>26</v>
      </c>
      <c r="AC1" s="1">
        <v>27</v>
      </c>
      <c r="AD1" s="1">
        <v>28</v>
      </c>
      <c r="AE1" s="1">
        <v>29</v>
      </c>
      <c r="AF1" s="1">
        <v>30</v>
      </c>
      <c r="AG1" s="1">
        <v>31</v>
      </c>
      <c r="AH1" s="1">
        <v>32</v>
      </c>
      <c r="AI1" s="1">
        <v>33</v>
      </c>
      <c r="AJ1" s="1">
        <v>34</v>
      </c>
      <c r="AK1" s="1">
        <v>35</v>
      </c>
      <c r="AL1" s="1">
        <v>36</v>
      </c>
      <c r="AM1" s="1">
        <v>37</v>
      </c>
      <c r="AN1" s="1">
        <v>38</v>
      </c>
      <c r="AO1" s="1">
        <v>39</v>
      </c>
      <c r="AP1" s="1">
        <v>40</v>
      </c>
      <c r="AQ1" s="1">
        <v>41</v>
      </c>
      <c r="AR1" s="1">
        <v>42</v>
      </c>
      <c r="AS1" s="1">
        <v>43</v>
      </c>
      <c r="AT1" s="1">
        <v>44</v>
      </c>
      <c r="AU1" s="1">
        <v>45</v>
      </c>
      <c r="AV1" s="1">
        <v>46</v>
      </c>
      <c r="AW1" s="1">
        <v>47</v>
      </c>
      <c r="AX1" s="1">
        <v>48</v>
      </c>
      <c r="AY1" s="1">
        <v>49</v>
      </c>
      <c r="AZ1" s="1">
        <v>50</v>
      </c>
      <c r="BA1" s="1">
        <v>51</v>
      </c>
      <c r="BB1" s="1">
        <v>52</v>
      </c>
      <c r="BC1" s="1">
        <v>53</v>
      </c>
      <c r="BD1" s="1">
        <v>54</v>
      </c>
      <c r="BE1" s="1">
        <v>55</v>
      </c>
      <c r="BF1" s="1">
        <v>56</v>
      </c>
      <c r="BG1" s="1">
        <v>57</v>
      </c>
      <c r="BH1" s="1">
        <v>58</v>
      </c>
      <c r="BI1" s="1">
        <v>59</v>
      </c>
      <c r="BJ1" s="1">
        <v>60</v>
      </c>
      <c r="BK1" s="1">
        <v>61</v>
      </c>
      <c r="BL1" s="1">
        <v>62</v>
      </c>
      <c r="BM1" s="1">
        <v>63</v>
      </c>
      <c r="BN1" s="1">
        <v>64</v>
      </c>
      <c r="BO1" s="1">
        <v>65</v>
      </c>
      <c r="BP1" s="1">
        <v>66</v>
      </c>
      <c r="BQ1" s="1">
        <v>67</v>
      </c>
      <c r="BR1" s="1">
        <v>68</v>
      </c>
      <c r="BS1" s="1">
        <v>69</v>
      </c>
      <c r="BT1" s="1">
        <v>70</v>
      </c>
      <c r="BU1" s="1">
        <v>71</v>
      </c>
      <c r="BV1" s="1">
        <v>72</v>
      </c>
      <c r="BW1" s="1">
        <v>73</v>
      </c>
      <c r="BX1" s="1">
        <v>74</v>
      </c>
      <c r="BY1" s="1">
        <v>75</v>
      </c>
      <c r="BZ1" s="1">
        <v>76</v>
      </c>
      <c r="CA1" s="1">
        <v>77</v>
      </c>
      <c r="CB1" s="1">
        <v>78</v>
      </c>
      <c r="CC1" s="1">
        <v>79</v>
      </c>
      <c r="CD1" s="1">
        <v>80</v>
      </c>
      <c r="CE1" s="1">
        <v>81</v>
      </c>
      <c r="CF1" s="1">
        <v>82</v>
      </c>
      <c r="CG1" s="1">
        <v>83</v>
      </c>
      <c r="CH1" s="1">
        <v>84</v>
      </c>
      <c r="CI1" s="1">
        <v>85</v>
      </c>
      <c r="CJ1" s="1">
        <v>86</v>
      </c>
      <c r="CK1" s="1">
        <v>87</v>
      </c>
      <c r="CL1" s="1">
        <v>88</v>
      </c>
      <c r="CM1" s="1">
        <v>89</v>
      </c>
      <c r="CN1" s="1">
        <v>90</v>
      </c>
      <c r="CO1" s="1">
        <v>91</v>
      </c>
      <c r="CP1" s="1">
        <v>92</v>
      </c>
      <c r="CQ1" s="1">
        <v>93</v>
      </c>
      <c r="CR1" s="1">
        <v>94</v>
      </c>
      <c r="CS1" s="1">
        <v>95</v>
      </c>
      <c r="CT1" s="1">
        <v>96</v>
      </c>
      <c r="CU1" s="1">
        <v>97</v>
      </c>
      <c r="CV1" s="1">
        <v>98</v>
      </c>
      <c r="CW1" s="1">
        <v>99</v>
      </c>
      <c r="CX1" s="1">
        <v>100</v>
      </c>
      <c r="CY1" s="1">
        <v>101</v>
      </c>
      <c r="CZ1" s="1">
        <v>102</v>
      </c>
      <c r="DA1" s="1">
        <v>103</v>
      </c>
      <c r="DB1" s="1">
        <v>104</v>
      </c>
      <c r="DC1" s="1">
        <v>105</v>
      </c>
      <c r="DD1" s="1">
        <v>106</v>
      </c>
      <c r="DE1" s="1">
        <v>107</v>
      </c>
      <c r="DF1" s="1">
        <v>108</v>
      </c>
      <c r="DG1" s="1">
        <v>109</v>
      </c>
      <c r="DH1" s="1">
        <v>110</v>
      </c>
      <c r="DI1" s="1">
        <v>111</v>
      </c>
      <c r="DJ1" s="1">
        <v>112</v>
      </c>
      <c r="DK1" s="1">
        <v>113</v>
      </c>
      <c r="DL1" s="1">
        <v>114</v>
      </c>
      <c r="DM1" s="1">
        <v>115</v>
      </c>
      <c r="DN1" s="1">
        <v>116</v>
      </c>
      <c r="DO1" s="1">
        <v>117</v>
      </c>
      <c r="DP1" s="1">
        <v>118</v>
      </c>
      <c r="DQ1" s="1">
        <v>119</v>
      </c>
      <c r="DR1" s="1">
        <v>120</v>
      </c>
      <c r="DS1" s="1">
        <v>121</v>
      </c>
      <c r="DT1" s="1">
        <v>122</v>
      </c>
      <c r="DU1" s="1">
        <v>123</v>
      </c>
      <c r="DV1" s="1">
        <v>124</v>
      </c>
      <c r="DW1" s="1">
        <v>125</v>
      </c>
      <c r="DX1" s="1">
        <v>126</v>
      </c>
      <c r="DY1" s="1">
        <v>127</v>
      </c>
      <c r="DZ1" s="1">
        <v>128</v>
      </c>
      <c r="EA1" s="1">
        <v>129</v>
      </c>
      <c r="EB1" s="1">
        <v>130</v>
      </c>
      <c r="EC1" s="1">
        <v>131</v>
      </c>
      <c r="ED1" s="1">
        <v>132</v>
      </c>
      <c r="EE1" s="1">
        <v>133</v>
      </c>
      <c r="EF1" s="1">
        <v>134</v>
      </c>
      <c r="EG1" s="1">
        <v>135</v>
      </c>
      <c r="EH1" s="1">
        <v>136</v>
      </c>
      <c r="EI1" s="1">
        <v>137</v>
      </c>
      <c r="EJ1" s="1">
        <v>138</v>
      </c>
      <c r="EK1" s="1">
        <v>139</v>
      </c>
      <c r="EL1" s="1">
        <v>140</v>
      </c>
      <c r="EM1" s="1">
        <v>141</v>
      </c>
      <c r="EN1" s="1">
        <v>142</v>
      </c>
      <c r="EO1" s="1">
        <v>143</v>
      </c>
      <c r="EP1" s="1">
        <v>144</v>
      </c>
      <c r="EQ1" s="1">
        <v>145</v>
      </c>
      <c r="ER1" s="1">
        <v>146</v>
      </c>
      <c r="ES1" s="1">
        <v>147</v>
      </c>
      <c r="ET1" s="1">
        <v>148</v>
      </c>
      <c r="EU1" s="1">
        <v>149</v>
      </c>
      <c r="EV1" s="1">
        <v>150</v>
      </c>
      <c r="EW1" s="1">
        <v>151</v>
      </c>
      <c r="EX1" s="1">
        <v>152</v>
      </c>
      <c r="EY1" s="1">
        <v>153</v>
      </c>
      <c r="EZ1" s="1">
        <v>154</v>
      </c>
      <c r="FA1" s="1">
        <v>155</v>
      </c>
      <c r="FB1" s="1">
        <v>156</v>
      </c>
      <c r="FC1" s="1">
        <v>157</v>
      </c>
      <c r="FD1" s="1">
        <v>158</v>
      </c>
      <c r="FE1" s="1">
        <v>159</v>
      </c>
      <c r="FF1" s="1">
        <v>160</v>
      </c>
      <c r="FG1" s="1">
        <v>161</v>
      </c>
      <c r="FH1" s="1">
        <v>162</v>
      </c>
      <c r="FI1" s="1">
        <v>163</v>
      </c>
      <c r="FJ1" s="1">
        <v>164</v>
      </c>
      <c r="FK1" s="1">
        <v>165</v>
      </c>
      <c r="FL1" s="1">
        <v>166</v>
      </c>
      <c r="FM1" s="1">
        <v>167</v>
      </c>
      <c r="FN1" s="1">
        <v>168</v>
      </c>
      <c r="FO1" s="1">
        <v>169</v>
      </c>
      <c r="FP1" s="1">
        <v>170</v>
      </c>
      <c r="FQ1" s="1">
        <v>171</v>
      </c>
      <c r="FR1" s="1">
        <v>172</v>
      </c>
      <c r="FS1" s="1">
        <v>173</v>
      </c>
      <c r="FT1" s="1">
        <v>174</v>
      </c>
      <c r="FU1" s="1">
        <v>175</v>
      </c>
      <c r="FV1" s="1">
        <v>176</v>
      </c>
      <c r="FW1" s="1">
        <v>177</v>
      </c>
      <c r="FX1" s="1">
        <v>178</v>
      </c>
      <c r="FY1" s="1">
        <v>179</v>
      </c>
      <c r="FZ1" s="1">
        <v>180</v>
      </c>
      <c r="GA1" s="1">
        <v>181</v>
      </c>
      <c r="GB1" s="1">
        <v>182</v>
      </c>
      <c r="GC1" s="1">
        <v>183</v>
      </c>
      <c r="GD1" s="1">
        <v>184</v>
      </c>
      <c r="GE1" s="1">
        <v>185</v>
      </c>
      <c r="GF1" s="1">
        <v>186</v>
      </c>
      <c r="GG1" s="1">
        <v>187</v>
      </c>
      <c r="GH1" s="1">
        <v>188</v>
      </c>
      <c r="GI1" s="1">
        <v>189</v>
      </c>
      <c r="GJ1" s="1">
        <v>190</v>
      </c>
      <c r="GK1" s="1">
        <v>191</v>
      </c>
      <c r="GL1" s="1">
        <v>192</v>
      </c>
      <c r="GM1" s="1">
        <v>193</v>
      </c>
      <c r="GN1" s="175">
        <v>194</v>
      </c>
      <c r="GO1" s="175">
        <v>195</v>
      </c>
    </row>
    <row r="2" spans="1:197" x14ac:dyDescent="0.2">
      <c r="A2" s="242" t="s">
        <v>794</v>
      </c>
      <c r="B2" s="243" t="s">
        <v>795</v>
      </c>
      <c r="C2" s="243" t="s">
        <v>398</v>
      </c>
      <c r="D2" s="244" t="s">
        <v>8</v>
      </c>
      <c r="E2" s="239" t="s">
        <v>836</v>
      </c>
      <c r="F2" s="239" t="s">
        <v>837</v>
      </c>
      <c r="G2" s="239" t="s">
        <v>838</v>
      </c>
      <c r="H2" s="239" t="s">
        <v>839</v>
      </c>
      <c r="I2" s="239" t="s">
        <v>840</v>
      </c>
      <c r="J2" s="239" t="s">
        <v>841</v>
      </c>
      <c r="K2" s="239" t="s">
        <v>842</v>
      </c>
      <c r="L2" s="239" t="s">
        <v>843</v>
      </c>
      <c r="M2" s="239" t="s">
        <v>844</v>
      </c>
      <c r="N2" s="239" t="s">
        <v>845</v>
      </c>
      <c r="O2" s="239" t="s">
        <v>846</v>
      </c>
      <c r="P2" s="239" t="s">
        <v>847</v>
      </c>
      <c r="Q2" s="239" t="s">
        <v>848</v>
      </c>
      <c r="R2" s="239" t="s">
        <v>849</v>
      </c>
      <c r="S2" s="239" t="s">
        <v>850</v>
      </c>
      <c r="T2" s="239" t="s">
        <v>851</v>
      </c>
      <c r="U2" s="239" t="s">
        <v>852</v>
      </c>
      <c r="V2" s="20" t="s">
        <v>853</v>
      </c>
      <c r="W2" s="239" t="s">
        <v>854</v>
      </c>
      <c r="X2" s="239" t="s">
        <v>855</v>
      </c>
      <c r="Y2" s="239" t="s">
        <v>856</v>
      </c>
      <c r="Z2" s="239" t="s">
        <v>857</v>
      </c>
      <c r="AA2" s="239" t="s">
        <v>858</v>
      </c>
      <c r="AB2" s="239" t="s">
        <v>859</v>
      </c>
      <c r="AC2" s="239" t="s">
        <v>860</v>
      </c>
      <c r="AD2" s="239" t="s">
        <v>861</v>
      </c>
      <c r="AE2" s="239" t="s">
        <v>862</v>
      </c>
      <c r="AF2" s="239" t="s">
        <v>863</v>
      </c>
      <c r="AG2" s="239" t="s">
        <v>864</v>
      </c>
      <c r="AH2" s="239" t="s">
        <v>865</v>
      </c>
      <c r="AI2" s="239" t="s">
        <v>866</v>
      </c>
      <c r="AJ2" s="239" t="s">
        <v>867</v>
      </c>
      <c r="AK2" s="239" t="s">
        <v>868</v>
      </c>
      <c r="AL2" s="239" t="s">
        <v>869</v>
      </c>
      <c r="AM2" s="20" t="s">
        <v>7</v>
      </c>
      <c r="AN2" s="20" t="s">
        <v>9</v>
      </c>
      <c r="AO2" s="20" t="s">
        <v>10</v>
      </c>
      <c r="AP2" s="239" t="s">
        <v>11</v>
      </c>
      <c r="AQ2" s="20" t="s">
        <v>12</v>
      </c>
      <c r="AR2" s="20" t="s">
        <v>13</v>
      </c>
      <c r="AS2" s="239" t="s">
        <v>398</v>
      </c>
      <c r="AT2" s="240" t="s">
        <v>618</v>
      </c>
      <c r="AU2" s="240" t="s">
        <v>619</v>
      </c>
      <c r="AV2" s="240" t="s">
        <v>620</v>
      </c>
      <c r="AW2" s="240" t="s">
        <v>621</v>
      </c>
      <c r="AX2" s="240" t="s">
        <v>622</v>
      </c>
      <c r="AY2" s="240" t="s">
        <v>623</v>
      </c>
      <c r="AZ2" s="240" t="s">
        <v>624</v>
      </c>
      <c r="BA2" s="240" t="s">
        <v>625</v>
      </c>
      <c r="BB2" s="240" t="s">
        <v>626</v>
      </c>
      <c r="BC2" s="240" t="s">
        <v>627</v>
      </c>
      <c r="BD2" s="240" t="s">
        <v>628</v>
      </c>
      <c r="BE2" s="240" t="s">
        <v>629</v>
      </c>
      <c r="BF2" s="240" t="s">
        <v>630</v>
      </c>
      <c r="BG2" s="240" t="s">
        <v>631</v>
      </c>
      <c r="BH2" s="240" t="s">
        <v>632</v>
      </c>
      <c r="BI2" s="240" t="s">
        <v>633</v>
      </c>
      <c r="BJ2" s="240" t="s">
        <v>634</v>
      </c>
      <c r="BK2" s="240" t="s">
        <v>635</v>
      </c>
      <c r="BL2" s="240" t="s">
        <v>636</v>
      </c>
      <c r="BM2" s="240" t="s">
        <v>637</v>
      </c>
      <c r="BN2" s="240" t="s">
        <v>638</v>
      </c>
      <c r="BO2" s="240" t="s">
        <v>639</v>
      </c>
      <c r="BP2" s="240" t="s">
        <v>640</v>
      </c>
      <c r="BQ2" s="240" t="s">
        <v>641</v>
      </c>
      <c r="BR2" s="240" t="s">
        <v>642</v>
      </c>
      <c r="BS2" s="240" t="s">
        <v>643</v>
      </c>
      <c r="BT2" s="240" t="s">
        <v>644</v>
      </c>
      <c r="BU2" s="240" t="s">
        <v>645</v>
      </c>
      <c r="BV2" s="240" t="s">
        <v>646</v>
      </c>
      <c r="BW2" s="240" t="s">
        <v>647</v>
      </c>
      <c r="BX2" s="240" t="s">
        <v>648</v>
      </c>
      <c r="BY2" s="240" t="s">
        <v>649</v>
      </c>
      <c r="BZ2" s="240" t="s">
        <v>650</v>
      </c>
      <c r="CA2" s="240" t="s">
        <v>651</v>
      </c>
      <c r="CB2" s="240" t="s">
        <v>652</v>
      </c>
      <c r="CC2" s="187" t="s">
        <v>653</v>
      </c>
      <c r="CD2" s="240" t="s">
        <v>654</v>
      </c>
      <c r="CE2" s="240" t="s">
        <v>655</v>
      </c>
      <c r="CF2" s="240" t="s">
        <v>656</v>
      </c>
      <c r="CG2" s="240" t="s">
        <v>657</v>
      </c>
      <c r="CH2" s="241" t="s">
        <v>698</v>
      </c>
      <c r="CI2" s="241" t="s">
        <v>699</v>
      </c>
      <c r="CJ2" s="241" t="s">
        <v>700</v>
      </c>
      <c r="CK2" s="241" t="s">
        <v>701</v>
      </c>
      <c r="CL2" s="241" t="s">
        <v>702</v>
      </c>
      <c r="CM2" s="241" t="s">
        <v>703</v>
      </c>
      <c r="CN2" s="241" t="s">
        <v>704</v>
      </c>
      <c r="CO2" s="241" t="s">
        <v>705</v>
      </c>
      <c r="CP2" s="241" t="s">
        <v>706</v>
      </c>
      <c r="CQ2" s="241" t="s">
        <v>707</v>
      </c>
      <c r="CR2" s="241" t="s">
        <v>708</v>
      </c>
      <c r="CS2" s="241" t="s">
        <v>709</v>
      </c>
      <c r="CT2" s="241" t="s">
        <v>710</v>
      </c>
      <c r="CU2" s="241" t="s">
        <v>711</v>
      </c>
      <c r="CV2" s="241" t="s">
        <v>712</v>
      </c>
      <c r="CW2" s="241" t="s">
        <v>713</v>
      </c>
      <c r="CX2" s="241" t="s">
        <v>714</v>
      </c>
      <c r="CY2" s="241" t="s">
        <v>715</v>
      </c>
      <c r="CZ2" s="241" t="s">
        <v>716</v>
      </c>
      <c r="DA2" s="241" t="s">
        <v>717</v>
      </c>
      <c r="DB2" s="241" t="s">
        <v>718</v>
      </c>
      <c r="DC2" s="241" t="s">
        <v>719</v>
      </c>
      <c r="DD2" s="241" t="s">
        <v>720</v>
      </c>
      <c r="DE2" s="241" t="s">
        <v>721</v>
      </c>
      <c r="DF2" s="241" t="s">
        <v>722</v>
      </c>
      <c r="DG2" s="241" t="s">
        <v>723</v>
      </c>
      <c r="DH2" s="241" t="s">
        <v>724</v>
      </c>
      <c r="DI2" s="241" t="s">
        <v>725</v>
      </c>
      <c r="DJ2" s="241" t="s">
        <v>726</v>
      </c>
      <c r="DK2" s="241" t="s">
        <v>727</v>
      </c>
      <c r="DL2" s="241" t="s">
        <v>728</v>
      </c>
      <c r="DM2" s="241" t="s">
        <v>729</v>
      </c>
      <c r="DN2" s="241" t="s">
        <v>730</v>
      </c>
      <c r="DO2" s="241" t="s">
        <v>731</v>
      </c>
      <c r="DP2" s="241" t="s">
        <v>732</v>
      </c>
      <c r="DQ2" s="239" t="s">
        <v>658</v>
      </c>
      <c r="DR2" s="239" t="s">
        <v>659</v>
      </c>
      <c r="DS2" s="239" t="s">
        <v>660</v>
      </c>
      <c r="DT2" s="239" t="s">
        <v>661</v>
      </c>
      <c r="DU2" s="239" t="s">
        <v>662</v>
      </c>
      <c r="DV2" s="239" t="s">
        <v>663</v>
      </c>
      <c r="DW2" s="239" t="s">
        <v>664</v>
      </c>
      <c r="DX2" s="239" t="s">
        <v>665</v>
      </c>
      <c r="DY2" s="239" t="s">
        <v>666</v>
      </c>
      <c r="DZ2" s="239" t="s">
        <v>667</v>
      </c>
      <c r="EA2" s="239" t="s">
        <v>668</v>
      </c>
      <c r="EB2" s="239" t="s">
        <v>669</v>
      </c>
      <c r="EC2" s="239" t="s">
        <v>670</v>
      </c>
      <c r="ED2" s="239" t="s">
        <v>671</v>
      </c>
      <c r="EE2" s="239" t="s">
        <v>672</v>
      </c>
      <c r="EF2" s="239" t="s">
        <v>673</v>
      </c>
      <c r="EG2" s="239" t="s">
        <v>674</v>
      </c>
      <c r="EH2" s="239" t="s">
        <v>675</v>
      </c>
      <c r="EI2" s="239" t="s">
        <v>676</v>
      </c>
      <c r="EJ2" s="239" t="s">
        <v>677</v>
      </c>
      <c r="EK2" s="239" t="s">
        <v>678</v>
      </c>
      <c r="EL2" s="239" t="s">
        <v>679</v>
      </c>
      <c r="EM2" s="239" t="s">
        <v>680</v>
      </c>
      <c r="EN2" s="239" t="s">
        <v>681</v>
      </c>
      <c r="EO2" s="239" t="s">
        <v>682</v>
      </c>
      <c r="EP2" s="239" t="s">
        <v>683</v>
      </c>
      <c r="EQ2" s="239" t="s">
        <v>684</v>
      </c>
      <c r="ER2" s="239" t="s">
        <v>685</v>
      </c>
      <c r="ES2" s="239" t="s">
        <v>686</v>
      </c>
      <c r="ET2" s="239" t="s">
        <v>687</v>
      </c>
      <c r="EU2" s="239" t="s">
        <v>688</v>
      </c>
      <c r="EV2" s="239" t="s">
        <v>689</v>
      </c>
      <c r="EW2" s="239" t="s">
        <v>690</v>
      </c>
      <c r="EX2" s="239" t="s">
        <v>691</v>
      </c>
      <c r="EY2" s="239" t="s">
        <v>692</v>
      </c>
      <c r="EZ2" s="239" t="s">
        <v>693</v>
      </c>
      <c r="FA2" s="239" t="s">
        <v>694</v>
      </c>
      <c r="FB2" s="239" t="s">
        <v>695</v>
      </c>
      <c r="FC2" s="239" t="s">
        <v>696</v>
      </c>
      <c r="FD2" s="239" t="s">
        <v>697</v>
      </c>
      <c r="FE2" s="241" t="s">
        <v>733</v>
      </c>
      <c r="FF2" s="241" t="s">
        <v>734</v>
      </c>
      <c r="FG2" s="241" t="s">
        <v>735</v>
      </c>
      <c r="FH2" s="241" t="s">
        <v>736</v>
      </c>
      <c r="FI2" s="241" t="s">
        <v>737</v>
      </c>
      <c r="FJ2" s="241" t="s">
        <v>738</v>
      </c>
      <c r="FK2" s="241" t="s">
        <v>739</v>
      </c>
      <c r="FL2" s="241" t="s">
        <v>740</v>
      </c>
      <c r="FM2" s="241" t="s">
        <v>741</v>
      </c>
      <c r="FN2" s="241" t="s">
        <v>742</v>
      </c>
      <c r="FO2" s="241" t="s">
        <v>743</v>
      </c>
      <c r="FP2" s="241" t="s">
        <v>744</v>
      </c>
      <c r="FQ2" s="241" t="s">
        <v>745</v>
      </c>
      <c r="FR2" s="241" t="s">
        <v>746</v>
      </c>
      <c r="FS2" s="241" t="s">
        <v>747</v>
      </c>
      <c r="FT2" s="241" t="s">
        <v>748</v>
      </c>
      <c r="FU2" s="241" t="s">
        <v>749</v>
      </c>
      <c r="FV2" s="241" t="s">
        <v>750</v>
      </c>
      <c r="FW2" s="241" t="s">
        <v>751</v>
      </c>
      <c r="FX2" s="241" t="s">
        <v>752</v>
      </c>
      <c r="FY2" s="241" t="s">
        <v>753</v>
      </c>
      <c r="FZ2" s="241" t="s">
        <v>754</v>
      </c>
      <c r="GA2" s="241" t="s">
        <v>755</v>
      </c>
      <c r="GB2" s="241" t="s">
        <v>756</v>
      </c>
      <c r="GC2" s="241" t="s">
        <v>757</v>
      </c>
      <c r="GD2" s="241" t="s">
        <v>758</v>
      </c>
      <c r="GE2" s="241" t="s">
        <v>759</v>
      </c>
      <c r="GF2" s="241" t="s">
        <v>760</v>
      </c>
      <c r="GG2" s="241" t="s">
        <v>761</v>
      </c>
      <c r="GH2" s="241" t="s">
        <v>762</v>
      </c>
      <c r="GI2" s="241" t="s">
        <v>763</v>
      </c>
      <c r="GJ2" s="241" t="s">
        <v>764</v>
      </c>
      <c r="GK2" s="241" t="s">
        <v>765</v>
      </c>
      <c r="GL2" s="241" t="s">
        <v>766</v>
      </c>
      <c r="GM2" s="241" t="s">
        <v>767</v>
      </c>
      <c r="GN2" s="176" t="s">
        <v>791</v>
      </c>
      <c r="GO2" s="176" t="s">
        <v>796</v>
      </c>
    </row>
    <row r="3" spans="1:197" x14ac:dyDescent="0.2">
      <c r="A3" s="1" t="s">
        <v>18</v>
      </c>
      <c r="B3" t="s">
        <v>15</v>
      </c>
      <c r="C3" t="s">
        <v>20</v>
      </c>
      <c r="D3" t="s">
        <v>16</v>
      </c>
      <c r="E3">
        <v>78600</v>
      </c>
      <c r="F3">
        <v>27550</v>
      </c>
      <c r="G3">
        <v>31450</v>
      </c>
      <c r="H3">
        <v>35400</v>
      </c>
      <c r="I3">
        <v>39300</v>
      </c>
      <c r="J3">
        <v>42450</v>
      </c>
      <c r="K3">
        <v>45600</v>
      </c>
      <c r="L3">
        <v>48750</v>
      </c>
      <c r="M3">
        <v>51900</v>
      </c>
      <c r="N3">
        <v>33060</v>
      </c>
      <c r="O3">
        <v>37740</v>
      </c>
      <c r="P3">
        <v>42480</v>
      </c>
      <c r="Q3">
        <v>47160</v>
      </c>
      <c r="R3">
        <v>50940</v>
      </c>
      <c r="S3">
        <v>54720</v>
      </c>
      <c r="T3">
        <v>58500</v>
      </c>
      <c r="U3">
        <v>62280</v>
      </c>
      <c r="V3" s="1" t="s">
        <v>17</v>
      </c>
      <c r="AM3" s="1" t="s">
        <v>617</v>
      </c>
      <c r="AN3" s="1" t="s">
        <v>19</v>
      </c>
      <c r="AO3" s="1">
        <v>0</v>
      </c>
      <c r="AP3" t="s">
        <v>20</v>
      </c>
      <c r="AQ3" s="1" t="s">
        <v>21</v>
      </c>
      <c r="AR3" s="1" t="s">
        <v>476</v>
      </c>
      <c r="AS3" t="s">
        <v>20</v>
      </c>
      <c r="AT3">
        <f>'Average Income Limits-HIDE'!L2</f>
        <v>11020</v>
      </c>
      <c r="AU3">
        <f>'Average Income Limits-HIDE'!M2</f>
        <v>12580</v>
      </c>
      <c r="AV3">
        <f>'Average Income Limits-HIDE'!N2</f>
        <v>14160</v>
      </c>
      <c r="AW3">
        <f>'Average Income Limits-HIDE'!O2</f>
        <v>15720</v>
      </c>
      <c r="AX3">
        <f>'Average Income Limits-HIDE'!P2</f>
        <v>16980</v>
      </c>
      <c r="AY3">
        <f>'Average Income Limits-HIDE'!Q2</f>
        <v>18240</v>
      </c>
      <c r="AZ3">
        <f>'Average Income Limits-HIDE'!R2</f>
        <v>19500</v>
      </c>
      <c r="BA3">
        <f>'Average Income Limits-HIDE'!S2</f>
        <v>20760</v>
      </c>
      <c r="BB3">
        <f>'Average Income Limits-HIDE'!T2</f>
        <v>16530</v>
      </c>
      <c r="BC3">
        <f>'Average Income Limits-HIDE'!U2</f>
        <v>18870</v>
      </c>
      <c r="BD3">
        <f>'Average Income Limits-HIDE'!V2</f>
        <v>21240</v>
      </c>
      <c r="BE3">
        <f>'Average Income Limits-HIDE'!W2</f>
        <v>23580</v>
      </c>
      <c r="BF3">
        <f>'Average Income Limits-HIDE'!X2</f>
        <v>25470</v>
      </c>
      <c r="BG3">
        <f>'Average Income Limits-HIDE'!Y2</f>
        <v>27360</v>
      </c>
      <c r="BH3">
        <f>'Average Income Limits-HIDE'!Z2</f>
        <v>29250</v>
      </c>
      <c r="BI3">
        <f>'Average Income Limits-HIDE'!AA2</f>
        <v>31140</v>
      </c>
      <c r="BJ3">
        <f>'Average Income Limits-HIDE'!AB2</f>
        <v>22040</v>
      </c>
      <c r="BK3">
        <f>'Average Income Limits-HIDE'!AC2</f>
        <v>25160</v>
      </c>
      <c r="BL3">
        <f>'Average Income Limits-HIDE'!AD2</f>
        <v>28320</v>
      </c>
      <c r="BM3">
        <f>'Average Income Limits-HIDE'!AE2</f>
        <v>31440</v>
      </c>
      <c r="BN3">
        <f>'Average Income Limits-HIDE'!AF2</f>
        <v>33960</v>
      </c>
      <c r="BO3">
        <f>'Average Income Limits-HIDE'!AG2</f>
        <v>36480</v>
      </c>
      <c r="BP3">
        <f>'Average Income Limits-HIDE'!AH2</f>
        <v>39000</v>
      </c>
      <c r="BQ3">
        <f>'Average Income Limits-HIDE'!AI2</f>
        <v>41520</v>
      </c>
      <c r="BR3">
        <f>'Average Income Limits-HIDE'!AZ2</f>
        <v>38570</v>
      </c>
      <c r="BS3">
        <f>'Average Income Limits-HIDE'!BA2</f>
        <v>44030</v>
      </c>
      <c r="BT3">
        <f>'Average Income Limits-HIDE'!BB2</f>
        <v>49560</v>
      </c>
      <c r="BU3">
        <f>'Average Income Limits-HIDE'!BC2</f>
        <v>55020</v>
      </c>
      <c r="BV3">
        <f>'Average Income Limits-HIDE'!BD2</f>
        <v>59430</v>
      </c>
      <c r="BW3">
        <f>'Average Income Limits-HIDE'!BE2</f>
        <v>63840</v>
      </c>
      <c r="BX3">
        <f>'Average Income Limits-HIDE'!BF2</f>
        <v>68250</v>
      </c>
      <c r="BY3">
        <f>'Average Income Limits-HIDE'!BG2</f>
        <v>72660</v>
      </c>
      <c r="BZ3">
        <f>'Average Income Limits-HIDE'!BH2</f>
        <v>44080</v>
      </c>
      <c r="CA3">
        <f>'Average Income Limits-HIDE'!BI2</f>
        <v>50320</v>
      </c>
      <c r="CB3">
        <f>'Average Income Limits-HIDE'!BJ2</f>
        <v>56640</v>
      </c>
      <c r="CC3">
        <f>'Average Income Limits-HIDE'!BK2</f>
        <v>62880</v>
      </c>
      <c r="CD3">
        <f>'Average Income Limits-HIDE'!BL2</f>
        <v>67920</v>
      </c>
      <c r="CE3">
        <f>'Average Income Limits-HIDE'!BM2</f>
        <v>72960</v>
      </c>
      <c r="CF3">
        <f>'Average Income Limits-HIDE'!BN2</f>
        <v>78000</v>
      </c>
      <c r="CG3">
        <f>'Average Income Limits-HIDE'!BO2</f>
        <v>83040</v>
      </c>
      <c r="CH3" s="1">
        <f t="shared" ref="CH3:CH34" si="0">ROUNDDOWN((AT3*0.3)/12,0)</f>
        <v>275</v>
      </c>
      <c r="CI3" s="1">
        <f t="shared" ref="CI3:CI34" si="1">ROUNDDOWN(((AT3+AU3)/2)/12*0.3, 0)</f>
        <v>295</v>
      </c>
      <c r="CJ3" s="1">
        <f t="shared" ref="CJ3:CJ34" si="2">ROUNDDOWN((AV3*0.3)/12,0)</f>
        <v>354</v>
      </c>
      <c r="CK3" s="1">
        <f t="shared" ref="CK3:CK34" si="3">ROUNDDOWN(((AW3+AX3)/2)/12*0.3, 0)</f>
        <v>408</v>
      </c>
      <c r="CL3" s="1">
        <f t="shared" ref="CL3:CL34" si="4">ROUNDDOWN((AY3*0.3)/12,0)</f>
        <v>456</v>
      </c>
      <c r="CM3" s="1">
        <f t="shared" ref="CM3:CM34" si="5">ROUNDDOWN((BB3*0.3)/12,0)</f>
        <v>413</v>
      </c>
      <c r="CN3" s="1">
        <f t="shared" ref="CN3:CN34" si="6">ROUNDDOWN(((BB3+BC3)/2)/12*0.3, 0)</f>
        <v>442</v>
      </c>
      <c r="CO3" s="1">
        <f t="shared" ref="CO3:CO34" si="7">ROUNDDOWN((BD3*0.3)/12,0)</f>
        <v>531</v>
      </c>
      <c r="CP3" s="1">
        <f t="shared" ref="CP3:CP34" si="8">ROUNDDOWN(((BE3+BF3)/2)/12*0.3, 0)</f>
        <v>613</v>
      </c>
      <c r="CQ3" s="1">
        <f t="shared" ref="CQ3:CQ34" si="9">ROUNDDOWN((BG3*0.3)/12,0)</f>
        <v>684</v>
      </c>
      <c r="CR3" s="1">
        <f t="shared" ref="CR3:CR34" si="10">ROUNDDOWN((BJ3*0.3)/12,0)</f>
        <v>551</v>
      </c>
      <c r="CS3" s="1">
        <f t="shared" ref="CS3:CS34" si="11">ROUNDDOWN(((BJ3+BK3)/2)/12*0.3, 0)</f>
        <v>590</v>
      </c>
      <c r="CT3" s="1">
        <f t="shared" ref="CT3:CT34" si="12">ROUNDDOWN((BL3*0.3)/12,0)</f>
        <v>708</v>
      </c>
      <c r="CU3" s="1">
        <f t="shared" ref="CU3:CU34" si="13">ROUNDDOWN(((BM3+BN3)/2)/12*0.3, 0)</f>
        <v>817</v>
      </c>
      <c r="CV3" s="1">
        <f t="shared" ref="CV3:CV34" si="14">ROUNDDOWN((BO3*0.3)/12,0)</f>
        <v>912</v>
      </c>
      <c r="CW3" s="1">
        <f t="shared" ref="CW3:CW34" si="15">ROUNDDOWN((F3*0.3)/12,0)</f>
        <v>688</v>
      </c>
      <c r="CX3" s="1">
        <f t="shared" ref="CX3:CX34" si="16">ROUNDDOWN(((F3+G3)/2)/12*0.3, 0)</f>
        <v>737</v>
      </c>
      <c r="CY3" s="1">
        <f t="shared" ref="CY3:CY34" si="17">ROUNDDOWN((H3*0.3)/12,0)</f>
        <v>885</v>
      </c>
      <c r="CZ3" s="1">
        <f t="shared" ref="CZ3:CZ34" si="18">ROUNDDOWN(((I3+J3)/2)/12*0.3, 0)</f>
        <v>1021</v>
      </c>
      <c r="DA3" s="1">
        <f t="shared" ref="DA3:DA34" si="19">ROUNDDOWN((K3*0.3)/12,0)</f>
        <v>1140</v>
      </c>
      <c r="DB3" s="1">
        <f t="shared" ref="DB3:DB34" si="20">ROUNDDOWN((N3*0.3)/12,0)</f>
        <v>826</v>
      </c>
      <c r="DC3" s="1">
        <f t="shared" ref="DC3:DC34" si="21">ROUNDDOWN(((N3+O3)/2)/12*0.3, 0)</f>
        <v>885</v>
      </c>
      <c r="DD3" s="1">
        <f t="shared" ref="DD3:DD34" si="22">ROUNDDOWN((P3*0.3)/12,0)</f>
        <v>1062</v>
      </c>
      <c r="DE3" s="1">
        <f t="shared" ref="DE3:DE34" si="23">ROUNDDOWN(((Q3+R3)/2)/12*0.3, 0)</f>
        <v>1226</v>
      </c>
      <c r="DF3" s="1">
        <f t="shared" ref="DF3:DF34" si="24">ROUNDDOWN((S3*0.3)/12,0)</f>
        <v>1368</v>
      </c>
      <c r="DG3" s="1">
        <f t="shared" ref="DG3:DG34" si="25">ROUNDDOWN((BR3*0.3)/12,0)</f>
        <v>964</v>
      </c>
      <c r="DH3" s="1">
        <f t="shared" ref="DH3:DH34" si="26">ROUNDDOWN(((BR3+BS3)/2)/12*0.3, 0)</f>
        <v>1032</v>
      </c>
      <c r="DI3" s="1">
        <f t="shared" ref="DI3:DI34" si="27">ROUNDDOWN((BT3*0.3)/12,0)</f>
        <v>1239</v>
      </c>
      <c r="DJ3" s="1">
        <f t="shared" ref="DJ3:DJ34" si="28">ROUNDDOWN(((BU3+BV3)/2)/12*0.3, 0)</f>
        <v>1430</v>
      </c>
      <c r="DK3" s="1">
        <f t="shared" ref="DK3:DK34" si="29">ROUNDDOWN((BW3*0.3)/12,0)</f>
        <v>1596</v>
      </c>
      <c r="DL3" s="1">
        <f t="shared" ref="DL3:DL34" si="30">ROUNDDOWN((BZ3*0.3)/12,0)</f>
        <v>1102</v>
      </c>
      <c r="DM3" s="1">
        <f t="shared" ref="DM3:DM34" si="31">ROUNDDOWN(((BZ3+CA3)/2)/12*0.3, 0)</f>
        <v>1180</v>
      </c>
      <c r="DN3" s="1">
        <f t="shared" ref="DN3:DN34" si="32">ROUNDDOWN((CB3*0.3)/12,0)</f>
        <v>1416</v>
      </c>
      <c r="DO3" s="1">
        <f t="shared" ref="DO3:DO34" si="33">ROUNDDOWN(((CC3+CD3)/2)/12*0.3, 0)</f>
        <v>1635</v>
      </c>
      <c r="DP3" s="1">
        <f t="shared" ref="DP3:DP34" si="34">ROUNDDOWN((CE3*0.3)/12,0)</f>
        <v>1824</v>
      </c>
      <c r="DQ3">
        <f t="shared" ref="DQ3:DX3" si="35">W3*0.4</f>
        <v>0</v>
      </c>
      <c r="DR3">
        <f t="shared" si="35"/>
        <v>0</v>
      </c>
      <c r="DS3">
        <f t="shared" si="35"/>
        <v>0</v>
      </c>
      <c r="DT3">
        <f t="shared" si="35"/>
        <v>0</v>
      </c>
      <c r="DU3">
        <f t="shared" si="35"/>
        <v>0</v>
      </c>
      <c r="DV3">
        <f t="shared" si="35"/>
        <v>0</v>
      </c>
      <c r="DW3">
        <f t="shared" si="35"/>
        <v>0</v>
      </c>
      <c r="DX3">
        <f t="shared" si="35"/>
        <v>0</v>
      </c>
      <c r="DY3">
        <f t="shared" ref="DY3:DY34" si="36">W3*0.6</f>
        <v>0</v>
      </c>
      <c r="DZ3">
        <f t="shared" ref="DZ3:DZ34" si="37">X3*0.6</f>
        <v>0</v>
      </c>
      <c r="EA3">
        <f t="shared" ref="EA3:EA34" si="38">Y3*0.6</f>
        <v>0</v>
      </c>
      <c r="EB3">
        <f t="shared" ref="EB3:EB34" si="39">Z3*0.6</f>
        <v>0</v>
      </c>
      <c r="EC3">
        <f t="shared" ref="EC3:EC34" si="40">AA3*0.6</f>
        <v>0</v>
      </c>
      <c r="ED3">
        <f t="shared" ref="ED3:ED34" si="41">AB3*0.6</f>
        <v>0</v>
      </c>
      <c r="EE3">
        <f t="shared" ref="EE3:EE34" si="42">AC3*0.6</f>
        <v>0</v>
      </c>
      <c r="EF3">
        <f t="shared" ref="EF3:EF34" si="43">AD3*0.6</f>
        <v>0</v>
      </c>
      <c r="EG3">
        <f t="shared" ref="EG3:EG34" si="44">W3*0.8</f>
        <v>0</v>
      </c>
      <c r="EH3">
        <f t="shared" ref="EH3:EH34" si="45">X3*0.8</f>
        <v>0</v>
      </c>
      <c r="EI3">
        <f t="shared" ref="EI3:EI34" si="46">Y3*0.8</f>
        <v>0</v>
      </c>
      <c r="EJ3">
        <f t="shared" ref="EJ3:EJ34" si="47">Z3*0.8</f>
        <v>0</v>
      </c>
      <c r="EK3">
        <f t="shared" ref="EK3:EK34" si="48">AA3*0.8</f>
        <v>0</v>
      </c>
      <c r="EL3">
        <f t="shared" ref="EL3:EL34" si="49">AB3*0.8</f>
        <v>0</v>
      </c>
      <c r="EM3">
        <f t="shared" ref="EM3:EM34" si="50">AC3*0.8</f>
        <v>0</v>
      </c>
      <c r="EN3">
        <f t="shared" ref="EN3:EN34" si="51">AD3*0.8</f>
        <v>0</v>
      </c>
      <c r="EO3">
        <f t="shared" ref="EO3:EO34" si="52">W3*1.4</f>
        <v>0</v>
      </c>
      <c r="EP3">
        <f t="shared" ref="EP3:EP34" si="53">X3*1.4</f>
        <v>0</v>
      </c>
      <c r="EQ3">
        <f t="shared" ref="EQ3:EQ34" si="54">Y3*1.4</f>
        <v>0</v>
      </c>
      <c r="ER3">
        <f t="shared" ref="ER3:ER34" si="55">Z3*1.4</f>
        <v>0</v>
      </c>
      <c r="ES3">
        <f t="shared" ref="ES3:ES34" si="56">AA3*1.4</f>
        <v>0</v>
      </c>
      <c r="ET3">
        <f t="shared" ref="ET3:ET34" si="57">AB3*1.4</f>
        <v>0</v>
      </c>
      <c r="EU3">
        <f t="shared" ref="EU3:EU34" si="58">AC3*1.4</f>
        <v>0</v>
      </c>
      <c r="EV3">
        <f t="shared" ref="EV3:EV34" si="59">AD3*1.4</f>
        <v>0</v>
      </c>
      <c r="EW3">
        <f t="shared" ref="EW3:EW34" si="60">W3*1.6</f>
        <v>0</v>
      </c>
      <c r="EX3">
        <f t="shared" ref="EX3:EX34" si="61">X3*1.6</f>
        <v>0</v>
      </c>
      <c r="EY3">
        <f t="shared" ref="EY3:EY34" si="62">Y3*1.6</f>
        <v>0</v>
      </c>
      <c r="EZ3">
        <f t="shared" ref="EZ3:EZ34" si="63">Z3*1.6</f>
        <v>0</v>
      </c>
      <c r="FA3">
        <f t="shared" ref="FA3:FA34" si="64">AA3*1.6</f>
        <v>0</v>
      </c>
      <c r="FB3">
        <f t="shared" ref="FB3:FB34" si="65">AB3*1.6</f>
        <v>0</v>
      </c>
      <c r="FC3">
        <f t="shared" ref="FC3:FC34" si="66">AC3*1.6</f>
        <v>0</v>
      </c>
      <c r="FD3">
        <f t="shared" ref="FD3:FD34" si="67">AD3*1.6</f>
        <v>0</v>
      </c>
      <c r="FE3" s="1">
        <f t="shared" ref="FE3:FE34" si="68">ROUNDDOWN((DQ3*0.3)/12,0)</f>
        <v>0</v>
      </c>
      <c r="FF3" s="1">
        <f t="shared" ref="FF3:FF34" si="69">ROUNDDOWN(((DQ3+DR3)/2)/12*0.3, 0)</f>
        <v>0</v>
      </c>
      <c r="FG3" s="1">
        <f t="shared" ref="FG3:FG34" si="70">ROUNDDOWN((DS3*0.3)/12,0)</f>
        <v>0</v>
      </c>
      <c r="FH3" s="1">
        <f t="shared" ref="FH3:FH34" si="71">ROUNDDOWN(((DT3+DU3)/2)/12*0.3, 0)</f>
        <v>0</v>
      </c>
      <c r="FI3" s="1">
        <f t="shared" ref="FI3:FI34" si="72">ROUNDDOWN((DV3*0.3)/12,0)</f>
        <v>0</v>
      </c>
      <c r="FJ3" s="1">
        <f t="shared" ref="FJ3:FJ34" si="73">ROUNDDOWN((DY3*0.3)/12,0)</f>
        <v>0</v>
      </c>
      <c r="FK3" s="1">
        <f t="shared" ref="FK3:FK34" si="74">ROUNDDOWN(((DY3+DZ3)/2)/12*0.3, 0)</f>
        <v>0</v>
      </c>
      <c r="FL3" s="1">
        <f t="shared" ref="FL3:FL34" si="75">ROUNDDOWN((EA3*0.3)/12,0)</f>
        <v>0</v>
      </c>
      <c r="FM3" s="1">
        <f t="shared" ref="FM3:FM34" si="76">ROUNDDOWN(((EB3+EC3)/2)/12*0.3, 0)</f>
        <v>0</v>
      </c>
      <c r="FN3" s="1">
        <f t="shared" ref="FN3:FN34" si="77">ROUNDDOWN((ED3*0.3)/12,0)</f>
        <v>0</v>
      </c>
      <c r="FO3" s="1">
        <f t="shared" ref="FO3:FO34" si="78">ROUNDDOWN((EG3*0.3)/12,0)</f>
        <v>0</v>
      </c>
      <c r="FP3" s="1">
        <f t="shared" ref="FP3:FP34" si="79">ROUNDDOWN(((EG3+EH3)/2)/12*0.3, 0)</f>
        <v>0</v>
      </c>
      <c r="FQ3" s="1">
        <f t="shared" ref="FQ3:FQ34" si="80">ROUNDDOWN((EI3*0.3)/12,0)</f>
        <v>0</v>
      </c>
      <c r="FR3" s="1">
        <f t="shared" ref="FR3:FR34" si="81">ROUNDDOWN(((EJ3+EK3)/2)/12*0.3, 0)</f>
        <v>0</v>
      </c>
      <c r="FS3" s="1">
        <f t="shared" ref="FS3:FS34" si="82">ROUNDDOWN((EL3*0.3)/12,0)</f>
        <v>0</v>
      </c>
      <c r="FT3" s="1">
        <f t="shared" ref="FT3:FT34" si="83">ROUNDDOWN((W3*0.3)/12,0)</f>
        <v>0</v>
      </c>
      <c r="FU3" s="1">
        <f t="shared" ref="FU3:FU34" si="84">ROUNDDOWN(((W3+X3)/2)/12*0.3, 0)</f>
        <v>0</v>
      </c>
      <c r="FV3" s="1">
        <f t="shared" ref="FV3:FV34" si="85">ROUNDDOWN((Y3*0.3)/12,0)</f>
        <v>0</v>
      </c>
      <c r="FW3" s="1">
        <f t="shared" ref="FW3:FW34" si="86">ROUNDDOWN(((Z3+AA3)/2)/12*0.3, 0)</f>
        <v>0</v>
      </c>
      <c r="FX3" s="1">
        <f t="shared" ref="FX3:FX34" si="87">ROUNDDOWN((AB3*0.3)/12,0)</f>
        <v>0</v>
      </c>
      <c r="FY3" s="1">
        <f t="shared" ref="FY3:FY34" si="88">ROUNDDOWN((AE3*0.3)/12,0)</f>
        <v>0</v>
      </c>
      <c r="FZ3" s="1">
        <f t="shared" ref="FZ3:FZ34" si="89">ROUNDDOWN(((AE3+AF3)/2)/12*0.3, 0)</f>
        <v>0</v>
      </c>
      <c r="GA3" s="1">
        <f t="shared" ref="GA3:GA34" si="90">ROUNDDOWN((AG3*0.3)/12,0)</f>
        <v>0</v>
      </c>
      <c r="GB3" s="1">
        <f t="shared" ref="GB3:GB34" si="91">ROUNDDOWN(((AH3+AI3)/2)/12*0.3, 0)</f>
        <v>0</v>
      </c>
      <c r="GC3" s="1">
        <f t="shared" ref="GC3:GC34" si="92">ROUNDDOWN((AJ3*0.3)/12,0)</f>
        <v>0</v>
      </c>
      <c r="GD3" s="1">
        <f t="shared" ref="GD3:GD34" si="93">ROUNDDOWN((EO3*0.3)/12,0)</f>
        <v>0</v>
      </c>
      <c r="GE3" s="1">
        <f t="shared" ref="GE3:GE34" si="94">ROUNDDOWN(((EO3+EP3)/2)/12*0.3, 0)</f>
        <v>0</v>
      </c>
      <c r="GF3" s="1">
        <f t="shared" ref="GF3:GF34" si="95">ROUNDDOWN((EQ3*0.3)/12,0)</f>
        <v>0</v>
      </c>
      <c r="GG3" s="1">
        <f t="shared" ref="GG3:GG34" si="96">ROUNDDOWN(((ER3+ES3)/2)/12*0.3, 0)</f>
        <v>0</v>
      </c>
      <c r="GH3" s="1">
        <f t="shared" ref="GH3:GH34" si="97">ROUNDDOWN((ET3*0.3)/12,0)</f>
        <v>0</v>
      </c>
      <c r="GI3" s="1">
        <f t="shared" ref="GI3:GI34" si="98">ROUNDDOWN((EW3*0.3)/12,0)</f>
        <v>0</v>
      </c>
      <c r="GJ3" s="1">
        <f t="shared" ref="GJ3:GJ34" si="99">ROUNDDOWN(((EW3+EX3)/2)/12*0.3, 0)</f>
        <v>0</v>
      </c>
      <c r="GK3" s="1">
        <f t="shared" ref="GK3:GK34" si="100">ROUNDDOWN((EY3*0.3)/12,0)</f>
        <v>0</v>
      </c>
      <c r="GL3" s="1">
        <f t="shared" ref="GL3:GL34" si="101">ROUNDDOWN(((EZ3+FA3)/2)/12*0.3, 0)</f>
        <v>0</v>
      </c>
      <c r="GM3" s="1">
        <f t="shared" ref="GM3:GM34" si="102">ROUNDDOWN((FB3*0.3)/12,0)</f>
        <v>0</v>
      </c>
      <c r="GN3">
        <f t="shared" ref="GN3:GN34" si="103">I3*2.4</f>
        <v>94320</v>
      </c>
      <c r="GO3">
        <f t="shared" ref="GO3:GO34" si="104">I3*3</f>
        <v>117900</v>
      </c>
    </row>
    <row r="4" spans="1:197" x14ac:dyDescent="0.2">
      <c r="A4" s="1" t="s">
        <v>23</v>
      </c>
      <c r="B4" t="s">
        <v>22</v>
      </c>
      <c r="C4" t="s">
        <v>24</v>
      </c>
      <c r="D4" t="s">
        <v>477</v>
      </c>
      <c r="E4">
        <v>125800</v>
      </c>
      <c r="F4">
        <v>44050</v>
      </c>
      <c r="G4">
        <v>50350</v>
      </c>
      <c r="H4">
        <v>56650</v>
      </c>
      <c r="I4">
        <v>62900</v>
      </c>
      <c r="J4">
        <v>67950</v>
      </c>
      <c r="K4">
        <v>73000</v>
      </c>
      <c r="L4">
        <v>78000</v>
      </c>
      <c r="M4">
        <v>83050</v>
      </c>
      <c r="N4">
        <v>52860</v>
      </c>
      <c r="O4">
        <v>60420</v>
      </c>
      <c r="P4">
        <v>67980</v>
      </c>
      <c r="Q4">
        <v>75480</v>
      </c>
      <c r="R4">
        <v>81540</v>
      </c>
      <c r="S4">
        <v>87600</v>
      </c>
      <c r="T4">
        <v>93600</v>
      </c>
      <c r="U4">
        <v>99660</v>
      </c>
      <c r="V4" s="1" t="s">
        <v>17</v>
      </c>
      <c r="AM4" s="1" t="s">
        <v>617</v>
      </c>
      <c r="AN4" s="1" t="s">
        <v>19</v>
      </c>
      <c r="AO4" s="1">
        <v>1</v>
      </c>
      <c r="AP4" t="s">
        <v>24</v>
      </c>
      <c r="AQ4" s="1" t="s">
        <v>21</v>
      </c>
      <c r="AR4" s="1" t="s">
        <v>478</v>
      </c>
      <c r="AS4" t="s">
        <v>24</v>
      </c>
      <c r="AT4">
        <f>'Average Income Limits-HIDE'!L3</f>
        <v>17620</v>
      </c>
      <c r="AU4">
        <f>'Average Income Limits-HIDE'!M3</f>
        <v>20140</v>
      </c>
      <c r="AV4">
        <f>'Average Income Limits-HIDE'!N3</f>
        <v>22660</v>
      </c>
      <c r="AW4">
        <f>'Average Income Limits-HIDE'!O3</f>
        <v>25160</v>
      </c>
      <c r="AX4">
        <f>'Average Income Limits-HIDE'!P3</f>
        <v>27180</v>
      </c>
      <c r="AY4">
        <f>'Average Income Limits-HIDE'!Q3</f>
        <v>29200</v>
      </c>
      <c r="AZ4">
        <f>'Average Income Limits-HIDE'!R3</f>
        <v>31200</v>
      </c>
      <c r="BA4">
        <f>'Average Income Limits-HIDE'!S3</f>
        <v>33220</v>
      </c>
      <c r="BB4">
        <f>'Average Income Limits-HIDE'!T3</f>
        <v>26430</v>
      </c>
      <c r="BC4">
        <f>'Average Income Limits-HIDE'!U3</f>
        <v>30210</v>
      </c>
      <c r="BD4">
        <f>'Average Income Limits-HIDE'!V3</f>
        <v>33990</v>
      </c>
      <c r="BE4">
        <f>'Average Income Limits-HIDE'!W3</f>
        <v>37740</v>
      </c>
      <c r="BF4">
        <f>'Average Income Limits-HIDE'!X3</f>
        <v>40770</v>
      </c>
      <c r="BG4">
        <f>'Average Income Limits-HIDE'!Y3</f>
        <v>43800</v>
      </c>
      <c r="BH4">
        <f>'Average Income Limits-HIDE'!Z3</f>
        <v>46800</v>
      </c>
      <c r="BI4">
        <f>'Average Income Limits-HIDE'!AA3</f>
        <v>49830</v>
      </c>
      <c r="BJ4">
        <f>'Average Income Limits-HIDE'!AB3</f>
        <v>35240</v>
      </c>
      <c r="BK4">
        <f>'Average Income Limits-HIDE'!AC3</f>
        <v>40280</v>
      </c>
      <c r="BL4">
        <f>'Average Income Limits-HIDE'!AD3</f>
        <v>45320</v>
      </c>
      <c r="BM4">
        <f>'Average Income Limits-HIDE'!AE3</f>
        <v>50320</v>
      </c>
      <c r="BN4">
        <f>'Average Income Limits-HIDE'!AF3</f>
        <v>54360</v>
      </c>
      <c r="BO4">
        <f>'Average Income Limits-HIDE'!AG3</f>
        <v>58400</v>
      </c>
      <c r="BP4">
        <f>'Average Income Limits-HIDE'!AH3</f>
        <v>62400</v>
      </c>
      <c r="BQ4">
        <f>'Average Income Limits-HIDE'!AI3</f>
        <v>66440</v>
      </c>
      <c r="BR4">
        <f>'Average Income Limits-HIDE'!AZ3</f>
        <v>61670</v>
      </c>
      <c r="BS4">
        <f>'Average Income Limits-HIDE'!BA3</f>
        <v>70490</v>
      </c>
      <c r="BT4">
        <f>'Average Income Limits-HIDE'!BB3</f>
        <v>79310</v>
      </c>
      <c r="BU4">
        <f>'Average Income Limits-HIDE'!BC3</f>
        <v>88060</v>
      </c>
      <c r="BV4">
        <f>'Average Income Limits-HIDE'!BD3</f>
        <v>95130</v>
      </c>
      <c r="BW4">
        <f>'Average Income Limits-HIDE'!BE3</f>
        <v>102200</v>
      </c>
      <c r="BX4">
        <f>'Average Income Limits-HIDE'!BF3</f>
        <v>109200</v>
      </c>
      <c r="BY4">
        <f>'Average Income Limits-HIDE'!BG3</f>
        <v>116270</v>
      </c>
      <c r="BZ4">
        <f>'Average Income Limits-HIDE'!BH3</f>
        <v>70480</v>
      </c>
      <c r="CA4">
        <f>'Average Income Limits-HIDE'!BI3</f>
        <v>80560</v>
      </c>
      <c r="CB4">
        <f>'Average Income Limits-HIDE'!BJ3</f>
        <v>90640</v>
      </c>
      <c r="CC4">
        <f>'Average Income Limits-HIDE'!BK3</f>
        <v>100640</v>
      </c>
      <c r="CD4">
        <f>'Average Income Limits-HIDE'!BL3</f>
        <v>108720</v>
      </c>
      <c r="CE4">
        <f>'Average Income Limits-HIDE'!BM3</f>
        <v>116800</v>
      </c>
      <c r="CF4">
        <f>'Average Income Limits-HIDE'!BN3</f>
        <v>124800</v>
      </c>
      <c r="CG4">
        <f>'Average Income Limits-HIDE'!BO3</f>
        <v>132880</v>
      </c>
      <c r="CH4" s="1">
        <f t="shared" si="0"/>
        <v>440</v>
      </c>
      <c r="CI4" s="1">
        <f t="shared" si="1"/>
        <v>472</v>
      </c>
      <c r="CJ4" s="1">
        <f t="shared" si="2"/>
        <v>566</v>
      </c>
      <c r="CK4" s="1">
        <f t="shared" si="3"/>
        <v>654</v>
      </c>
      <c r="CL4" s="1">
        <f t="shared" si="4"/>
        <v>730</v>
      </c>
      <c r="CM4" s="1">
        <f t="shared" si="5"/>
        <v>660</v>
      </c>
      <c r="CN4" s="1">
        <f t="shared" si="6"/>
        <v>708</v>
      </c>
      <c r="CO4" s="1">
        <f t="shared" si="7"/>
        <v>849</v>
      </c>
      <c r="CP4" s="1">
        <f t="shared" si="8"/>
        <v>981</v>
      </c>
      <c r="CQ4" s="1">
        <f t="shared" si="9"/>
        <v>1095</v>
      </c>
      <c r="CR4" s="1">
        <f t="shared" si="10"/>
        <v>881</v>
      </c>
      <c r="CS4" s="1">
        <f t="shared" si="11"/>
        <v>944</v>
      </c>
      <c r="CT4" s="1">
        <f t="shared" si="12"/>
        <v>1133</v>
      </c>
      <c r="CU4" s="1">
        <f t="shared" si="13"/>
        <v>1308</v>
      </c>
      <c r="CV4" s="1">
        <f t="shared" si="14"/>
        <v>1460</v>
      </c>
      <c r="CW4" s="1">
        <f t="shared" si="15"/>
        <v>1101</v>
      </c>
      <c r="CX4" s="1">
        <f t="shared" si="16"/>
        <v>1180</v>
      </c>
      <c r="CY4" s="1">
        <f t="shared" si="17"/>
        <v>1416</v>
      </c>
      <c r="CZ4" s="1">
        <f t="shared" si="18"/>
        <v>1635</v>
      </c>
      <c r="DA4" s="1">
        <f t="shared" si="19"/>
        <v>1825</v>
      </c>
      <c r="DB4" s="1">
        <f t="shared" si="20"/>
        <v>1321</v>
      </c>
      <c r="DC4" s="1">
        <f t="shared" si="21"/>
        <v>1416</v>
      </c>
      <c r="DD4" s="1">
        <f t="shared" si="22"/>
        <v>1699</v>
      </c>
      <c r="DE4" s="1">
        <f t="shared" si="23"/>
        <v>1962</v>
      </c>
      <c r="DF4" s="1">
        <f t="shared" si="24"/>
        <v>2190</v>
      </c>
      <c r="DG4" s="1">
        <f t="shared" si="25"/>
        <v>1541</v>
      </c>
      <c r="DH4" s="1">
        <f t="shared" si="26"/>
        <v>1652</v>
      </c>
      <c r="DI4" s="1">
        <f t="shared" si="27"/>
        <v>1982</v>
      </c>
      <c r="DJ4" s="1">
        <f t="shared" si="28"/>
        <v>2289</v>
      </c>
      <c r="DK4" s="1">
        <f t="shared" si="29"/>
        <v>2555</v>
      </c>
      <c r="DL4" s="1">
        <f t="shared" si="30"/>
        <v>1762</v>
      </c>
      <c r="DM4" s="1">
        <f t="shared" si="31"/>
        <v>1888</v>
      </c>
      <c r="DN4" s="1">
        <f t="shared" si="32"/>
        <v>2266</v>
      </c>
      <c r="DO4" s="1">
        <f t="shared" si="33"/>
        <v>2617</v>
      </c>
      <c r="DP4" s="1">
        <f t="shared" si="34"/>
        <v>2920</v>
      </c>
      <c r="DQ4">
        <f t="shared" ref="DQ4:DQ35" si="105">IFERROR(W4*0.4,0)</f>
        <v>0</v>
      </c>
      <c r="DR4">
        <f t="shared" ref="DR4:DR35" si="106">X4*0.4</f>
        <v>0</v>
      </c>
      <c r="DS4">
        <f t="shared" ref="DS4:DS35" si="107">Y4*0.4</f>
        <v>0</v>
      </c>
      <c r="DT4">
        <f t="shared" ref="DT4:DT35" si="108">Z4*0.4</f>
        <v>0</v>
      </c>
      <c r="DU4">
        <f t="shared" ref="DU4:DU35" si="109">AA4*0.4</f>
        <v>0</v>
      </c>
      <c r="DV4">
        <f t="shared" ref="DV4:DV35" si="110">AB4*0.4</f>
        <v>0</v>
      </c>
      <c r="DW4">
        <f t="shared" ref="DW4:DW35" si="111">AC4*0.4</f>
        <v>0</v>
      </c>
      <c r="DX4">
        <f t="shared" ref="DX4:DX35" si="112">AD4*0.4</f>
        <v>0</v>
      </c>
      <c r="DY4">
        <f t="shared" si="36"/>
        <v>0</v>
      </c>
      <c r="DZ4">
        <f t="shared" si="37"/>
        <v>0</v>
      </c>
      <c r="EA4">
        <f t="shared" si="38"/>
        <v>0</v>
      </c>
      <c r="EB4">
        <f t="shared" si="39"/>
        <v>0</v>
      </c>
      <c r="EC4">
        <f t="shared" si="40"/>
        <v>0</v>
      </c>
      <c r="ED4">
        <f t="shared" si="41"/>
        <v>0</v>
      </c>
      <c r="EE4">
        <f t="shared" si="42"/>
        <v>0</v>
      </c>
      <c r="EF4">
        <f t="shared" si="43"/>
        <v>0</v>
      </c>
      <c r="EG4">
        <f t="shared" si="44"/>
        <v>0</v>
      </c>
      <c r="EH4">
        <f t="shared" si="45"/>
        <v>0</v>
      </c>
      <c r="EI4">
        <f t="shared" si="46"/>
        <v>0</v>
      </c>
      <c r="EJ4">
        <f t="shared" si="47"/>
        <v>0</v>
      </c>
      <c r="EK4">
        <f t="shared" si="48"/>
        <v>0</v>
      </c>
      <c r="EL4">
        <f t="shared" si="49"/>
        <v>0</v>
      </c>
      <c r="EM4">
        <f t="shared" si="50"/>
        <v>0</v>
      </c>
      <c r="EN4">
        <f t="shared" si="51"/>
        <v>0</v>
      </c>
      <c r="EO4">
        <f t="shared" si="52"/>
        <v>0</v>
      </c>
      <c r="EP4">
        <f t="shared" si="53"/>
        <v>0</v>
      </c>
      <c r="EQ4">
        <f t="shared" si="54"/>
        <v>0</v>
      </c>
      <c r="ER4">
        <f t="shared" si="55"/>
        <v>0</v>
      </c>
      <c r="ES4">
        <f t="shared" si="56"/>
        <v>0</v>
      </c>
      <c r="ET4">
        <f t="shared" si="57"/>
        <v>0</v>
      </c>
      <c r="EU4">
        <f t="shared" si="58"/>
        <v>0</v>
      </c>
      <c r="EV4">
        <f t="shared" si="59"/>
        <v>0</v>
      </c>
      <c r="EW4">
        <f t="shared" si="60"/>
        <v>0</v>
      </c>
      <c r="EX4">
        <f t="shared" si="61"/>
        <v>0</v>
      </c>
      <c r="EY4">
        <f t="shared" si="62"/>
        <v>0</v>
      </c>
      <c r="EZ4">
        <f t="shared" si="63"/>
        <v>0</v>
      </c>
      <c r="FA4">
        <f t="shared" si="64"/>
        <v>0</v>
      </c>
      <c r="FB4">
        <f t="shared" si="65"/>
        <v>0</v>
      </c>
      <c r="FC4">
        <f t="shared" si="66"/>
        <v>0</v>
      </c>
      <c r="FD4">
        <f t="shared" si="67"/>
        <v>0</v>
      </c>
      <c r="FE4" s="1">
        <f t="shared" si="68"/>
        <v>0</v>
      </c>
      <c r="FF4" s="1">
        <f t="shared" si="69"/>
        <v>0</v>
      </c>
      <c r="FG4" s="1">
        <f t="shared" si="70"/>
        <v>0</v>
      </c>
      <c r="FH4" s="1">
        <f t="shared" si="71"/>
        <v>0</v>
      </c>
      <c r="FI4" s="1">
        <f t="shared" si="72"/>
        <v>0</v>
      </c>
      <c r="FJ4" s="1">
        <f t="shared" si="73"/>
        <v>0</v>
      </c>
      <c r="FK4" s="1">
        <f t="shared" si="74"/>
        <v>0</v>
      </c>
      <c r="FL4" s="1">
        <f t="shared" si="75"/>
        <v>0</v>
      </c>
      <c r="FM4" s="1">
        <f t="shared" si="76"/>
        <v>0</v>
      </c>
      <c r="FN4" s="1">
        <f t="shared" si="77"/>
        <v>0</v>
      </c>
      <c r="FO4" s="1">
        <f t="shared" si="78"/>
        <v>0</v>
      </c>
      <c r="FP4" s="1">
        <f t="shared" si="79"/>
        <v>0</v>
      </c>
      <c r="FQ4" s="1">
        <f t="shared" si="80"/>
        <v>0</v>
      </c>
      <c r="FR4" s="1">
        <f t="shared" si="81"/>
        <v>0</v>
      </c>
      <c r="FS4" s="1">
        <f t="shared" si="82"/>
        <v>0</v>
      </c>
      <c r="FT4" s="1">
        <f t="shared" si="83"/>
        <v>0</v>
      </c>
      <c r="FU4" s="1">
        <f t="shared" si="84"/>
        <v>0</v>
      </c>
      <c r="FV4" s="1">
        <f t="shared" si="85"/>
        <v>0</v>
      </c>
      <c r="FW4" s="1">
        <f t="shared" si="86"/>
        <v>0</v>
      </c>
      <c r="FX4" s="1">
        <f t="shared" si="87"/>
        <v>0</v>
      </c>
      <c r="FY4" s="1">
        <f t="shared" si="88"/>
        <v>0</v>
      </c>
      <c r="FZ4" s="1">
        <f t="shared" si="89"/>
        <v>0</v>
      </c>
      <c r="GA4" s="1">
        <f t="shared" si="90"/>
        <v>0</v>
      </c>
      <c r="GB4" s="1">
        <f t="shared" si="91"/>
        <v>0</v>
      </c>
      <c r="GC4" s="1">
        <f t="shared" si="92"/>
        <v>0</v>
      </c>
      <c r="GD4" s="1">
        <f t="shared" si="93"/>
        <v>0</v>
      </c>
      <c r="GE4" s="1">
        <f t="shared" si="94"/>
        <v>0</v>
      </c>
      <c r="GF4" s="1">
        <f t="shared" si="95"/>
        <v>0</v>
      </c>
      <c r="GG4" s="1">
        <f t="shared" si="96"/>
        <v>0</v>
      </c>
      <c r="GH4" s="1">
        <f t="shared" si="97"/>
        <v>0</v>
      </c>
      <c r="GI4" s="1">
        <f t="shared" si="98"/>
        <v>0</v>
      </c>
      <c r="GJ4" s="1">
        <f t="shared" si="99"/>
        <v>0</v>
      </c>
      <c r="GK4" s="1">
        <f t="shared" si="100"/>
        <v>0</v>
      </c>
      <c r="GL4" s="1">
        <f t="shared" si="101"/>
        <v>0</v>
      </c>
      <c r="GM4" s="1">
        <f t="shared" si="102"/>
        <v>0</v>
      </c>
      <c r="GN4">
        <f t="shared" si="103"/>
        <v>150960</v>
      </c>
      <c r="GO4">
        <f t="shared" si="104"/>
        <v>188700</v>
      </c>
    </row>
    <row r="5" spans="1:197" x14ac:dyDescent="0.2">
      <c r="A5" s="1" t="s">
        <v>27</v>
      </c>
      <c r="B5" t="s">
        <v>25</v>
      </c>
      <c r="C5" t="s">
        <v>28</v>
      </c>
      <c r="D5" t="s">
        <v>26</v>
      </c>
      <c r="E5">
        <v>75000</v>
      </c>
      <c r="F5">
        <v>27350</v>
      </c>
      <c r="G5">
        <v>31250</v>
      </c>
      <c r="H5">
        <v>35150</v>
      </c>
      <c r="I5">
        <v>39050</v>
      </c>
      <c r="J5">
        <v>42200</v>
      </c>
      <c r="K5">
        <v>45300</v>
      </c>
      <c r="L5">
        <v>48450</v>
      </c>
      <c r="M5">
        <v>51550</v>
      </c>
      <c r="N5">
        <v>32820</v>
      </c>
      <c r="O5">
        <v>37500</v>
      </c>
      <c r="P5">
        <v>42180</v>
      </c>
      <c r="Q5">
        <v>46860</v>
      </c>
      <c r="R5">
        <v>50640</v>
      </c>
      <c r="S5">
        <v>54360</v>
      </c>
      <c r="T5">
        <v>58140</v>
      </c>
      <c r="U5">
        <v>61860</v>
      </c>
      <c r="V5" s="1" t="s">
        <v>17</v>
      </c>
      <c r="AM5" s="1" t="s">
        <v>617</v>
      </c>
      <c r="AN5" s="1" t="s">
        <v>19</v>
      </c>
      <c r="AO5" s="1">
        <v>0</v>
      </c>
      <c r="AP5" t="s">
        <v>28</v>
      </c>
      <c r="AQ5" s="1" t="s">
        <v>21</v>
      </c>
      <c r="AR5" s="1" t="s">
        <v>479</v>
      </c>
      <c r="AS5" t="s">
        <v>28</v>
      </c>
      <c r="AT5">
        <f>'Average Income Limits-HIDE'!L4</f>
        <v>10940</v>
      </c>
      <c r="AU5">
        <f>'Average Income Limits-HIDE'!M4</f>
        <v>12500</v>
      </c>
      <c r="AV5">
        <f>'Average Income Limits-HIDE'!N4</f>
        <v>14060</v>
      </c>
      <c r="AW5">
        <f>'Average Income Limits-HIDE'!O4</f>
        <v>15620</v>
      </c>
      <c r="AX5">
        <f>'Average Income Limits-HIDE'!P4</f>
        <v>16880</v>
      </c>
      <c r="AY5">
        <f>'Average Income Limits-HIDE'!Q4</f>
        <v>18120</v>
      </c>
      <c r="AZ5">
        <f>'Average Income Limits-HIDE'!R4</f>
        <v>19380</v>
      </c>
      <c r="BA5">
        <f>'Average Income Limits-HIDE'!S4</f>
        <v>20620</v>
      </c>
      <c r="BB5">
        <f>'Average Income Limits-HIDE'!T4</f>
        <v>16410</v>
      </c>
      <c r="BC5">
        <f>'Average Income Limits-HIDE'!U4</f>
        <v>18750</v>
      </c>
      <c r="BD5">
        <f>'Average Income Limits-HIDE'!V4</f>
        <v>21090</v>
      </c>
      <c r="BE5">
        <f>'Average Income Limits-HIDE'!W4</f>
        <v>23430</v>
      </c>
      <c r="BF5">
        <f>'Average Income Limits-HIDE'!X4</f>
        <v>25320</v>
      </c>
      <c r="BG5">
        <f>'Average Income Limits-HIDE'!Y4</f>
        <v>27180</v>
      </c>
      <c r="BH5">
        <f>'Average Income Limits-HIDE'!Z4</f>
        <v>29070</v>
      </c>
      <c r="BI5">
        <f>'Average Income Limits-HIDE'!AA4</f>
        <v>30930</v>
      </c>
      <c r="BJ5">
        <f>'Average Income Limits-HIDE'!AB4</f>
        <v>21880</v>
      </c>
      <c r="BK5">
        <f>'Average Income Limits-HIDE'!AC4</f>
        <v>25000</v>
      </c>
      <c r="BL5">
        <f>'Average Income Limits-HIDE'!AD4</f>
        <v>28120</v>
      </c>
      <c r="BM5">
        <f>'Average Income Limits-HIDE'!AE4</f>
        <v>31240</v>
      </c>
      <c r="BN5">
        <f>'Average Income Limits-HIDE'!AF4</f>
        <v>33760</v>
      </c>
      <c r="BO5">
        <f>'Average Income Limits-HIDE'!AG4</f>
        <v>36240</v>
      </c>
      <c r="BP5">
        <f>'Average Income Limits-HIDE'!AH4</f>
        <v>38760</v>
      </c>
      <c r="BQ5">
        <f>'Average Income Limits-HIDE'!AI4</f>
        <v>41240</v>
      </c>
      <c r="BR5">
        <f>'Average Income Limits-HIDE'!AZ4</f>
        <v>38290</v>
      </c>
      <c r="BS5">
        <f>'Average Income Limits-HIDE'!BA4</f>
        <v>43750</v>
      </c>
      <c r="BT5">
        <f>'Average Income Limits-HIDE'!BB4</f>
        <v>49210</v>
      </c>
      <c r="BU5">
        <f>'Average Income Limits-HIDE'!BC4</f>
        <v>54670</v>
      </c>
      <c r="BV5">
        <f>'Average Income Limits-HIDE'!BD4</f>
        <v>59080</v>
      </c>
      <c r="BW5">
        <f>'Average Income Limits-HIDE'!BE4</f>
        <v>63420</v>
      </c>
      <c r="BX5">
        <f>'Average Income Limits-HIDE'!BF4</f>
        <v>67830</v>
      </c>
      <c r="BY5">
        <f>'Average Income Limits-HIDE'!BG4</f>
        <v>72170</v>
      </c>
      <c r="BZ5">
        <f>'Average Income Limits-HIDE'!BH4</f>
        <v>43760</v>
      </c>
      <c r="CA5">
        <f>'Average Income Limits-HIDE'!BI4</f>
        <v>50000</v>
      </c>
      <c r="CB5">
        <f>'Average Income Limits-HIDE'!BJ4</f>
        <v>56240</v>
      </c>
      <c r="CC5">
        <f>'Average Income Limits-HIDE'!BK4</f>
        <v>62480</v>
      </c>
      <c r="CD5">
        <f>'Average Income Limits-HIDE'!BL4</f>
        <v>67520</v>
      </c>
      <c r="CE5">
        <f>'Average Income Limits-HIDE'!BM4</f>
        <v>72480</v>
      </c>
      <c r="CF5">
        <f>'Average Income Limits-HIDE'!BN4</f>
        <v>77520</v>
      </c>
      <c r="CG5">
        <f>'Average Income Limits-HIDE'!BO4</f>
        <v>82480</v>
      </c>
      <c r="CH5" s="1">
        <f t="shared" si="0"/>
        <v>273</v>
      </c>
      <c r="CI5" s="1">
        <f t="shared" si="1"/>
        <v>293</v>
      </c>
      <c r="CJ5" s="1">
        <f t="shared" si="2"/>
        <v>351</v>
      </c>
      <c r="CK5" s="1">
        <f t="shared" si="3"/>
        <v>406</v>
      </c>
      <c r="CL5" s="1">
        <f t="shared" si="4"/>
        <v>453</v>
      </c>
      <c r="CM5" s="1">
        <f t="shared" si="5"/>
        <v>410</v>
      </c>
      <c r="CN5" s="1">
        <f t="shared" si="6"/>
        <v>439</v>
      </c>
      <c r="CO5" s="1">
        <f t="shared" si="7"/>
        <v>527</v>
      </c>
      <c r="CP5" s="1">
        <f t="shared" si="8"/>
        <v>609</v>
      </c>
      <c r="CQ5" s="1">
        <f t="shared" si="9"/>
        <v>679</v>
      </c>
      <c r="CR5" s="1">
        <f t="shared" si="10"/>
        <v>547</v>
      </c>
      <c r="CS5" s="1">
        <f t="shared" si="11"/>
        <v>586</v>
      </c>
      <c r="CT5" s="1">
        <f t="shared" si="12"/>
        <v>703</v>
      </c>
      <c r="CU5" s="1">
        <f t="shared" si="13"/>
        <v>812</v>
      </c>
      <c r="CV5" s="1">
        <f t="shared" si="14"/>
        <v>906</v>
      </c>
      <c r="CW5" s="1">
        <f t="shared" si="15"/>
        <v>683</v>
      </c>
      <c r="CX5" s="1">
        <f t="shared" si="16"/>
        <v>732</v>
      </c>
      <c r="CY5" s="1">
        <f t="shared" si="17"/>
        <v>878</v>
      </c>
      <c r="CZ5" s="1">
        <f t="shared" si="18"/>
        <v>1015</v>
      </c>
      <c r="DA5" s="1">
        <f t="shared" si="19"/>
        <v>1132</v>
      </c>
      <c r="DB5" s="1">
        <f t="shared" si="20"/>
        <v>820</v>
      </c>
      <c r="DC5" s="1">
        <f t="shared" si="21"/>
        <v>879</v>
      </c>
      <c r="DD5" s="1">
        <f t="shared" si="22"/>
        <v>1054</v>
      </c>
      <c r="DE5" s="1">
        <f t="shared" si="23"/>
        <v>1218</v>
      </c>
      <c r="DF5" s="1">
        <f t="shared" si="24"/>
        <v>1359</v>
      </c>
      <c r="DG5" s="1">
        <f t="shared" si="25"/>
        <v>957</v>
      </c>
      <c r="DH5" s="1">
        <f t="shared" si="26"/>
        <v>1025</v>
      </c>
      <c r="DI5" s="1">
        <f t="shared" si="27"/>
        <v>1230</v>
      </c>
      <c r="DJ5" s="1">
        <f t="shared" si="28"/>
        <v>1421</v>
      </c>
      <c r="DK5" s="1">
        <f t="shared" si="29"/>
        <v>1585</v>
      </c>
      <c r="DL5" s="1">
        <f t="shared" si="30"/>
        <v>1094</v>
      </c>
      <c r="DM5" s="1">
        <f t="shared" si="31"/>
        <v>1172</v>
      </c>
      <c r="DN5" s="1">
        <f t="shared" si="32"/>
        <v>1406</v>
      </c>
      <c r="DO5" s="1">
        <f t="shared" si="33"/>
        <v>1625</v>
      </c>
      <c r="DP5" s="1">
        <f t="shared" si="34"/>
        <v>1812</v>
      </c>
      <c r="DQ5">
        <f t="shared" si="105"/>
        <v>0</v>
      </c>
      <c r="DR5">
        <f t="shared" si="106"/>
        <v>0</v>
      </c>
      <c r="DS5">
        <f t="shared" si="107"/>
        <v>0</v>
      </c>
      <c r="DT5">
        <f t="shared" si="108"/>
        <v>0</v>
      </c>
      <c r="DU5">
        <f t="shared" si="109"/>
        <v>0</v>
      </c>
      <c r="DV5">
        <f t="shared" si="110"/>
        <v>0</v>
      </c>
      <c r="DW5">
        <f t="shared" si="111"/>
        <v>0</v>
      </c>
      <c r="DX5">
        <f t="shared" si="112"/>
        <v>0</v>
      </c>
      <c r="DY5">
        <f t="shared" si="36"/>
        <v>0</v>
      </c>
      <c r="DZ5">
        <f t="shared" si="37"/>
        <v>0</v>
      </c>
      <c r="EA5">
        <f t="shared" si="38"/>
        <v>0</v>
      </c>
      <c r="EB5">
        <f t="shared" si="39"/>
        <v>0</v>
      </c>
      <c r="EC5">
        <f t="shared" si="40"/>
        <v>0</v>
      </c>
      <c r="ED5">
        <f t="shared" si="41"/>
        <v>0</v>
      </c>
      <c r="EE5">
        <f t="shared" si="42"/>
        <v>0</v>
      </c>
      <c r="EF5">
        <f t="shared" si="43"/>
        <v>0</v>
      </c>
      <c r="EG5">
        <f t="shared" si="44"/>
        <v>0</v>
      </c>
      <c r="EH5">
        <f t="shared" si="45"/>
        <v>0</v>
      </c>
      <c r="EI5">
        <f t="shared" si="46"/>
        <v>0</v>
      </c>
      <c r="EJ5">
        <f t="shared" si="47"/>
        <v>0</v>
      </c>
      <c r="EK5">
        <f t="shared" si="48"/>
        <v>0</v>
      </c>
      <c r="EL5">
        <f t="shared" si="49"/>
        <v>0</v>
      </c>
      <c r="EM5">
        <f t="shared" si="50"/>
        <v>0</v>
      </c>
      <c r="EN5">
        <f t="shared" si="51"/>
        <v>0</v>
      </c>
      <c r="EO5">
        <f t="shared" si="52"/>
        <v>0</v>
      </c>
      <c r="EP5">
        <f t="shared" si="53"/>
        <v>0</v>
      </c>
      <c r="EQ5">
        <f t="shared" si="54"/>
        <v>0</v>
      </c>
      <c r="ER5">
        <f t="shared" si="55"/>
        <v>0</v>
      </c>
      <c r="ES5">
        <f t="shared" si="56"/>
        <v>0</v>
      </c>
      <c r="ET5">
        <f t="shared" si="57"/>
        <v>0</v>
      </c>
      <c r="EU5">
        <f t="shared" si="58"/>
        <v>0</v>
      </c>
      <c r="EV5">
        <f t="shared" si="59"/>
        <v>0</v>
      </c>
      <c r="EW5">
        <f t="shared" si="60"/>
        <v>0</v>
      </c>
      <c r="EX5">
        <f t="shared" si="61"/>
        <v>0</v>
      </c>
      <c r="EY5">
        <f t="shared" si="62"/>
        <v>0</v>
      </c>
      <c r="EZ5">
        <f t="shared" si="63"/>
        <v>0</v>
      </c>
      <c r="FA5">
        <f t="shared" si="64"/>
        <v>0</v>
      </c>
      <c r="FB5">
        <f t="shared" si="65"/>
        <v>0</v>
      </c>
      <c r="FC5">
        <f t="shared" si="66"/>
        <v>0</v>
      </c>
      <c r="FD5">
        <f t="shared" si="67"/>
        <v>0</v>
      </c>
      <c r="FE5" s="1">
        <f t="shared" si="68"/>
        <v>0</v>
      </c>
      <c r="FF5" s="1">
        <f t="shared" si="69"/>
        <v>0</v>
      </c>
      <c r="FG5" s="1">
        <f t="shared" si="70"/>
        <v>0</v>
      </c>
      <c r="FH5" s="1">
        <f t="shared" si="71"/>
        <v>0</v>
      </c>
      <c r="FI5" s="1">
        <f t="shared" si="72"/>
        <v>0</v>
      </c>
      <c r="FJ5" s="1">
        <f t="shared" si="73"/>
        <v>0</v>
      </c>
      <c r="FK5" s="1">
        <f t="shared" si="74"/>
        <v>0</v>
      </c>
      <c r="FL5" s="1">
        <f t="shared" si="75"/>
        <v>0</v>
      </c>
      <c r="FM5" s="1">
        <f t="shared" si="76"/>
        <v>0</v>
      </c>
      <c r="FN5" s="1">
        <f t="shared" si="77"/>
        <v>0</v>
      </c>
      <c r="FO5" s="1">
        <f t="shared" si="78"/>
        <v>0</v>
      </c>
      <c r="FP5" s="1">
        <f t="shared" si="79"/>
        <v>0</v>
      </c>
      <c r="FQ5" s="1">
        <f t="shared" si="80"/>
        <v>0</v>
      </c>
      <c r="FR5" s="1">
        <f t="shared" si="81"/>
        <v>0</v>
      </c>
      <c r="FS5" s="1">
        <f t="shared" si="82"/>
        <v>0</v>
      </c>
      <c r="FT5" s="1">
        <f t="shared" si="83"/>
        <v>0</v>
      </c>
      <c r="FU5" s="1">
        <f t="shared" si="84"/>
        <v>0</v>
      </c>
      <c r="FV5" s="1">
        <f t="shared" si="85"/>
        <v>0</v>
      </c>
      <c r="FW5" s="1">
        <f t="shared" si="86"/>
        <v>0</v>
      </c>
      <c r="FX5" s="1">
        <f t="shared" si="87"/>
        <v>0</v>
      </c>
      <c r="FY5" s="1">
        <f t="shared" si="88"/>
        <v>0</v>
      </c>
      <c r="FZ5" s="1">
        <f t="shared" si="89"/>
        <v>0</v>
      </c>
      <c r="GA5" s="1">
        <f t="shared" si="90"/>
        <v>0</v>
      </c>
      <c r="GB5" s="1">
        <f t="shared" si="91"/>
        <v>0</v>
      </c>
      <c r="GC5" s="1">
        <f t="shared" si="92"/>
        <v>0</v>
      </c>
      <c r="GD5" s="1">
        <f t="shared" si="93"/>
        <v>0</v>
      </c>
      <c r="GE5" s="1">
        <f t="shared" si="94"/>
        <v>0</v>
      </c>
      <c r="GF5" s="1">
        <f t="shared" si="95"/>
        <v>0</v>
      </c>
      <c r="GG5" s="1">
        <f t="shared" si="96"/>
        <v>0</v>
      </c>
      <c r="GH5" s="1">
        <f t="shared" si="97"/>
        <v>0</v>
      </c>
      <c r="GI5" s="1">
        <f t="shared" si="98"/>
        <v>0</v>
      </c>
      <c r="GJ5" s="1">
        <f t="shared" si="99"/>
        <v>0</v>
      </c>
      <c r="GK5" s="1">
        <f t="shared" si="100"/>
        <v>0</v>
      </c>
      <c r="GL5" s="1">
        <f t="shared" si="101"/>
        <v>0</v>
      </c>
      <c r="GM5" s="1">
        <f t="shared" si="102"/>
        <v>0</v>
      </c>
      <c r="GN5">
        <f t="shared" si="103"/>
        <v>93720</v>
      </c>
      <c r="GO5">
        <f t="shared" si="104"/>
        <v>117150</v>
      </c>
    </row>
    <row r="6" spans="1:197" x14ac:dyDescent="0.2">
      <c r="A6" s="1" t="s">
        <v>30</v>
      </c>
      <c r="B6" t="s">
        <v>29</v>
      </c>
      <c r="C6" t="s">
        <v>31</v>
      </c>
      <c r="D6" t="s">
        <v>829</v>
      </c>
      <c r="E6">
        <v>113500</v>
      </c>
      <c r="F6">
        <v>39750</v>
      </c>
      <c r="G6">
        <v>45400</v>
      </c>
      <c r="H6">
        <v>51100</v>
      </c>
      <c r="I6">
        <v>56750</v>
      </c>
      <c r="J6">
        <v>61300</v>
      </c>
      <c r="K6">
        <v>65850</v>
      </c>
      <c r="L6">
        <v>70400</v>
      </c>
      <c r="M6">
        <v>74950</v>
      </c>
      <c r="N6">
        <v>47700</v>
      </c>
      <c r="O6">
        <v>54480</v>
      </c>
      <c r="P6">
        <v>61320</v>
      </c>
      <c r="Q6">
        <v>68100</v>
      </c>
      <c r="R6">
        <v>73560</v>
      </c>
      <c r="S6">
        <v>79020</v>
      </c>
      <c r="T6">
        <v>84480</v>
      </c>
      <c r="U6">
        <v>89940</v>
      </c>
      <c r="V6" s="1" t="s">
        <v>17</v>
      </c>
      <c r="AM6" s="1" t="s">
        <v>617</v>
      </c>
      <c r="AN6" s="1" t="s">
        <v>19</v>
      </c>
      <c r="AO6" s="1">
        <v>1</v>
      </c>
      <c r="AP6" t="s">
        <v>31</v>
      </c>
      <c r="AQ6" s="1" t="s">
        <v>21</v>
      </c>
      <c r="AR6" s="1" t="s">
        <v>480</v>
      </c>
      <c r="AS6" t="s">
        <v>31</v>
      </c>
      <c r="AT6">
        <f>'Average Income Limits-HIDE'!L5</f>
        <v>15900</v>
      </c>
      <c r="AU6">
        <f>'Average Income Limits-HIDE'!M5</f>
        <v>18160</v>
      </c>
      <c r="AV6">
        <f>'Average Income Limits-HIDE'!N5</f>
        <v>20440</v>
      </c>
      <c r="AW6">
        <f>'Average Income Limits-HIDE'!O5</f>
        <v>22700</v>
      </c>
      <c r="AX6">
        <f>'Average Income Limits-HIDE'!P5</f>
        <v>24520</v>
      </c>
      <c r="AY6">
        <f>'Average Income Limits-HIDE'!Q5</f>
        <v>26340</v>
      </c>
      <c r="AZ6">
        <f>'Average Income Limits-HIDE'!R5</f>
        <v>28160</v>
      </c>
      <c r="BA6">
        <f>'Average Income Limits-HIDE'!S5</f>
        <v>29980</v>
      </c>
      <c r="BB6">
        <f>'Average Income Limits-HIDE'!T5</f>
        <v>23850</v>
      </c>
      <c r="BC6">
        <f>'Average Income Limits-HIDE'!U5</f>
        <v>27240</v>
      </c>
      <c r="BD6">
        <f>'Average Income Limits-HIDE'!V5</f>
        <v>30660</v>
      </c>
      <c r="BE6">
        <f>'Average Income Limits-HIDE'!W5</f>
        <v>34050</v>
      </c>
      <c r="BF6">
        <f>'Average Income Limits-HIDE'!X5</f>
        <v>36780</v>
      </c>
      <c r="BG6">
        <f>'Average Income Limits-HIDE'!Y5</f>
        <v>39510</v>
      </c>
      <c r="BH6">
        <f>'Average Income Limits-HIDE'!Z5</f>
        <v>42240</v>
      </c>
      <c r="BI6">
        <f>'Average Income Limits-HIDE'!AA5</f>
        <v>44970</v>
      </c>
      <c r="BJ6">
        <f>'Average Income Limits-HIDE'!AB5</f>
        <v>31800</v>
      </c>
      <c r="BK6">
        <f>'Average Income Limits-HIDE'!AC5</f>
        <v>36320</v>
      </c>
      <c r="BL6">
        <f>'Average Income Limits-HIDE'!AD5</f>
        <v>40880</v>
      </c>
      <c r="BM6">
        <f>'Average Income Limits-HIDE'!AE5</f>
        <v>45400</v>
      </c>
      <c r="BN6">
        <f>'Average Income Limits-HIDE'!AF5</f>
        <v>49040</v>
      </c>
      <c r="BO6">
        <f>'Average Income Limits-HIDE'!AG5</f>
        <v>52680</v>
      </c>
      <c r="BP6">
        <f>'Average Income Limits-HIDE'!AH5</f>
        <v>56320</v>
      </c>
      <c r="BQ6">
        <f>'Average Income Limits-HIDE'!AI5</f>
        <v>59960</v>
      </c>
      <c r="BR6">
        <f>'Average Income Limits-HIDE'!AZ5</f>
        <v>55650</v>
      </c>
      <c r="BS6">
        <f>'Average Income Limits-HIDE'!BA5</f>
        <v>63560</v>
      </c>
      <c r="BT6">
        <f>'Average Income Limits-HIDE'!BB5</f>
        <v>71540</v>
      </c>
      <c r="BU6">
        <f>'Average Income Limits-HIDE'!BC5</f>
        <v>79450</v>
      </c>
      <c r="BV6">
        <f>'Average Income Limits-HIDE'!BD5</f>
        <v>85820</v>
      </c>
      <c r="BW6">
        <f>'Average Income Limits-HIDE'!BE5</f>
        <v>92190</v>
      </c>
      <c r="BX6">
        <f>'Average Income Limits-HIDE'!BF5</f>
        <v>98560</v>
      </c>
      <c r="BY6">
        <f>'Average Income Limits-HIDE'!BG5</f>
        <v>104930</v>
      </c>
      <c r="BZ6">
        <f>'Average Income Limits-HIDE'!BH5</f>
        <v>63600</v>
      </c>
      <c r="CA6">
        <f>'Average Income Limits-HIDE'!BI5</f>
        <v>72640</v>
      </c>
      <c r="CB6">
        <f>'Average Income Limits-HIDE'!BJ5</f>
        <v>81760</v>
      </c>
      <c r="CC6">
        <f>'Average Income Limits-HIDE'!BK5</f>
        <v>90800</v>
      </c>
      <c r="CD6">
        <f>'Average Income Limits-HIDE'!BL5</f>
        <v>98080</v>
      </c>
      <c r="CE6">
        <f>'Average Income Limits-HIDE'!BM5</f>
        <v>105360</v>
      </c>
      <c r="CF6">
        <f>'Average Income Limits-HIDE'!BN5</f>
        <v>112640</v>
      </c>
      <c r="CG6">
        <f>'Average Income Limits-HIDE'!BO5</f>
        <v>119920</v>
      </c>
      <c r="CH6" s="1">
        <f t="shared" si="0"/>
        <v>397</v>
      </c>
      <c r="CI6" s="1">
        <f t="shared" si="1"/>
        <v>425</v>
      </c>
      <c r="CJ6" s="1">
        <f t="shared" si="2"/>
        <v>511</v>
      </c>
      <c r="CK6" s="1">
        <f t="shared" si="3"/>
        <v>590</v>
      </c>
      <c r="CL6" s="1">
        <f t="shared" si="4"/>
        <v>658</v>
      </c>
      <c r="CM6" s="1">
        <f t="shared" si="5"/>
        <v>596</v>
      </c>
      <c r="CN6" s="1">
        <f t="shared" si="6"/>
        <v>638</v>
      </c>
      <c r="CO6" s="1">
        <f t="shared" si="7"/>
        <v>766</v>
      </c>
      <c r="CP6" s="1">
        <f t="shared" si="8"/>
        <v>885</v>
      </c>
      <c r="CQ6" s="1">
        <f t="shared" si="9"/>
        <v>987</v>
      </c>
      <c r="CR6" s="1">
        <f t="shared" si="10"/>
        <v>795</v>
      </c>
      <c r="CS6" s="1">
        <f t="shared" si="11"/>
        <v>851</v>
      </c>
      <c r="CT6" s="1">
        <f t="shared" si="12"/>
        <v>1022</v>
      </c>
      <c r="CU6" s="1">
        <f t="shared" si="13"/>
        <v>1180</v>
      </c>
      <c r="CV6" s="1">
        <f t="shared" si="14"/>
        <v>1317</v>
      </c>
      <c r="CW6" s="1">
        <f t="shared" si="15"/>
        <v>993</v>
      </c>
      <c r="CX6" s="1">
        <f t="shared" si="16"/>
        <v>1064</v>
      </c>
      <c r="CY6" s="1">
        <f t="shared" si="17"/>
        <v>1277</v>
      </c>
      <c r="CZ6" s="1">
        <f t="shared" si="18"/>
        <v>1475</v>
      </c>
      <c r="DA6" s="1">
        <f t="shared" si="19"/>
        <v>1646</v>
      </c>
      <c r="DB6" s="1">
        <f t="shared" si="20"/>
        <v>1192</v>
      </c>
      <c r="DC6" s="1">
        <f t="shared" si="21"/>
        <v>1277</v>
      </c>
      <c r="DD6" s="1">
        <f t="shared" si="22"/>
        <v>1533</v>
      </c>
      <c r="DE6" s="1">
        <f t="shared" si="23"/>
        <v>1770</v>
      </c>
      <c r="DF6" s="1">
        <f t="shared" si="24"/>
        <v>1975</v>
      </c>
      <c r="DG6" s="1">
        <f t="shared" si="25"/>
        <v>1391</v>
      </c>
      <c r="DH6" s="1">
        <f t="shared" si="26"/>
        <v>1490</v>
      </c>
      <c r="DI6" s="1">
        <f t="shared" si="27"/>
        <v>1788</v>
      </c>
      <c r="DJ6" s="1">
        <f t="shared" si="28"/>
        <v>2065</v>
      </c>
      <c r="DK6" s="1">
        <f t="shared" si="29"/>
        <v>2304</v>
      </c>
      <c r="DL6" s="1">
        <f t="shared" si="30"/>
        <v>1590</v>
      </c>
      <c r="DM6" s="1">
        <f t="shared" si="31"/>
        <v>1703</v>
      </c>
      <c r="DN6" s="1">
        <f t="shared" si="32"/>
        <v>2044</v>
      </c>
      <c r="DO6" s="1">
        <f t="shared" si="33"/>
        <v>2361</v>
      </c>
      <c r="DP6" s="1">
        <f t="shared" si="34"/>
        <v>2634</v>
      </c>
      <c r="DQ6">
        <f t="shared" si="105"/>
        <v>0</v>
      </c>
      <c r="DR6">
        <f t="shared" si="106"/>
        <v>0</v>
      </c>
      <c r="DS6">
        <f t="shared" si="107"/>
        <v>0</v>
      </c>
      <c r="DT6">
        <f t="shared" si="108"/>
        <v>0</v>
      </c>
      <c r="DU6">
        <f t="shared" si="109"/>
        <v>0</v>
      </c>
      <c r="DV6">
        <f t="shared" si="110"/>
        <v>0</v>
      </c>
      <c r="DW6">
        <f t="shared" si="111"/>
        <v>0</v>
      </c>
      <c r="DX6">
        <f t="shared" si="112"/>
        <v>0</v>
      </c>
      <c r="DY6">
        <f t="shared" si="36"/>
        <v>0</v>
      </c>
      <c r="DZ6">
        <f t="shared" si="37"/>
        <v>0</v>
      </c>
      <c r="EA6">
        <f t="shared" si="38"/>
        <v>0</v>
      </c>
      <c r="EB6">
        <f t="shared" si="39"/>
        <v>0</v>
      </c>
      <c r="EC6">
        <f t="shared" si="40"/>
        <v>0</v>
      </c>
      <c r="ED6">
        <f t="shared" si="41"/>
        <v>0</v>
      </c>
      <c r="EE6">
        <f t="shared" si="42"/>
        <v>0</v>
      </c>
      <c r="EF6">
        <f t="shared" si="43"/>
        <v>0</v>
      </c>
      <c r="EG6">
        <f t="shared" si="44"/>
        <v>0</v>
      </c>
      <c r="EH6">
        <f t="shared" si="45"/>
        <v>0</v>
      </c>
      <c r="EI6">
        <f t="shared" si="46"/>
        <v>0</v>
      </c>
      <c r="EJ6">
        <f t="shared" si="47"/>
        <v>0</v>
      </c>
      <c r="EK6">
        <f t="shared" si="48"/>
        <v>0</v>
      </c>
      <c r="EL6">
        <f t="shared" si="49"/>
        <v>0</v>
      </c>
      <c r="EM6">
        <f t="shared" si="50"/>
        <v>0</v>
      </c>
      <c r="EN6">
        <f t="shared" si="51"/>
        <v>0</v>
      </c>
      <c r="EO6">
        <f t="shared" si="52"/>
        <v>0</v>
      </c>
      <c r="EP6">
        <f t="shared" si="53"/>
        <v>0</v>
      </c>
      <c r="EQ6">
        <f t="shared" si="54"/>
        <v>0</v>
      </c>
      <c r="ER6">
        <f t="shared" si="55"/>
        <v>0</v>
      </c>
      <c r="ES6">
        <f t="shared" si="56"/>
        <v>0</v>
      </c>
      <c r="ET6">
        <f t="shared" si="57"/>
        <v>0</v>
      </c>
      <c r="EU6">
        <f t="shared" si="58"/>
        <v>0</v>
      </c>
      <c r="EV6">
        <f t="shared" si="59"/>
        <v>0</v>
      </c>
      <c r="EW6">
        <f t="shared" si="60"/>
        <v>0</v>
      </c>
      <c r="EX6">
        <f t="shared" si="61"/>
        <v>0</v>
      </c>
      <c r="EY6">
        <f t="shared" si="62"/>
        <v>0</v>
      </c>
      <c r="EZ6">
        <f t="shared" si="63"/>
        <v>0</v>
      </c>
      <c r="FA6">
        <f t="shared" si="64"/>
        <v>0</v>
      </c>
      <c r="FB6">
        <f t="shared" si="65"/>
        <v>0</v>
      </c>
      <c r="FC6">
        <f t="shared" si="66"/>
        <v>0</v>
      </c>
      <c r="FD6">
        <f t="shared" si="67"/>
        <v>0</v>
      </c>
      <c r="FE6" s="1">
        <f t="shared" si="68"/>
        <v>0</v>
      </c>
      <c r="FF6" s="1">
        <f t="shared" si="69"/>
        <v>0</v>
      </c>
      <c r="FG6" s="1">
        <f t="shared" si="70"/>
        <v>0</v>
      </c>
      <c r="FH6" s="1">
        <f t="shared" si="71"/>
        <v>0</v>
      </c>
      <c r="FI6" s="1">
        <f t="shared" si="72"/>
        <v>0</v>
      </c>
      <c r="FJ6" s="1">
        <f t="shared" si="73"/>
        <v>0</v>
      </c>
      <c r="FK6" s="1">
        <f t="shared" si="74"/>
        <v>0</v>
      </c>
      <c r="FL6" s="1">
        <f t="shared" si="75"/>
        <v>0</v>
      </c>
      <c r="FM6" s="1">
        <f t="shared" si="76"/>
        <v>0</v>
      </c>
      <c r="FN6" s="1">
        <f t="shared" si="77"/>
        <v>0</v>
      </c>
      <c r="FO6" s="1">
        <f t="shared" si="78"/>
        <v>0</v>
      </c>
      <c r="FP6" s="1">
        <f t="shared" si="79"/>
        <v>0</v>
      </c>
      <c r="FQ6" s="1">
        <f t="shared" si="80"/>
        <v>0</v>
      </c>
      <c r="FR6" s="1">
        <f t="shared" si="81"/>
        <v>0</v>
      </c>
      <c r="FS6" s="1">
        <f t="shared" si="82"/>
        <v>0</v>
      </c>
      <c r="FT6" s="1">
        <f t="shared" si="83"/>
        <v>0</v>
      </c>
      <c r="FU6" s="1">
        <f t="shared" si="84"/>
        <v>0</v>
      </c>
      <c r="FV6" s="1">
        <f t="shared" si="85"/>
        <v>0</v>
      </c>
      <c r="FW6" s="1">
        <f t="shared" si="86"/>
        <v>0</v>
      </c>
      <c r="FX6" s="1">
        <f t="shared" si="87"/>
        <v>0</v>
      </c>
      <c r="FY6" s="1">
        <f t="shared" si="88"/>
        <v>0</v>
      </c>
      <c r="FZ6" s="1">
        <f t="shared" si="89"/>
        <v>0</v>
      </c>
      <c r="GA6" s="1">
        <f t="shared" si="90"/>
        <v>0</v>
      </c>
      <c r="GB6" s="1">
        <f t="shared" si="91"/>
        <v>0</v>
      </c>
      <c r="GC6" s="1">
        <f t="shared" si="92"/>
        <v>0</v>
      </c>
      <c r="GD6" s="1">
        <f t="shared" si="93"/>
        <v>0</v>
      </c>
      <c r="GE6" s="1">
        <f t="shared" si="94"/>
        <v>0</v>
      </c>
      <c r="GF6" s="1">
        <f t="shared" si="95"/>
        <v>0</v>
      </c>
      <c r="GG6" s="1">
        <f t="shared" si="96"/>
        <v>0</v>
      </c>
      <c r="GH6" s="1">
        <f t="shared" si="97"/>
        <v>0</v>
      </c>
      <c r="GI6" s="1">
        <f t="shared" si="98"/>
        <v>0</v>
      </c>
      <c r="GJ6" s="1">
        <f t="shared" si="99"/>
        <v>0</v>
      </c>
      <c r="GK6" s="1">
        <f t="shared" si="100"/>
        <v>0</v>
      </c>
      <c r="GL6" s="1">
        <f t="shared" si="101"/>
        <v>0</v>
      </c>
      <c r="GM6" s="1">
        <f t="shared" si="102"/>
        <v>0</v>
      </c>
      <c r="GN6">
        <f t="shared" si="103"/>
        <v>136200</v>
      </c>
      <c r="GO6">
        <f t="shared" si="104"/>
        <v>170250</v>
      </c>
    </row>
    <row r="7" spans="1:197" x14ac:dyDescent="0.2">
      <c r="A7" s="1" t="s">
        <v>34</v>
      </c>
      <c r="B7" t="s">
        <v>32</v>
      </c>
      <c r="C7" t="s">
        <v>35</v>
      </c>
      <c r="D7" t="s">
        <v>33</v>
      </c>
      <c r="E7">
        <v>97800</v>
      </c>
      <c r="F7">
        <v>31000</v>
      </c>
      <c r="G7">
        <v>35400</v>
      </c>
      <c r="H7">
        <v>39850</v>
      </c>
      <c r="I7">
        <v>44250</v>
      </c>
      <c r="J7">
        <v>47800</v>
      </c>
      <c r="K7">
        <v>51350</v>
      </c>
      <c r="L7">
        <v>54900</v>
      </c>
      <c r="M7">
        <v>58450</v>
      </c>
      <c r="N7">
        <v>37200</v>
      </c>
      <c r="O7">
        <v>42480</v>
      </c>
      <c r="P7">
        <v>47820</v>
      </c>
      <c r="Q7">
        <v>53100</v>
      </c>
      <c r="R7">
        <v>57360</v>
      </c>
      <c r="S7">
        <v>61620</v>
      </c>
      <c r="T7">
        <v>65880</v>
      </c>
      <c r="U7">
        <v>70140</v>
      </c>
      <c r="V7" s="1" t="s">
        <v>17</v>
      </c>
      <c r="AM7" s="1" t="s">
        <v>617</v>
      </c>
      <c r="AN7" s="1" t="s">
        <v>19</v>
      </c>
      <c r="AO7" s="1">
        <v>1</v>
      </c>
      <c r="AP7" t="s">
        <v>35</v>
      </c>
      <c r="AQ7" s="1" t="s">
        <v>21</v>
      </c>
      <c r="AR7" s="1" t="s">
        <v>481</v>
      </c>
      <c r="AS7" t="s">
        <v>35</v>
      </c>
      <c r="AT7">
        <f>'Average Income Limits-HIDE'!L6</f>
        <v>12400</v>
      </c>
      <c r="AU7">
        <f>'Average Income Limits-HIDE'!M6</f>
        <v>14160</v>
      </c>
      <c r="AV7">
        <f>'Average Income Limits-HIDE'!N6</f>
        <v>15940</v>
      </c>
      <c r="AW7">
        <f>'Average Income Limits-HIDE'!O6</f>
        <v>17700</v>
      </c>
      <c r="AX7">
        <f>'Average Income Limits-HIDE'!P6</f>
        <v>19120</v>
      </c>
      <c r="AY7">
        <f>'Average Income Limits-HIDE'!Q6</f>
        <v>20540</v>
      </c>
      <c r="AZ7">
        <f>'Average Income Limits-HIDE'!R6</f>
        <v>21960</v>
      </c>
      <c r="BA7">
        <f>'Average Income Limits-HIDE'!S6</f>
        <v>23380</v>
      </c>
      <c r="BB7">
        <f>'Average Income Limits-HIDE'!T6</f>
        <v>18600</v>
      </c>
      <c r="BC7">
        <f>'Average Income Limits-HIDE'!U6</f>
        <v>21240</v>
      </c>
      <c r="BD7">
        <f>'Average Income Limits-HIDE'!V6</f>
        <v>23910</v>
      </c>
      <c r="BE7">
        <f>'Average Income Limits-HIDE'!W6</f>
        <v>26550</v>
      </c>
      <c r="BF7">
        <f>'Average Income Limits-HIDE'!X6</f>
        <v>28680</v>
      </c>
      <c r="BG7">
        <f>'Average Income Limits-HIDE'!Y6</f>
        <v>30810</v>
      </c>
      <c r="BH7">
        <f>'Average Income Limits-HIDE'!Z6</f>
        <v>32940</v>
      </c>
      <c r="BI7">
        <f>'Average Income Limits-HIDE'!AA6</f>
        <v>35070</v>
      </c>
      <c r="BJ7">
        <f>'Average Income Limits-HIDE'!AB6</f>
        <v>24800</v>
      </c>
      <c r="BK7">
        <f>'Average Income Limits-HIDE'!AC6</f>
        <v>28320</v>
      </c>
      <c r="BL7">
        <f>'Average Income Limits-HIDE'!AD6</f>
        <v>31880</v>
      </c>
      <c r="BM7">
        <f>'Average Income Limits-HIDE'!AE6</f>
        <v>35400</v>
      </c>
      <c r="BN7">
        <f>'Average Income Limits-HIDE'!AF6</f>
        <v>38240</v>
      </c>
      <c r="BO7">
        <f>'Average Income Limits-HIDE'!AG6</f>
        <v>41080</v>
      </c>
      <c r="BP7">
        <f>'Average Income Limits-HIDE'!AH6</f>
        <v>43920</v>
      </c>
      <c r="BQ7">
        <f>'Average Income Limits-HIDE'!AI6</f>
        <v>46760</v>
      </c>
      <c r="BR7">
        <f>'Average Income Limits-HIDE'!AZ6</f>
        <v>43400</v>
      </c>
      <c r="BS7">
        <f>'Average Income Limits-HIDE'!BA6</f>
        <v>49560</v>
      </c>
      <c r="BT7">
        <f>'Average Income Limits-HIDE'!BB6</f>
        <v>55790</v>
      </c>
      <c r="BU7">
        <f>'Average Income Limits-HIDE'!BC6</f>
        <v>61950</v>
      </c>
      <c r="BV7">
        <f>'Average Income Limits-HIDE'!BD6</f>
        <v>66920</v>
      </c>
      <c r="BW7">
        <f>'Average Income Limits-HIDE'!BE6</f>
        <v>71890</v>
      </c>
      <c r="BX7">
        <f>'Average Income Limits-HIDE'!BF6</f>
        <v>76860</v>
      </c>
      <c r="BY7">
        <f>'Average Income Limits-HIDE'!BG6</f>
        <v>81830</v>
      </c>
      <c r="BZ7">
        <f>'Average Income Limits-HIDE'!BH6</f>
        <v>49600</v>
      </c>
      <c r="CA7">
        <f>'Average Income Limits-HIDE'!BI6</f>
        <v>56640</v>
      </c>
      <c r="CB7">
        <f>'Average Income Limits-HIDE'!BJ6</f>
        <v>63760</v>
      </c>
      <c r="CC7">
        <f>'Average Income Limits-HIDE'!BK6</f>
        <v>70800</v>
      </c>
      <c r="CD7">
        <f>'Average Income Limits-HIDE'!BL6</f>
        <v>76480</v>
      </c>
      <c r="CE7">
        <f>'Average Income Limits-HIDE'!BM6</f>
        <v>82160</v>
      </c>
      <c r="CF7">
        <f>'Average Income Limits-HIDE'!BN6</f>
        <v>87840</v>
      </c>
      <c r="CG7">
        <f>'Average Income Limits-HIDE'!BO6</f>
        <v>93520</v>
      </c>
      <c r="CH7" s="1">
        <f t="shared" si="0"/>
        <v>310</v>
      </c>
      <c r="CI7" s="1">
        <f t="shared" si="1"/>
        <v>332</v>
      </c>
      <c r="CJ7" s="1">
        <f t="shared" si="2"/>
        <v>398</v>
      </c>
      <c r="CK7" s="1">
        <f t="shared" si="3"/>
        <v>460</v>
      </c>
      <c r="CL7" s="1">
        <f t="shared" si="4"/>
        <v>513</v>
      </c>
      <c r="CM7" s="1">
        <f t="shared" si="5"/>
        <v>465</v>
      </c>
      <c r="CN7" s="1">
        <f t="shared" si="6"/>
        <v>498</v>
      </c>
      <c r="CO7" s="1">
        <f t="shared" si="7"/>
        <v>597</v>
      </c>
      <c r="CP7" s="1">
        <f t="shared" si="8"/>
        <v>690</v>
      </c>
      <c r="CQ7" s="1">
        <f t="shared" si="9"/>
        <v>770</v>
      </c>
      <c r="CR7" s="1">
        <f t="shared" si="10"/>
        <v>620</v>
      </c>
      <c r="CS7" s="1">
        <f t="shared" si="11"/>
        <v>664</v>
      </c>
      <c r="CT7" s="1">
        <f t="shared" si="12"/>
        <v>797</v>
      </c>
      <c r="CU7" s="1">
        <f t="shared" si="13"/>
        <v>920</v>
      </c>
      <c r="CV7" s="1">
        <f t="shared" si="14"/>
        <v>1027</v>
      </c>
      <c r="CW7" s="1">
        <f t="shared" si="15"/>
        <v>775</v>
      </c>
      <c r="CX7" s="1">
        <f t="shared" si="16"/>
        <v>830</v>
      </c>
      <c r="CY7" s="1">
        <f t="shared" si="17"/>
        <v>996</v>
      </c>
      <c r="CZ7" s="1">
        <f t="shared" si="18"/>
        <v>1150</v>
      </c>
      <c r="DA7" s="1">
        <f t="shared" si="19"/>
        <v>1283</v>
      </c>
      <c r="DB7" s="1">
        <f t="shared" si="20"/>
        <v>930</v>
      </c>
      <c r="DC7" s="1">
        <f t="shared" si="21"/>
        <v>996</v>
      </c>
      <c r="DD7" s="1">
        <f t="shared" si="22"/>
        <v>1195</v>
      </c>
      <c r="DE7" s="1">
        <f t="shared" si="23"/>
        <v>1380</v>
      </c>
      <c r="DF7" s="1">
        <f t="shared" si="24"/>
        <v>1540</v>
      </c>
      <c r="DG7" s="1">
        <f t="shared" si="25"/>
        <v>1085</v>
      </c>
      <c r="DH7" s="1">
        <f t="shared" si="26"/>
        <v>1162</v>
      </c>
      <c r="DI7" s="1">
        <f t="shared" si="27"/>
        <v>1394</v>
      </c>
      <c r="DJ7" s="1">
        <f t="shared" si="28"/>
        <v>1610</v>
      </c>
      <c r="DK7" s="1">
        <f t="shared" si="29"/>
        <v>1797</v>
      </c>
      <c r="DL7" s="1">
        <f t="shared" si="30"/>
        <v>1240</v>
      </c>
      <c r="DM7" s="1">
        <f t="shared" si="31"/>
        <v>1328</v>
      </c>
      <c r="DN7" s="1">
        <f t="shared" si="32"/>
        <v>1594</v>
      </c>
      <c r="DO7" s="1">
        <f t="shared" si="33"/>
        <v>1841</v>
      </c>
      <c r="DP7" s="1">
        <f t="shared" si="34"/>
        <v>2054</v>
      </c>
      <c r="DQ7">
        <f t="shared" si="105"/>
        <v>0</v>
      </c>
      <c r="DR7">
        <f t="shared" si="106"/>
        <v>0</v>
      </c>
      <c r="DS7">
        <f t="shared" si="107"/>
        <v>0</v>
      </c>
      <c r="DT7">
        <f t="shared" si="108"/>
        <v>0</v>
      </c>
      <c r="DU7">
        <f t="shared" si="109"/>
        <v>0</v>
      </c>
      <c r="DV7">
        <f t="shared" si="110"/>
        <v>0</v>
      </c>
      <c r="DW7">
        <f t="shared" si="111"/>
        <v>0</v>
      </c>
      <c r="DX7">
        <f t="shared" si="112"/>
        <v>0</v>
      </c>
      <c r="DY7">
        <f t="shared" si="36"/>
        <v>0</v>
      </c>
      <c r="DZ7">
        <f t="shared" si="37"/>
        <v>0</v>
      </c>
      <c r="EA7">
        <f t="shared" si="38"/>
        <v>0</v>
      </c>
      <c r="EB7">
        <f t="shared" si="39"/>
        <v>0</v>
      </c>
      <c r="EC7">
        <f t="shared" si="40"/>
        <v>0</v>
      </c>
      <c r="ED7">
        <f t="shared" si="41"/>
        <v>0</v>
      </c>
      <c r="EE7">
        <f t="shared" si="42"/>
        <v>0</v>
      </c>
      <c r="EF7">
        <f t="shared" si="43"/>
        <v>0</v>
      </c>
      <c r="EG7">
        <f t="shared" si="44"/>
        <v>0</v>
      </c>
      <c r="EH7">
        <f t="shared" si="45"/>
        <v>0</v>
      </c>
      <c r="EI7">
        <f t="shared" si="46"/>
        <v>0</v>
      </c>
      <c r="EJ7">
        <f t="shared" si="47"/>
        <v>0</v>
      </c>
      <c r="EK7">
        <f t="shared" si="48"/>
        <v>0</v>
      </c>
      <c r="EL7">
        <f t="shared" si="49"/>
        <v>0</v>
      </c>
      <c r="EM7">
        <f t="shared" si="50"/>
        <v>0</v>
      </c>
      <c r="EN7">
        <f t="shared" si="51"/>
        <v>0</v>
      </c>
      <c r="EO7">
        <f t="shared" si="52"/>
        <v>0</v>
      </c>
      <c r="EP7">
        <f t="shared" si="53"/>
        <v>0</v>
      </c>
      <c r="EQ7">
        <f t="shared" si="54"/>
        <v>0</v>
      </c>
      <c r="ER7">
        <f t="shared" si="55"/>
        <v>0</v>
      </c>
      <c r="ES7">
        <f t="shared" si="56"/>
        <v>0</v>
      </c>
      <c r="ET7">
        <f t="shared" si="57"/>
        <v>0</v>
      </c>
      <c r="EU7">
        <f t="shared" si="58"/>
        <v>0</v>
      </c>
      <c r="EV7">
        <f t="shared" si="59"/>
        <v>0</v>
      </c>
      <c r="EW7">
        <f t="shared" si="60"/>
        <v>0</v>
      </c>
      <c r="EX7">
        <f t="shared" si="61"/>
        <v>0</v>
      </c>
      <c r="EY7">
        <f t="shared" si="62"/>
        <v>0</v>
      </c>
      <c r="EZ7">
        <f t="shared" si="63"/>
        <v>0</v>
      </c>
      <c r="FA7">
        <f t="shared" si="64"/>
        <v>0</v>
      </c>
      <c r="FB7">
        <f t="shared" si="65"/>
        <v>0</v>
      </c>
      <c r="FC7">
        <f t="shared" si="66"/>
        <v>0</v>
      </c>
      <c r="FD7">
        <f t="shared" si="67"/>
        <v>0</v>
      </c>
      <c r="FE7" s="1">
        <f t="shared" si="68"/>
        <v>0</v>
      </c>
      <c r="FF7" s="1">
        <f t="shared" si="69"/>
        <v>0</v>
      </c>
      <c r="FG7" s="1">
        <f t="shared" si="70"/>
        <v>0</v>
      </c>
      <c r="FH7" s="1">
        <f t="shared" si="71"/>
        <v>0</v>
      </c>
      <c r="FI7" s="1">
        <f t="shared" si="72"/>
        <v>0</v>
      </c>
      <c r="FJ7" s="1">
        <f t="shared" si="73"/>
        <v>0</v>
      </c>
      <c r="FK7" s="1">
        <f t="shared" si="74"/>
        <v>0</v>
      </c>
      <c r="FL7" s="1">
        <f t="shared" si="75"/>
        <v>0</v>
      </c>
      <c r="FM7" s="1">
        <f t="shared" si="76"/>
        <v>0</v>
      </c>
      <c r="FN7" s="1">
        <f t="shared" si="77"/>
        <v>0</v>
      </c>
      <c r="FO7" s="1">
        <f t="shared" si="78"/>
        <v>0</v>
      </c>
      <c r="FP7" s="1">
        <f t="shared" si="79"/>
        <v>0</v>
      </c>
      <c r="FQ7" s="1">
        <f t="shared" si="80"/>
        <v>0</v>
      </c>
      <c r="FR7" s="1">
        <f t="shared" si="81"/>
        <v>0</v>
      </c>
      <c r="FS7" s="1">
        <f t="shared" si="82"/>
        <v>0</v>
      </c>
      <c r="FT7" s="1">
        <f t="shared" si="83"/>
        <v>0</v>
      </c>
      <c r="FU7" s="1">
        <f t="shared" si="84"/>
        <v>0</v>
      </c>
      <c r="FV7" s="1">
        <f t="shared" si="85"/>
        <v>0</v>
      </c>
      <c r="FW7" s="1">
        <f t="shared" si="86"/>
        <v>0</v>
      </c>
      <c r="FX7" s="1">
        <f t="shared" si="87"/>
        <v>0</v>
      </c>
      <c r="FY7" s="1">
        <f t="shared" si="88"/>
        <v>0</v>
      </c>
      <c r="FZ7" s="1">
        <f t="shared" si="89"/>
        <v>0</v>
      </c>
      <c r="GA7" s="1">
        <f t="shared" si="90"/>
        <v>0</v>
      </c>
      <c r="GB7" s="1">
        <f t="shared" si="91"/>
        <v>0</v>
      </c>
      <c r="GC7" s="1">
        <f t="shared" si="92"/>
        <v>0</v>
      </c>
      <c r="GD7" s="1">
        <f t="shared" si="93"/>
        <v>0</v>
      </c>
      <c r="GE7" s="1">
        <f t="shared" si="94"/>
        <v>0</v>
      </c>
      <c r="GF7" s="1">
        <f t="shared" si="95"/>
        <v>0</v>
      </c>
      <c r="GG7" s="1">
        <f t="shared" si="96"/>
        <v>0</v>
      </c>
      <c r="GH7" s="1">
        <f t="shared" si="97"/>
        <v>0</v>
      </c>
      <c r="GI7" s="1">
        <f t="shared" si="98"/>
        <v>0</v>
      </c>
      <c r="GJ7" s="1">
        <f t="shared" si="99"/>
        <v>0</v>
      </c>
      <c r="GK7" s="1">
        <f t="shared" si="100"/>
        <v>0</v>
      </c>
      <c r="GL7" s="1">
        <f t="shared" si="101"/>
        <v>0</v>
      </c>
      <c r="GM7" s="1">
        <f t="shared" si="102"/>
        <v>0</v>
      </c>
      <c r="GN7">
        <f t="shared" si="103"/>
        <v>106200</v>
      </c>
      <c r="GO7">
        <f t="shared" si="104"/>
        <v>132750</v>
      </c>
    </row>
    <row r="8" spans="1:197" x14ac:dyDescent="0.2">
      <c r="A8" s="1" t="s">
        <v>36</v>
      </c>
      <c r="B8" t="s">
        <v>32</v>
      </c>
      <c r="C8" t="s">
        <v>37</v>
      </c>
      <c r="D8" t="s">
        <v>33</v>
      </c>
      <c r="E8">
        <v>97800</v>
      </c>
      <c r="F8">
        <v>31000</v>
      </c>
      <c r="G8">
        <v>35400</v>
      </c>
      <c r="H8">
        <v>39850</v>
      </c>
      <c r="I8">
        <v>44250</v>
      </c>
      <c r="J8">
        <v>47800</v>
      </c>
      <c r="K8">
        <v>51350</v>
      </c>
      <c r="L8">
        <v>54900</v>
      </c>
      <c r="M8">
        <v>58450</v>
      </c>
      <c r="N8">
        <v>37200</v>
      </c>
      <c r="O8">
        <v>42480</v>
      </c>
      <c r="P8">
        <v>47820</v>
      </c>
      <c r="Q8">
        <v>53100</v>
      </c>
      <c r="R8">
        <v>57360</v>
      </c>
      <c r="S8">
        <v>61620</v>
      </c>
      <c r="T8">
        <v>65880</v>
      </c>
      <c r="U8">
        <v>70140</v>
      </c>
      <c r="V8" s="1" t="s">
        <v>17</v>
      </c>
      <c r="AM8" s="1" t="s">
        <v>617</v>
      </c>
      <c r="AN8" s="1" t="s">
        <v>19</v>
      </c>
      <c r="AO8" s="1">
        <v>1</v>
      </c>
      <c r="AP8" t="s">
        <v>37</v>
      </c>
      <c r="AQ8" s="1" t="s">
        <v>21</v>
      </c>
      <c r="AR8" s="1" t="s">
        <v>482</v>
      </c>
      <c r="AS8" t="s">
        <v>37</v>
      </c>
      <c r="AT8">
        <f>'Average Income Limits-HIDE'!L7</f>
        <v>12400</v>
      </c>
      <c r="AU8">
        <f>'Average Income Limits-HIDE'!M7</f>
        <v>14160</v>
      </c>
      <c r="AV8">
        <f>'Average Income Limits-HIDE'!N7</f>
        <v>15940</v>
      </c>
      <c r="AW8">
        <f>'Average Income Limits-HIDE'!O7</f>
        <v>17700</v>
      </c>
      <c r="AX8">
        <f>'Average Income Limits-HIDE'!P7</f>
        <v>19120</v>
      </c>
      <c r="AY8">
        <f>'Average Income Limits-HIDE'!Q7</f>
        <v>20540</v>
      </c>
      <c r="AZ8">
        <f>'Average Income Limits-HIDE'!R7</f>
        <v>21960</v>
      </c>
      <c r="BA8">
        <f>'Average Income Limits-HIDE'!S7</f>
        <v>23380</v>
      </c>
      <c r="BB8">
        <f>'Average Income Limits-HIDE'!T7</f>
        <v>18600</v>
      </c>
      <c r="BC8">
        <f>'Average Income Limits-HIDE'!U7</f>
        <v>21240</v>
      </c>
      <c r="BD8">
        <f>'Average Income Limits-HIDE'!V7</f>
        <v>23910</v>
      </c>
      <c r="BE8">
        <f>'Average Income Limits-HIDE'!W7</f>
        <v>26550</v>
      </c>
      <c r="BF8">
        <f>'Average Income Limits-HIDE'!X7</f>
        <v>28680</v>
      </c>
      <c r="BG8">
        <f>'Average Income Limits-HIDE'!Y7</f>
        <v>30810</v>
      </c>
      <c r="BH8">
        <f>'Average Income Limits-HIDE'!Z7</f>
        <v>32940</v>
      </c>
      <c r="BI8">
        <f>'Average Income Limits-HIDE'!AA7</f>
        <v>35070</v>
      </c>
      <c r="BJ8">
        <f>'Average Income Limits-HIDE'!AB7</f>
        <v>24800</v>
      </c>
      <c r="BK8">
        <f>'Average Income Limits-HIDE'!AC7</f>
        <v>28320</v>
      </c>
      <c r="BL8">
        <f>'Average Income Limits-HIDE'!AD7</f>
        <v>31880</v>
      </c>
      <c r="BM8">
        <f>'Average Income Limits-HIDE'!AE7</f>
        <v>35400</v>
      </c>
      <c r="BN8">
        <f>'Average Income Limits-HIDE'!AF7</f>
        <v>38240</v>
      </c>
      <c r="BO8">
        <f>'Average Income Limits-HIDE'!AG7</f>
        <v>41080</v>
      </c>
      <c r="BP8">
        <f>'Average Income Limits-HIDE'!AH7</f>
        <v>43920</v>
      </c>
      <c r="BQ8">
        <f>'Average Income Limits-HIDE'!AI7</f>
        <v>46760</v>
      </c>
      <c r="BR8">
        <f>'Average Income Limits-HIDE'!AZ7</f>
        <v>43400</v>
      </c>
      <c r="BS8">
        <f>'Average Income Limits-HIDE'!BA7</f>
        <v>49560</v>
      </c>
      <c r="BT8">
        <f>'Average Income Limits-HIDE'!BB7</f>
        <v>55790</v>
      </c>
      <c r="BU8">
        <f>'Average Income Limits-HIDE'!BC7</f>
        <v>61950</v>
      </c>
      <c r="BV8">
        <f>'Average Income Limits-HIDE'!BD7</f>
        <v>66920</v>
      </c>
      <c r="BW8">
        <f>'Average Income Limits-HIDE'!BE7</f>
        <v>71890</v>
      </c>
      <c r="BX8">
        <f>'Average Income Limits-HIDE'!BF7</f>
        <v>76860</v>
      </c>
      <c r="BY8">
        <f>'Average Income Limits-HIDE'!BG7</f>
        <v>81830</v>
      </c>
      <c r="BZ8">
        <f>'Average Income Limits-HIDE'!BH7</f>
        <v>49600</v>
      </c>
      <c r="CA8">
        <f>'Average Income Limits-HIDE'!BI7</f>
        <v>56640</v>
      </c>
      <c r="CB8">
        <f>'Average Income Limits-HIDE'!BJ7</f>
        <v>63760</v>
      </c>
      <c r="CC8">
        <f>'Average Income Limits-HIDE'!BK7</f>
        <v>70800</v>
      </c>
      <c r="CD8">
        <f>'Average Income Limits-HIDE'!BL7</f>
        <v>76480</v>
      </c>
      <c r="CE8">
        <f>'Average Income Limits-HIDE'!BM7</f>
        <v>82160</v>
      </c>
      <c r="CF8">
        <f>'Average Income Limits-HIDE'!BN7</f>
        <v>87840</v>
      </c>
      <c r="CG8">
        <f>'Average Income Limits-HIDE'!BO7</f>
        <v>93520</v>
      </c>
      <c r="CH8" s="1">
        <f t="shared" si="0"/>
        <v>310</v>
      </c>
      <c r="CI8" s="1">
        <f t="shared" si="1"/>
        <v>332</v>
      </c>
      <c r="CJ8" s="1">
        <f t="shared" si="2"/>
        <v>398</v>
      </c>
      <c r="CK8" s="1">
        <f t="shared" si="3"/>
        <v>460</v>
      </c>
      <c r="CL8" s="1">
        <f t="shared" si="4"/>
        <v>513</v>
      </c>
      <c r="CM8" s="1">
        <f t="shared" si="5"/>
        <v>465</v>
      </c>
      <c r="CN8" s="1">
        <f t="shared" si="6"/>
        <v>498</v>
      </c>
      <c r="CO8" s="1">
        <f t="shared" si="7"/>
        <v>597</v>
      </c>
      <c r="CP8" s="1">
        <f t="shared" si="8"/>
        <v>690</v>
      </c>
      <c r="CQ8" s="1">
        <f t="shared" si="9"/>
        <v>770</v>
      </c>
      <c r="CR8" s="1">
        <f t="shared" si="10"/>
        <v>620</v>
      </c>
      <c r="CS8" s="1">
        <f t="shared" si="11"/>
        <v>664</v>
      </c>
      <c r="CT8" s="1">
        <f t="shared" si="12"/>
        <v>797</v>
      </c>
      <c r="CU8" s="1">
        <f t="shared" si="13"/>
        <v>920</v>
      </c>
      <c r="CV8" s="1">
        <f t="shared" si="14"/>
        <v>1027</v>
      </c>
      <c r="CW8" s="1">
        <f t="shared" si="15"/>
        <v>775</v>
      </c>
      <c r="CX8" s="1">
        <f t="shared" si="16"/>
        <v>830</v>
      </c>
      <c r="CY8" s="1">
        <f t="shared" si="17"/>
        <v>996</v>
      </c>
      <c r="CZ8" s="1">
        <f t="shared" si="18"/>
        <v>1150</v>
      </c>
      <c r="DA8" s="1">
        <f t="shared" si="19"/>
        <v>1283</v>
      </c>
      <c r="DB8" s="1">
        <f t="shared" si="20"/>
        <v>930</v>
      </c>
      <c r="DC8" s="1">
        <f t="shared" si="21"/>
        <v>996</v>
      </c>
      <c r="DD8" s="1">
        <f t="shared" si="22"/>
        <v>1195</v>
      </c>
      <c r="DE8" s="1">
        <f t="shared" si="23"/>
        <v>1380</v>
      </c>
      <c r="DF8" s="1">
        <f t="shared" si="24"/>
        <v>1540</v>
      </c>
      <c r="DG8" s="1">
        <f t="shared" si="25"/>
        <v>1085</v>
      </c>
      <c r="DH8" s="1">
        <f t="shared" si="26"/>
        <v>1162</v>
      </c>
      <c r="DI8" s="1">
        <f t="shared" si="27"/>
        <v>1394</v>
      </c>
      <c r="DJ8" s="1">
        <f t="shared" si="28"/>
        <v>1610</v>
      </c>
      <c r="DK8" s="1">
        <f t="shared" si="29"/>
        <v>1797</v>
      </c>
      <c r="DL8" s="1">
        <f t="shared" si="30"/>
        <v>1240</v>
      </c>
      <c r="DM8" s="1">
        <f t="shared" si="31"/>
        <v>1328</v>
      </c>
      <c r="DN8" s="1">
        <f t="shared" si="32"/>
        <v>1594</v>
      </c>
      <c r="DO8" s="1">
        <f t="shared" si="33"/>
        <v>1841</v>
      </c>
      <c r="DP8" s="1">
        <f t="shared" si="34"/>
        <v>2054</v>
      </c>
      <c r="DQ8">
        <f t="shared" si="105"/>
        <v>0</v>
      </c>
      <c r="DR8">
        <f t="shared" si="106"/>
        <v>0</v>
      </c>
      <c r="DS8">
        <f t="shared" si="107"/>
        <v>0</v>
      </c>
      <c r="DT8">
        <f t="shared" si="108"/>
        <v>0</v>
      </c>
      <c r="DU8">
        <f t="shared" si="109"/>
        <v>0</v>
      </c>
      <c r="DV8">
        <f t="shared" si="110"/>
        <v>0</v>
      </c>
      <c r="DW8">
        <f t="shared" si="111"/>
        <v>0</v>
      </c>
      <c r="DX8">
        <f t="shared" si="112"/>
        <v>0</v>
      </c>
      <c r="DY8">
        <f t="shared" si="36"/>
        <v>0</v>
      </c>
      <c r="DZ8">
        <f t="shared" si="37"/>
        <v>0</v>
      </c>
      <c r="EA8">
        <f t="shared" si="38"/>
        <v>0</v>
      </c>
      <c r="EB8">
        <f t="shared" si="39"/>
        <v>0</v>
      </c>
      <c r="EC8">
        <f t="shared" si="40"/>
        <v>0</v>
      </c>
      <c r="ED8">
        <f t="shared" si="41"/>
        <v>0</v>
      </c>
      <c r="EE8">
        <f t="shared" si="42"/>
        <v>0</v>
      </c>
      <c r="EF8">
        <f t="shared" si="43"/>
        <v>0</v>
      </c>
      <c r="EG8">
        <f t="shared" si="44"/>
        <v>0</v>
      </c>
      <c r="EH8">
        <f t="shared" si="45"/>
        <v>0</v>
      </c>
      <c r="EI8">
        <f t="shared" si="46"/>
        <v>0</v>
      </c>
      <c r="EJ8">
        <f t="shared" si="47"/>
        <v>0</v>
      </c>
      <c r="EK8">
        <f t="shared" si="48"/>
        <v>0</v>
      </c>
      <c r="EL8">
        <f t="shared" si="49"/>
        <v>0</v>
      </c>
      <c r="EM8">
        <f t="shared" si="50"/>
        <v>0</v>
      </c>
      <c r="EN8">
        <f t="shared" si="51"/>
        <v>0</v>
      </c>
      <c r="EO8">
        <f t="shared" si="52"/>
        <v>0</v>
      </c>
      <c r="EP8">
        <f t="shared" si="53"/>
        <v>0</v>
      </c>
      <c r="EQ8">
        <f t="shared" si="54"/>
        <v>0</v>
      </c>
      <c r="ER8">
        <f t="shared" si="55"/>
        <v>0</v>
      </c>
      <c r="ES8">
        <f t="shared" si="56"/>
        <v>0</v>
      </c>
      <c r="ET8">
        <f t="shared" si="57"/>
        <v>0</v>
      </c>
      <c r="EU8">
        <f t="shared" si="58"/>
        <v>0</v>
      </c>
      <c r="EV8">
        <f t="shared" si="59"/>
        <v>0</v>
      </c>
      <c r="EW8">
        <f t="shared" si="60"/>
        <v>0</v>
      </c>
      <c r="EX8">
        <f t="shared" si="61"/>
        <v>0</v>
      </c>
      <c r="EY8">
        <f t="shared" si="62"/>
        <v>0</v>
      </c>
      <c r="EZ8">
        <f t="shared" si="63"/>
        <v>0</v>
      </c>
      <c r="FA8">
        <f t="shared" si="64"/>
        <v>0</v>
      </c>
      <c r="FB8">
        <f t="shared" si="65"/>
        <v>0</v>
      </c>
      <c r="FC8">
        <f t="shared" si="66"/>
        <v>0</v>
      </c>
      <c r="FD8">
        <f t="shared" si="67"/>
        <v>0</v>
      </c>
      <c r="FE8" s="1">
        <f t="shared" si="68"/>
        <v>0</v>
      </c>
      <c r="FF8" s="1">
        <f t="shared" si="69"/>
        <v>0</v>
      </c>
      <c r="FG8" s="1">
        <f t="shared" si="70"/>
        <v>0</v>
      </c>
      <c r="FH8" s="1">
        <f t="shared" si="71"/>
        <v>0</v>
      </c>
      <c r="FI8" s="1">
        <f t="shared" si="72"/>
        <v>0</v>
      </c>
      <c r="FJ8" s="1">
        <f t="shared" si="73"/>
        <v>0</v>
      </c>
      <c r="FK8" s="1">
        <f t="shared" si="74"/>
        <v>0</v>
      </c>
      <c r="FL8" s="1">
        <f t="shared" si="75"/>
        <v>0</v>
      </c>
      <c r="FM8" s="1">
        <f t="shared" si="76"/>
        <v>0</v>
      </c>
      <c r="FN8" s="1">
        <f t="shared" si="77"/>
        <v>0</v>
      </c>
      <c r="FO8" s="1">
        <f t="shared" si="78"/>
        <v>0</v>
      </c>
      <c r="FP8" s="1">
        <f t="shared" si="79"/>
        <v>0</v>
      </c>
      <c r="FQ8" s="1">
        <f t="shared" si="80"/>
        <v>0</v>
      </c>
      <c r="FR8" s="1">
        <f t="shared" si="81"/>
        <v>0</v>
      </c>
      <c r="FS8" s="1">
        <f t="shared" si="82"/>
        <v>0</v>
      </c>
      <c r="FT8" s="1">
        <f t="shared" si="83"/>
        <v>0</v>
      </c>
      <c r="FU8" s="1">
        <f t="shared" si="84"/>
        <v>0</v>
      </c>
      <c r="FV8" s="1">
        <f t="shared" si="85"/>
        <v>0</v>
      </c>
      <c r="FW8" s="1">
        <f t="shared" si="86"/>
        <v>0</v>
      </c>
      <c r="FX8" s="1">
        <f t="shared" si="87"/>
        <v>0</v>
      </c>
      <c r="FY8" s="1">
        <f t="shared" si="88"/>
        <v>0</v>
      </c>
      <c r="FZ8" s="1">
        <f t="shared" si="89"/>
        <v>0</v>
      </c>
      <c r="GA8" s="1">
        <f t="shared" si="90"/>
        <v>0</v>
      </c>
      <c r="GB8" s="1">
        <f t="shared" si="91"/>
        <v>0</v>
      </c>
      <c r="GC8" s="1">
        <f t="shared" si="92"/>
        <v>0</v>
      </c>
      <c r="GD8" s="1">
        <f t="shared" si="93"/>
        <v>0</v>
      </c>
      <c r="GE8" s="1">
        <f t="shared" si="94"/>
        <v>0</v>
      </c>
      <c r="GF8" s="1">
        <f t="shared" si="95"/>
        <v>0</v>
      </c>
      <c r="GG8" s="1">
        <f t="shared" si="96"/>
        <v>0</v>
      </c>
      <c r="GH8" s="1">
        <f t="shared" si="97"/>
        <v>0</v>
      </c>
      <c r="GI8" s="1">
        <f t="shared" si="98"/>
        <v>0</v>
      </c>
      <c r="GJ8" s="1">
        <f t="shared" si="99"/>
        <v>0</v>
      </c>
      <c r="GK8" s="1">
        <f t="shared" si="100"/>
        <v>0</v>
      </c>
      <c r="GL8" s="1">
        <f t="shared" si="101"/>
        <v>0</v>
      </c>
      <c r="GM8" s="1">
        <f t="shared" si="102"/>
        <v>0</v>
      </c>
      <c r="GN8">
        <f t="shared" si="103"/>
        <v>106200</v>
      </c>
      <c r="GO8">
        <f t="shared" si="104"/>
        <v>132750</v>
      </c>
    </row>
    <row r="9" spans="1:197" x14ac:dyDescent="0.2">
      <c r="A9" s="1" t="s">
        <v>40</v>
      </c>
      <c r="B9" t="s">
        <v>38</v>
      </c>
      <c r="C9" t="s">
        <v>41</v>
      </c>
      <c r="D9" t="s">
        <v>39</v>
      </c>
      <c r="E9">
        <v>163900</v>
      </c>
      <c r="F9">
        <v>57400</v>
      </c>
      <c r="G9">
        <v>65600</v>
      </c>
      <c r="H9">
        <v>73800</v>
      </c>
      <c r="I9">
        <v>81950</v>
      </c>
      <c r="J9">
        <v>88550</v>
      </c>
      <c r="K9">
        <v>95100</v>
      </c>
      <c r="L9">
        <v>101650</v>
      </c>
      <c r="M9">
        <v>108200</v>
      </c>
      <c r="N9">
        <v>68880</v>
      </c>
      <c r="O9">
        <v>78720</v>
      </c>
      <c r="P9">
        <v>88560</v>
      </c>
      <c r="Q9">
        <v>98340</v>
      </c>
      <c r="R9">
        <v>106260</v>
      </c>
      <c r="S9">
        <v>114120</v>
      </c>
      <c r="T9">
        <v>121980</v>
      </c>
      <c r="U9">
        <v>129840</v>
      </c>
      <c r="V9" s="1" t="s">
        <v>17</v>
      </c>
      <c r="AM9" s="1" t="s">
        <v>617</v>
      </c>
      <c r="AN9" s="1" t="s">
        <v>19</v>
      </c>
      <c r="AO9" s="1">
        <v>1</v>
      </c>
      <c r="AP9" t="s">
        <v>41</v>
      </c>
      <c r="AQ9" s="1" t="s">
        <v>21</v>
      </c>
      <c r="AR9" s="1" t="s">
        <v>483</v>
      </c>
      <c r="AS9" t="s">
        <v>41</v>
      </c>
      <c r="AT9">
        <f>'Average Income Limits-HIDE'!L8</f>
        <v>22960</v>
      </c>
      <c r="AU9">
        <f>'Average Income Limits-HIDE'!M8</f>
        <v>26240</v>
      </c>
      <c r="AV9">
        <f>'Average Income Limits-HIDE'!N8</f>
        <v>29520</v>
      </c>
      <c r="AW9">
        <f>'Average Income Limits-HIDE'!O8</f>
        <v>32780</v>
      </c>
      <c r="AX9">
        <f>'Average Income Limits-HIDE'!P8</f>
        <v>35420</v>
      </c>
      <c r="AY9">
        <f>'Average Income Limits-HIDE'!Q8</f>
        <v>38040</v>
      </c>
      <c r="AZ9">
        <f>'Average Income Limits-HIDE'!R8</f>
        <v>40660</v>
      </c>
      <c r="BA9">
        <f>'Average Income Limits-HIDE'!S8</f>
        <v>43280</v>
      </c>
      <c r="BB9">
        <f>'Average Income Limits-HIDE'!T8</f>
        <v>34440</v>
      </c>
      <c r="BC9">
        <f>'Average Income Limits-HIDE'!U8</f>
        <v>39360</v>
      </c>
      <c r="BD9">
        <f>'Average Income Limits-HIDE'!V8</f>
        <v>44280</v>
      </c>
      <c r="BE9">
        <f>'Average Income Limits-HIDE'!W8</f>
        <v>49170</v>
      </c>
      <c r="BF9">
        <f>'Average Income Limits-HIDE'!X8</f>
        <v>53130</v>
      </c>
      <c r="BG9">
        <f>'Average Income Limits-HIDE'!Y8</f>
        <v>57060</v>
      </c>
      <c r="BH9">
        <f>'Average Income Limits-HIDE'!Z8</f>
        <v>60990</v>
      </c>
      <c r="BI9">
        <f>'Average Income Limits-HIDE'!AA8</f>
        <v>64920</v>
      </c>
      <c r="BJ9">
        <f>'Average Income Limits-HIDE'!AB8</f>
        <v>45920</v>
      </c>
      <c r="BK9">
        <f>'Average Income Limits-HIDE'!AC8</f>
        <v>52480</v>
      </c>
      <c r="BL9">
        <f>'Average Income Limits-HIDE'!AD8</f>
        <v>59040</v>
      </c>
      <c r="BM9">
        <f>'Average Income Limits-HIDE'!AE8</f>
        <v>65560</v>
      </c>
      <c r="BN9">
        <f>'Average Income Limits-HIDE'!AF8</f>
        <v>70840</v>
      </c>
      <c r="BO9">
        <f>'Average Income Limits-HIDE'!AG8</f>
        <v>76080</v>
      </c>
      <c r="BP9">
        <f>'Average Income Limits-HIDE'!AH8</f>
        <v>81320</v>
      </c>
      <c r="BQ9">
        <f>'Average Income Limits-HIDE'!AI8</f>
        <v>86560</v>
      </c>
      <c r="BR9">
        <f>'Average Income Limits-HIDE'!AZ8</f>
        <v>80360</v>
      </c>
      <c r="BS9">
        <f>'Average Income Limits-HIDE'!BA8</f>
        <v>91840</v>
      </c>
      <c r="BT9">
        <f>'Average Income Limits-HIDE'!BB8</f>
        <v>103320</v>
      </c>
      <c r="BU9">
        <f>'Average Income Limits-HIDE'!BC8</f>
        <v>114730</v>
      </c>
      <c r="BV9">
        <f>'Average Income Limits-HIDE'!BD8</f>
        <v>123970</v>
      </c>
      <c r="BW9">
        <f>'Average Income Limits-HIDE'!BE8</f>
        <v>133140</v>
      </c>
      <c r="BX9">
        <f>'Average Income Limits-HIDE'!BF8</f>
        <v>142310</v>
      </c>
      <c r="BY9">
        <f>'Average Income Limits-HIDE'!BG8</f>
        <v>151480</v>
      </c>
      <c r="BZ9">
        <f>'Average Income Limits-HIDE'!BH8</f>
        <v>91840</v>
      </c>
      <c r="CA9">
        <f>'Average Income Limits-HIDE'!BI8</f>
        <v>104960</v>
      </c>
      <c r="CB9">
        <f>'Average Income Limits-HIDE'!BJ8</f>
        <v>118080</v>
      </c>
      <c r="CC9">
        <f>'Average Income Limits-HIDE'!BK8</f>
        <v>131120</v>
      </c>
      <c r="CD9">
        <f>'Average Income Limits-HIDE'!BL8</f>
        <v>141680</v>
      </c>
      <c r="CE9">
        <f>'Average Income Limits-HIDE'!BM8</f>
        <v>152160</v>
      </c>
      <c r="CF9">
        <f>'Average Income Limits-HIDE'!BN8</f>
        <v>162640</v>
      </c>
      <c r="CG9">
        <f>'Average Income Limits-HIDE'!BO8</f>
        <v>173120</v>
      </c>
      <c r="CH9" s="1">
        <f t="shared" si="0"/>
        <v>574</v>
      </c>
      <c r="CI9" s="1">
        <f t="shared" si="1"/>
        <v>615</v>
      </c>
      <c r="CJ9" s="1">
        <f t="shared" si="2"/>
        <v>738</v>
      </c>
      <c r="CK9" s="1">
        <f t="shared" si="3"/>
        <v>852</v>
      </c>
      <c r="CL9" s="1">
        <f t="shared" si="4"/>
        <v>951</v>
      </c>
      <c r="CM9" s="1">
        <f t="shared" si="5"/>
        <v>861</v>
      </c>
      <c r="CN9" s="1">
        <f t="shared" si="6"/>
        <v>922</v>
      </c>
      <c r="CO9" s="1">
        <f t="shared" si="7"/>
        <v>1107</v>
      </c>
      <c r="CP9" s="1">
        <f t="shared" si="8"/>
        <v>1278</v>
      </c>
      <c r="CQ9" s="1">
        <f t="shared" si="9"/>
        <v>1426</v>
      </c>
      <c r="CR9" s="1">
        <f t="shared" si="10"/>
        <v>1148</v>
      </c>
      <c r="CS9" s="1">
        <f t="shared" si="11"/>
        <v>1230</v>
      </c>
      <c r="CT9" s="1">
        <f t="shared" si="12"/>
        <v>1476</v>
      </c>
      <c r="CU9" s="1">
        <f t="shared" si="13"/>
        <v>1705</v>
      </c>
      <c r="CV9" s="1">
        <f t="shared" si="14"/>
        <v>1902</v>
      </c>
      <c r="CW9" s="1">
        <f t="shared" si="15"/>
        <v>1435</v>
      </c>
      <c r="CX9" s="1">
        <f t="shared" si="16"/>
        <v>1537</v>
      </c>
      <c r="CY9" s="1">
        <f t="shared" si="17"/>
        <v>1845</v>
      </c>
      <c r="CZ9" s="1">
        <f t="shared" si="18"/>
        <v>2131</v>
      </c>
      <c r="DA9" s="1">
        <f t="shared" si="19"/>
        <v>2377</v>
      </c>
      <c r="DB9" s="1">
        <f t="shared" si="20"/>
        <v>1722</v>
      </c>
      <c r="DC9" s="1">
        <f t="shared" si="21"/>
        <v>1845</v>
      </c>
      <c r="DD9" s="1">
        <f t="shared" si="22"/>
        <v>2214</v>
      </c>
      <c r="DE9" s="1">
        <f t="shared" si="23"/>
        <v>2557</v>
      </c>
      <c r="DF9" s="1">
        <f t="shared" si="24"/>
        <v>2853</v>
      </c>
      <c r="DG9" s="1">
        <f t="shared" si="25"/>
        <v>2009</v>
      </c>
      <c r="DH9" s="1">
        <f t="shared" si="26"/>
        <v>2152</v>
      </c>
      <c r="DI9" s="1">
        <f t="shared" si="27"/>
        <v>2583</v>
      </c>
      <c r="DJ9" s="1">
        <f t="shared" si="28"/>
        <v>2983</v>
      </c>
      <c r="DK9" s="1">
        <f t="shared" si="29"/>
        <v>3328</v>
      </c>
      <c r="DL9" s="1">
        <f t="shared" si="30"/>
        <v>2296</v>
      </c>
      <c r="DM9" s="1">
        <f t="shared" si="31"/>
        <v>2460</v>
      </c>
      <c r="DN9" s="1">
        <f t="shared" si="32"/>
        <v>2952</v>
      </c>
      <c r="DO9" s="1">
        <f t="shared" si="33"/>
        <v>3410</v>
      </c>
      <c r="DP9" s="1">
        <f t="shared" si="34"/>
        <v>3804</v>
      </c>
      <c r="DQ9">
        <f t="shared" si="105"/>
        <v>0</v>
      </c>
      <c r="DR9">
        <f t="shared" si="106"/>
        <v>0</v>
      </c>
      <c r="DS9">
        <f t="shared" si="107"/>
        <v>0</v>
      </c>
      <c r="DT9">
        <f t="shared" si="108"/>
        <v>0</v>
      </c>
      <c r="DU9">
        <f t="shared" si="109"/>
        <v>0</v>
      </c>
      <c r="DV9">
        <f t="shared" si="110"/>
        <v>0</v>
      </c>
      <c r="DW9">
        <f t="shared" si="111"/>
        <v>0</v>
      </c>
      <c r="DX9">
        <f t="shared" si="112"/>
        <v>0</v>
      </c>
      <c r="DY9">
        <f t="shared" si="36"/>
        <v>0</v>
      </c>
      <c r="DZ9">
        <f t="shared" si="37"/>
        <v>0</v>
      </c>
      <c r="EA9">
        <f t="shared" si="38"/>
        <v>0</v>
      </c>
      <c r="EB9">
        <f t="shared" si="39"/>
        <v>0</v>
      </c>
      <c r="EC9">
        <f t="shared" si="40"/>
        <v>0</v>
      </c>
      <c r="ED9">
        <f t="shared" si="41"/>
        <v>0</v>
      </c>
      <c r="EE9">
        <f t="shared" si="42"/>
        <v>0</v>
      </c>
      <c r="EF9">
        <f t="shared" si="43"/>
        <v>0</v>
      </c>
      <c r="EG9">
        <f t="shared" si="44"/>
        <v>0</v>
      </c>
      <c r="EH9">
        <f t="shared" si="45"/>
        <v>0</v>
      </c>
      <c r="EI9">
        <f t="shared" si="46"/>
        <v>0</v>
      </c>
      <c r="EJ9">
        <f t="shared" si="47"/>
        <v>0</v>
      </c>
      <c r="EK9">
        <f t="shared" si="48"/>
        <v>0</v>
      </c>
      <c r="EL9">
        <f t="shared" si="49"/>
        <v>0</v>
      </c>
      <c r="EM9">
        <f t="shared" si="50"/>
        <v>0</v>
      </c>
      <c r="EN9">
        <f t="shared" si="51"/>
        <v>0</v>
      </c>
      <c r="EO9">
        <f t="shared" si="52"/>
        <v>0</v>
      </c>
      <c r="EP9">
        <f t="shared" si="53"/>
        <v>0</v>
      </c>
      <c r="EQ9">
        <f t="shared" si="54"/>
        <v>0</v>
      </c>
      <c r="ER9">
        <f t="shared" si="55"/>
        <v>0</v>
      </c>
      <c r="ES9">
        <f t="shared" si="56"/>
        <v>0</v>
      </c>
      <c r="ET9">
        <f t="shared" si="57"/>
        <v>0</v>
      </c>
      <c r="EU9">
        <f t="shared" si="58"/>
        <v>0</v>
      </c>
      <c r="EV9">
        <f t="shared" si="59"/>
        <v>0</v>
      </c>
      <c r="EW9">
        <f t="shared" si="60"/>
        <v>0</v>
      </c>
      <c r="EX9">
        <f t="shared" si="61"/>
        <v>0</v>
      </c>
      <c r="EY9">
        <f t="shared" si="62"/>
        <v>0</v>
      </c>
      <c r="EZ9">
        <f t="shared" si="63"/>
        <v>0</v>
      </c>
      <c r="FA9">
        <f t="shared" si="64"/>
        <v>0</v>
      </c>
      <c r="FB9">
        <f t="shared" si="65"/>
        <v>0</v>
      </c>
      <c r="FC9">
        <f t="shared" si="66"/>
        <v>0</v>
      </c>
      <c r="FD9">
        <f t="shared" si="67"/>
        <v>0</v>
      </c>
      <c r="FE9" s="1">
        <f t="shared" si="68"/>
        <v>0</v>
      </c>
      <c r="FF9" s="1">
        <f t="shared" si="69"/>
        <v>0</v>
      </c>
      <c r="FG9" s="1">
        <f t="shared" si="70"/>
        <v>0</v>
      </c>
      <c r="FH9" s="1">
        <f t="shared" si="71"/>
        <v>0</v>
      </c>
      <c r="FI9" s="1">
        <f t="shared" si="72"/>
        <v>0</v>
      </c>
      <c r="FJ9" s="1">
        <f t="shared" si="73"/>
        <v>0</v>
      </c>
      <c r="FK9" s="1">
        <f t="shared" si="74"/>
        <v>0</v>
      </c>
      <c r="FL9" s="1">
        <f t="shared" si="75"/>
        <v>0</v>
      </c>
      <c r="FM9" s="1">
        <f t="shared" si="76"/>
        <v>0</v>
      </c>
      <c r="FN9" s="1">
        <f t="shared" si="77"/>
        <v>0</v>
      </c>
      <c r="FO9" s="1">
        <f t="shared" si="78"/>
        <v>0</v>
      </c>
      <c r="FP9" s="1">
        <f t="shared" si="79"/>
        <v>0</v>
      </c>
      <c r="FQ9" s="1">
        <f t="shared" si="80"/>
        <v>0</v>
      </c>
      <c r="FR9" s="1">
        <f t="shared" si="81"/>
        <v>0</v>
      </c>
      <c r="FS9" s="1">
        <f t="shared" si="82"/>
        <v>0</v>
      </c>
      <c r="FT9" s="1">
        <f t="shared" si="83"/>
        <v>0</v>
      </c>
      <c r="FU9" s="1">
        <f t="shared" si="84"/>
        <v>0</v>
      </c>
      <c r="FV9" s="1">
        <f t="shared" si="85"/>
        <v>0</v>
      </c>
      <c r="FW9" s="1">
        <f t="shared" si="86"/>
        <v>0</v>
      </c>
      <c r="FX9" s="1">
        <f t="shared" si="87"/>
        <v>0</v>
      </c>
      <c r="FY9" s="1">
        <f t="shared" si="88"/>
        <v>0</v>
      </c>
      <c r="FZ9" s="1">
        <f t="shared" si="89"/>
        <v>0</v>
      </c>
      <c r="GA9" s="1">
        <f t="shared" si="90"/>
        <v>0</v>
      </c>
      <c r="GB9" s="1">
        <f t="shared" si="91"/>
        <v>0</v>
      </c>
      <c r="GC9" s="1">
        <f t="shared" si="92"/>
        <v>0</v>
      </c>
      <c r="GD9" s="1">
        <f t="shared" si="93"/>
        <v>0</v>
      </c>
      <c r="GE9" s="1">
        <f t="shared" si="94"/>
        <v>0</v>
      </c>
      <c r="GF9" s="1">
        <f t="shared" si="95"/>
        <v>0</v>
      </c>
      <c r="GG9" s="1">
        <f t="shared" si="96"/>
        <v>0</v>
      </c>
      <c r="GH9" s="1">
        <f t="shared" si="97"/>
        <v>0</v>
      </c>
      <c r="GI9" s="1">
        <f t="shared" si="98"/>
        <v>0</v>
      </c>
      <c r="GJ9" s="1">
        <f t="shared" si="99"/>
        <v>0</v>
      </c>
      <c r="GK9" s="1">
        <f t="shared" si="100"/>
        <v>0</v>
      </c>
      <c r="GL9" s="1">
        <f t="shared" si="101"/>
        <v>0</v>
      </c>
      <c r="GM9" s="1">
        <f t="shared" si="102"/>
        <v>0</v>
      </c>
      <c r="GN9">
        <f t="shared" si="103"/>
        <v>196680</v>
      </c>
      <c r="GO9">
        <f t="shared" si="104"/>
        <v>245850</v>
      </c>
    </row>
    <row r="10" spans="1:197" x14ac:dyDescent="0.2">
      <c r="A10" s="1" t="s">
        <v>44</v>
      </c>
      <c r="B10" t="s">
        <v>42</v>
      </c>
      <c r="C10" t="s">
        <v>45</v>
      </c>
      <c r="D10" t="s">
        <v>830</v>
      </c>
      <c r="E10">
        <v>94400</v>
      </c>
      <c r="F10">
        <v>33050</v>
      </c>
      <c r="G10">
        <v>37800</v>
      </c>
      <c r="H10">
        <v>42500</v>
      </c>
      <c r="I10">
        <v>47200</v>
      </c>
      <c r="J10">
        <v>51000</v>
      </c>
      <c r="K10">
        <v>54800</v>
      </c>
      <c r="L10">
        <v>58550</v>
      </c>
      <c r="M10">
        <v>62350</v>
      </c>
      <c r="N10">
        <v>39660</v>
      </c>
      <c r="O10">
        <v>45360</v>
      </c>
      <c r="P10">
        <v>51000</v>
      </c>
      <c r="Q10">
        <v>56640</v>
      </c>
      <c r="R10">
        <v>61200</v>
      </c>
      <c r="S10">
        <v>65760</v>
      </c>
      <c r="T10">
        <v>70260</v>
      </c>
      <c r="U10">
        <v>74820</v>
      </c>
      <c r="V10" s="1" t="s">
        <v>17</v>
      </c>
      <c r="AM10" s="1" t="s">
        <v>617</v>
      </c>
      <c r="AN10" s="1" t="s">
        <v>19</v>
      </c>
      <c r="AO10" s="1">
        <v>1</v>
      </c>
      <c r="AP10" t="s">
        <v>45</v>
      </c>
      <c r="AQ10" s="1" t="s">
        <v>21</v>
      </c>
      <c r="AR10" s="1" t="s">
        <v>484</v>
      </c>
      <c r="AS10" t="s">
        <v>45</v>
      </c>
      <c r="AT10">
        <f>'Average Income Limits-HIDE'!L9</f>
        <v>13220</v>
      </c>
      <c r="AU10">
        <f>'Average Income Limits-HIDE'!M9</f>
        <v>15120</v>
      </c>
      <c r="AV10">
        <f>'Average Income Limits-HIDE'!N9</f>
        <v>17000</v>
      </c>
      <c r="AW10">
        <f>'Average Income Limits-HIDE'!O9</f>
        <v>18880</v>
      </c>
      <c r="AX10">
        <f>'Average Income Limits-HIDE'!P9</f>
        <v>20400</v>
      </c>
      <c r="AY10">
        <f>'Average Income Limits-HIDE'!Q9</f>
        <v>21920</v>
      </c>
      <c r="AZ10">
        <f>'Average Income Limits-HIDE'!R9</f>
        <v>23420</v>
      </c>
      <c r="BA10">
        <f>'Average Income Limits-HIDE'!S9</f>
        <v>24940</v>
      </c>
      <c r="BB10">
        <f>'Average Income Limits-HIDE'!T9</f>
        <v>19830</v>
      </c>
      <c r="BC10">
        <f>'Average Income Limits-HIDE'!U9</f>
        <v>22680</v>
      </c>
      <c r="BD10">
        <f>'Average Income Limits-HIDE'!V9</f>
        <v>25500</v>
      </c>
      <c r="BE10">
        <f>'Average Income Limits-HIDE'!W9</f>
        <v>28320</v>
      </c>
      <c r="BF10">
        <f>'Average Income Limits-HIDE'!X9</f>
        <v>30600</v>
      </c>
      <c r="BG10">
        <f>'Average Income Limits-HIDE'!Y9</f>
        <v>32880</v>
      </c>
      <c r="BH10">
        <f>'Average Income Limits-HIDE'!Z9</f>
        <v>35130</v>
      </c>
      <c r="BI10">
        <f>'Average Income Limits-HIDE'!AA9</f>
        <v>37410</v>
      </c>
      <c r="BJ10">
        <f>'Average Income Limits-HIDE'!AB9</f>
        <v>26440</v>
      </c>
      <c r="BK10">
        <f>'Average Income Limits-HIDE'!AC9</f>
        <v>30240</v>
      </c>
      <c r="BL10">
        <f>'Average Income Limits-HIDE'!AD9</f>
        <v>34000</v>
      </c>
      <c r="BM10">
        <f>'Average Income Limits-HIDE'!AE9</f>
        <v>37760</v>
      </c>
      <c r="BN10">
        <f>'Average Income Limits-HIDE'!AF9</f>
        <v>40800</v>
      </c>
      <c r="BO10">
        <f>'Average Income Limits-HIDE'!AG9</f>
        <v>43840</v>
      </c>
      <c r="BP10">
        <f>'Average Income Limits-HIDE'!AH9</f>
        <v>46840</v>
      </c>
      <c r="BQ10">
        <f>'Average Income Limits-HIDE'!AI9</f>
        <v>49880</v>
      </c>
      <c r="BR10">
        <f>'Average Income Limits-HIDE'!AZ9</f>
        <v>46270</v>
      </c>
      <c r="BS10">
        <f>'Average Income Limits-HIDE'!BA9</f>
        <v>52920</v>
      </c>
      <c r="BT10">
        <f>'Average Income Limits-HIDE'!BB9</f>
        <v>59500</v>
      </c>
      <c r="BU10">
        <f>'Average Income Limits-HIDE'!BC9</f>
        <v>66080</v>
      </c>
      <c r="BV10">
        <f>'Average Income Limits-HIDE'!BD9</f>
        <v>71400</v>
      </c>
      <c r="BW10">
        <f>'Average Income Limits-HIDE'!BE9</f>
        <v>76720</v>
      </c>
      <c r="BX10">
        <f>'Average Income Limits-HIDE'!BF9</f>
        <v>81970</v>
      </c>
      <c r="BY10">
        <f>'Average Income Limits-HIDE'!BG9</f>
        <v>87290</v>
      </c>
      <c r="BZ10">
        <f>'Average Income Limits-HIDE'!BH9</f>
        <v>52880</v>
      </c>
      <c r="CA10">
        <f>'Average Income Limits-HIDE'!BI9</f>
        <v>60480</v>
      </c>
      <c r="CB10">
        <f>'Average Income Limits-HIDE'!BJ9</f>
        <v>68000</v>
      </c>
      <c r="CC10">
        <f>'Average Income Limits-HIDE'!BK9</f>
        <v>75520</v>
      </c>
      <c r="CD10">
        <f>'Average Income Limits-HIDE'!BL9</f>
        <v>81600</v>
      </c>
      <c r="CE10">
        <f>'Average Income Limits-HIDE'!BM9</f>
        <v>87680</v>
      </c>
      <c r="CF10">
        <f>'Average Income Limits-HIDE'!BN9</f>
        <v>93680</v>
      </c>
      <c r="CG10">
        <f>'Average Income Limits-HIDE'!BO9</f>
        <v>99760</v>
      </c>
      <c r="CH10" s="1">
        <f t="shared" si="0"/>
        <v>330</v>
      </c>
      <c r="CI10" s="1">
        <f t="shared" si="1"/>
        <v>354</v>
      </c>
      <c r="CJ10" s="1">
        <f t="shared" si="2"/>
        <v>425</v>
      </c>
      <c r="CK10" s="1">
        <f t="shared" si="3"/>
        <v>491</v>
      </c>
      <c r="CL10" s="1">
        <f t="shared" si="4"/>
        <v>548</v>
      </c>
      <c r="CM10" s="1">
        <f t="shared" si="5"/>
        <v>495</v>
      </c>
      <c r="CN10" s="1">
        <f t="shared" si="6"/>
        <v>531</v>
      </c>
      <c r="CO10" s="1">
        <f t="shared" si="7"/>
        <v>637</v>
      </c>
      <c r="CP10" s="1">
        <f t="shared" si="8"/>
        <v>736</v>
      </c>
      <c r="CQ10" s="1">
        <f t="shared" si="9"/>
        <v>822</v>
      </c>
      <c r="CR10" s="1">
        <f t="shared" si="10"/>
        <v>661</v>
      </c>
      <c r="CS10" s="1">
        <f t="shared" si="11"/>
        <v>708</v>
      </c>
      <c r="CT10" s="1">
        <f t="shared" si="12"/>
        <v>850</v>
      </c>
      <c r="CU10" s="1">
        <f t="shared" si="13"/>
        <v>982</v>
      </c>
      <c r="CV10" s="1">
        <f t="shared" si="14"/>
        <v>1096</v>
      </c>
      <c r="CW10" s="1">
        <f t="shared" si="15"/>
        <v>826</v>
      </c>
      <c r="CX10" s="1">
        <f t="shared" si="16"/>
        <v>885</v>
      </c>
      <c r="CY10" s="1">
        <f t="shared" si="17"/>
        <v>1062</v>
      </c>
      <c r="CZ10" s="1">
        <f t="shared" si="18"/>
        <v>1227</v>
      </c>
      <c r="DA10" s="1">
        <f t="shared" si="19"/>
        <v>1370</v>
      </c>
      <c r="DB10" s="1">
        <f t="shared" si="20"/>
        <v>991</v>
      </c>
      <c r="DC10" s="1">
        <f t="shared" si="21"/>
        <v>1062</v>
      </c>
      <c r="DD10" s="1">
        <f t="shared" si="22"/>
        <v>1275</v>
      </c>
      <c r="DE10" s="1">
        <f t="shared" si="23"/>
        <v>1473</v>
      </c>
      <c r="DF10" s="1">
        <f t="shared" si="24"/>
        <v>1644</v>
      </c>
      <c r="DG10" s="1">
        <f t="shared" si="25"/>
        <v>1156</v>
      </c>
      <c r="DH10" s="1">
        <f t="shared" si="26"/>
        <v>1239</v>
      </c>
      <c r="DI10" s="1">
        <f t="shared" si="27"/>
        <v>1487</v>
      </c>
      <c r="DJ10" s="1">
        <f t="shared" si="28"/>
        <v>1718</v>
      </c>
      <c r="DK10" s="1">
        <f t="shared" si="29"/>
        <v>1918</v>
      </c>
      <c r="DL10" s="1">
        <f t="shared" si="30"/>
        <v>1322</v>
      </c>
      <c r="DM10" s="1">
        <f t="shared" si="31"/>
        <v>1417</v>
      </c>
      <c r="DN10" s="1">
        <f t="shared" si="32"/>
        <v>1700</v>
      </c>
      <c r="DO10" s="1">
        <f t="shared" si="33"/>
        <v>1964</v>
      </c>
      <c r="DP10" s="1">
        <f t="shared" si="34"/>
        <v>2192</v>
      </c>
      <c r="DQ10">
        <f t="shared" si="105"/>
        <v>0</v>
      </c>
      <c r="DR10">
        <f t="shared" si="106"/>
        <v>0</v>
      </c>
      <c r="DS10">
        <f t="shared" si="107"/>
        <v>0</v>
      </c>
      <c r="DT10">
        <f t="shared" si="108"/>
        <v>0</v>
      </c>
      <c r="DU10">
        <f t="shared" si="109"/>
        <v>0</v>
      </c>
      <c r="DV10">
        <f t="shared" si="110"/>
        <v>0</v>
      </c>
      <c r="DW10">
        <f t="shared" si="111"/>
        <v>0</v>
      </c>
      <c r="DX10">
        <f t="shared" si="112"/>
        <v>0</v>
      </c>
      <c r="DY10">
        <f t="shared" si="36"/>
        <v>0</v>
      </c>
      <c r="DZ10">
        <f t="shared" si="37"/>
        <v>0</v>
      </c>
      <c r="EA10">
        <f t="shared" si="38"/>
        <v>0</v>
      </c>
      <c r="EB10">
        <f t="shared" si="39"/>
        <v>0</v>
      </c>
      <c r="EC10">
        <f t="shared" si="40"/>
        <v>0</v>
      </c>
      <c r="ED10">
        <f t="shared" si="41"/>
        <v>0</v>
      </c>
      <c r="EE10">
        <f t="shared" si="42"/>
        <v>0</v>
      </c>
      <c r="EF10">
        <f t="shared" si="43"/>
        <v>0</v>
      </c>
      <c r="EG10">
        <f t="shared" si="44"/>
        <v>0</v>
      </c>
      <c r="EH10">
        <f t="shared" si="45"/>
        <v>0</v>
      </c>
      <c r="EI10">
        <f t="shared" si="46"/>
        <v>0</v>
      </c>
      <c r="EJ10">
        <f t="shared" si="47"/>
        <v>0</v>
      </c>
      <c r="EK10">
        <f t="shared" si="48"/>
        <v>0</v>
      </c>
      <c r="EL10">
        <f t="shared" si="49"/>
        <v>0</v>
      </c>
      <c r="EM10">
        <f t="shared" si="50"/>
        <v>0</v>
      </c>
      <c r="EN10">
        <f t="shared" si="51"/>
        <v>0</v>
      </c>
      <c r="EO10">
        <f t="shared" si="52"/>
        <v>0</v>
      </c>
      <c r="EP10">
        <f t="shared" si="53"/>
        <v>0</v>
      </c>
      <c r="EQ10">
        <f t="shared" si="54"/>
        <v>0</v>
      </c>
      <c r="ER10">
        <f t="shared" si="55"/>
        <v>0</v>
      </c>
      <c r="ES10">
        <f t="shared" si="56"/>
        <v>0</v>
      </c>
      <c r="ET10">
        <f t="shared" si="57"/>
        <v>0</v>
      </c>
      <c r="EU10">
        <f t="shared" si="58"/>
        <v>0</v>
      </c>
      <c r="EV10">
        <f t="shared" si="59"/>
        <v>0</v>
      </c>
      <c r="EW10">
        <f t="shared" si="60"/>
        <v>0</v>
      </c>
      <c r="EX10">
        <f t="shared" si="61"/>
        <v>0</v>
      </c>
      <c r="EY10">
        <f t="shared" si="62"/>
        <v>0</v>
      </c>
      <c r="EZ10">
        <f t="shared" si="63"/>
        <v>0</v>
      </c>
      <c r="FA10">
        <f t="shared" si="64"/>
        <v>0</v>
      </c>
      <c r="FB10">
        <f t="shared" si="65"/>
        <v>0</v>
      </c>
      <c r="FC10">
        <f t="shared" si="66"/>
        <v>0</v>
      </c>
      <c r="FD10">
        <f t="shared" si="67"/>
        <v>0</v>
      </c>
      <c r="FE10" s="1">
        <f t="shared" si="68"/>
        <v>0</v>
      </c>
      <c r="FF10" s="1">
        <f t="shared" si="69"/>
        <v>0</v>
      </c>
      <c r="FG10" s="1">
        <f t="shared" si="70"/>
        <v>0</v>
      </c>
      <c r="FH10" s="1">
        <f t="shared" si="71"/>
        <v>0</v>
      </c>
      <c r="FI10" s="1">
        <f t="shared" si="72"/>
        <v>0</v>
      </c>
      <c r="FJ10" s="1">
        <f t="shared" si="73"/>
        <v>0</v>
      </c>
      <c r="FK10" s="1">
        <f t="shared" si="74"/>
        <v>0</v>
      </c>
      <c r="FL10" s="1">
        <f t="shared" si="75"/>
        <v>0</v>
      </c>
      <c r="FM10" s="1">
        <f t="shared" si="76"/>
        <v>0</v>
      </c>
      <c r="FN10" s="1">
        <f t="shared" si="77"/>
        <v>0</v>
      </c>
      <c r="FO10" s="1">
        <f t="shared" si="78"/>
        <v>0</v>
      </c>
      <c r="FP10" s="1">
        <f t="shared" si="79"/>
        <v>0</v>
      </c>
      <c r="FQ10" s="1">
        <f t="shared" si="80"/>
        <v>0</v>
      </c>
      <c r="FR10" s="1">
        <f t="shared" si="81"/>
        <v>0</v>
      </c>
      <c r="FS10" s="1">
        <f t="shared" si="82"/>
        <v>0</v>
      </c>
      <c r="FT10" s="1">
        <f t="shared" si="83"/>
        <v>0</v>
      </c>
      <c r="FU10" s="1">
        <f t="shared" si="84"/>
        <v>0</v>
      </c>
      <c r="FV10" s="1">
        <f t="shared" si="85"/>
        <v>0</v>
      </c>
      <c r="FW10" s="1">
        <f t="shared" si="86"/>
        <v>0</v>
      </c>
      <c r="FX10" s="1">
        <f t="shared" si="87"/>
        <v>0</v>
      </c>
      <c r="FY10" s="1">
        <f t="shared" si="88"/>
        <v>0</v>
      </c>
      <c r="FZ10" s="1">
        <f t="shared" si="89"/>
        <v>0</v>
      </c>
      <c r="GA10" s="1">
        <f t="shared" si="90"/>
        <v>0</v>
      </c>
      <c r="GB10" s="1">
        <f t="shared" si="91"/>
        <v>0</v>
      </c>
      <c r="GC10" s="1">
        <f t="shared" si="92"/>
        <v>0</v>
      </c>
      <c r="GD10" s="1">
        <f t="shared" si="93"/>
        <v>0</v>
      </c>
      <c r="GE10" s="1">
        <f t="shared" si="94"/>
        <v>0</v>
      </c>
      <c r="GF10" s="1">
        <f t="shared" si="95"/>
        <v>0</v>
      </c>
      <c r="GG10" s="1">
        <f t="shared" si="96"/>
        <v>0</v>
      </c>
      <c r="GH10" s="1">
        <f t="shared" si="97"/>
        <v>0</v>
      </c>
      <c r="GI10" s="1">
        <f t="shared" si="98"/>
        <v>0</v>
      </c>
      <c r="GJ10" s="1">
        <f t="shared" si="99"/>
        <v>0</v>
      </c>
      <c r="GK10" s="1">
        <f t="shared" si="100"/>
        <v>0</v>
      </c>
      <c r="GL10" s="1">
        <f t="shared" si="101"/>
        <v>0</v>
      </c>
      <c r="GM10" s="1">
        <f t="shared" si="102"/>
        <v>0</v>
      </c>
      <c r="GN10">
        <f t="shared" si="103"/>
        <v>113280</v>
      </c>
      <c r="GO10">
        <f t="shared" si="104"/>
        <v>141600</v>
      </c>
    </row>
    <row r="11" spans="1:197" x14ac:dyDescent="0.2">
      <c r="A11" s="1" t="s">
        <v>48</v>
      </c>
      <c r="B11" t="s">
        <v>46</v>
      </c>
      <c r="C11" t="s">
        <v>49</v>
      </c>
      <c r="D11" t="s">
        <v>47</v>
      </c>
      <c r="E11">
        <v>87100</v>
      </c>
      <c r="F11">
        <v>30450</v>
      </c>
      <c r="G11">
        <v>34800</v>
      </c>
      <c r="H11">
        <v>39150</v>
      </c>
      <c r="I11">
        <v>43500</v>
      </c>
      <c r="J11">
        <v>47000</v>
      </c>
      <c r="K11">
        <v>50500</v>
      </c>
      <c r="L11">
        <v>53950</v>
      </c>
      <c r="M11">
        <v>57450</v>
      </c>
      <c r="N11">
        <v>36540</v>
      </c>
      <c r="O11">
        <v>41760</v>
      </c>
      <c r="P11">
        <v>46980</v>
      </c>
      <c r="Q11">
        <v>52200</v>
      </c>
      <c r="R11">
        <v>56400</v>
      </c>
      <c r="S11">
        <v>60600</v>
      </c>
      <c r="T11">
        <v>64740</v>
      </c>
      <c r="U11">
        <v>68940</v>
      </c>
      <c r="V11" s="1" t="s">
        <v>17</v>
      </c>
      <c r="AM11" s="1" t="s">
        <v>617</v>
      </c>
      <c r="AN11" s="1" t="s">
        <v>19</v>
      </c>
      <c r="AO11" s="1">
        <v>0</v>
      </c>
      <c r="AP11" t="s">
        <v>49</v>
      </c>
      <c r="AQ11" s="1" t="s">
        <v>21</v>
      </c>
      <c r="AR11" s="1" t="s">
        <v>485</v>
      </c>
      <c r="AS11" t="s">
        <v>49</v>
      </c>
      <c r="AT11">
        <f>'Average Income Limits-HIDE'!L10</f>
        <v>12180</v>
      </c>
      <c r="AU11">
        <f>'Average Income Limits-HIDE'!M10</f>
        <v>13920</v>
      </c>
      <c r="AV11">
        <f>'Average Income Limits-HIDE'!N10</f>
        <v>15660</v>
      </c>
      <c r="AW11">
        <f>'Average Income Limits-HIDE'!O10</f>
        <v>17400</v>
      </c>
      <c r="AX11">
        <f>'Average Income Limits-HIDE'!P10</f>
        <v>18800</v>
      </c>
      <c r="AY11">
        <f>'Average Income Limits-HIDE'!Q10</f>
        <v>20200</v>
      </c>
      <c r="AZ11">
        <f>'Average Income Limits-HIDE'!R10</f>
        <v>21580</v>
      </c>
      <c r="BA11">
        <f>'Average Income Limits-HIDE'!S10</f>
        <v>22980</v>
      </c>
      <c r="BB11">
        <f>'Average Income Limits-HIDE'!T10</f>
        <v>18270</v>
      </c>
      <c r="BC11">
        <f>'Average Income Limits-HIDE'!U10</f>
        <v>20880</v>
      </c>
      <c r="BD11">
        <f>'Average Income Limits-HIDE'!V10</f>
        <v>23490</v>
      </c>
      <c r="BE11">
        <f>'Average Income Limits-HIDE'!W10</f>
        <v>26100</v>
      </c>
      <c r="BF11">
        <f>'Average Income Limits-HIDE'!X10</f>
        <v>28200</v>
      </c>
      <c r="BG11">
        <f>'Average Income Limits-HIDE'!Y10</f>
        <v>30300</v>
      </c>
      <c r="BH11">
        <f>'Average Income Limits-HIDE'!Z10</f>
        <v>32370</v>
      </c>
      <c r="BI11">
        <f>'Average Income Limits-HIDE'!AA10</f>
        <v>34470</v>
      </c>
      <c r="BJ11">
        <f>'Average Income Limits-HIDE'!AB10</f>
        <v>24360</v>
      </c>
      <c r="BK11">
        <f>'Average Income Limits-HIDE'!AC10</f>
        <v>27840</v>
      </c>
      <c r="BL11">
        <f>'Average Income Limits-HIDE'!AD10</f>
        <v>31320</v>
      </c>
      <c r="BM11">
        <f>'Average Income Limits-HIDE'!AE10</f>
        <v>34800</v>
      </c>
      <c r="BN11">
        <f>'Average Income Limits-HIDE'!AF10</f>
        <v>37600</v>
      </c>
      <c r="BO11">
        <f>'Average Income Limits-HIDE'!AG10</f>
        <v>40400</v>
      </c>
      <c r="BP11">
        <f>'Average Income Limits-HIDE'!AH10</f>
        <v>43160</v>
      </c>
      <c r="BQ11">
        <f>'Average Income Limits-HIDE'!AI10</f>
        <v>45960</v>
      </c>
      <c r="BR11">
        <f>'Average Income Limits-HIDE'!AZ10</f>
        <v>42630</v>
      </c>
      <c r="BS11">
        <f>'Average Income Limits-HIDE'!BA10</f>
        <v>48720</v>
      </c>
      <c r="BT11">
        <f>'Average Income Limits-HIDE'!BB10</f>
        <v>54810</v>
      </c>
      <c r="BU11">
        <f>'Average Income Limits-HIDE'!BC10</f>
        <v>60900</v>
      </c>
      <c r="BV11">
        <f>'Average Income Limits-HIDE'!BD10</f>
        <v>65800</v>
      </c>
      <c r="BW11">
        <f>'Average Income Limits-HIDE'!BE10</f>
        <v>70700</v>
      </c>
      <c r="BX11">
        <f>'Average Income Limits-HIDE'!BF10</f>
        <v>75530</v>
      </c>
      <c r="BY11">
        <f>'Average Income Limits-HIDE'!BG10</f>
        <v>80430</v>
      </c>
      <c r="BZ11">
        <f>'Average Income Limits-HIDE'!BH10</f>
        <v>48720</v>
      </c>
      <c r="CA11">
        <f>'Average Income Limits-HIDE'!BI10</f>
        <v>55680</v>
      </c>
      <c r="CB11">
        <f>'Average Income Limits-HIDE'!BJ10</f>
        <v>62640</v>
      </c>
      <c r="CC11">
        <f>'Average Income Limits-HIDE'!BK10</f>
        <v>69600</v>
      </c>
      <c r="CD11">
        <f>'Average Income Limits-HIDE'!BL10</f>
        <v>75200</v>
      </c>
      <c r="CE11">
        <f>'Average Income Limits-HIDE'!BM10</f>
        <v>80800</v>
      </c>
      <c r="CF11">
        <f>'Average Income Limits-HIDE'!BN10</f>
        <v>86320</v>
      </c>
      <c r="CG11">
        <f>'Average Income Limits-HIDE'!BO10</f>
        <v>91920</v>
      </c>
      <c r="CH11" s="1">
        <f t="shared" si="0"/>
        <v>304</v>
      </c>
      <c r="CI11" s="1">
        <f t="shared" si="1"/>
        <v>326</v>
      </c>
      <c r="CJ11" s="1">
        <f t="shared" si="2"/>
        <v>391</v>
      </c>
      <c r="CK11" s="1">
        <f t="shared" si="3"/>
        <v>452</v>
      </c>
      <c r="CL11" s="1">
        <f t="shared" si="4"/>
        <v>505</v>
      </c>
      <c r="CM11" s="1">
        <f t="shared" si="5"/>
        <v>456</v>
      </c>
      <c r="CN11" s="1">
        <f t="shared" si="6"/>
        <v>489</v>
      </c>
      <c r="CO11" s="1">
        <f t="shared" si="7"/>
        <v>587</v>
      </c>
      <c r="CP11" s="1">
        <f t="shared" si="8"/>
        <v>678</v>
      </c>
      <c r="CQ11" s="1">
        <f t="shared" si="9"/>
        <v>757</v>
      </c>
      <c r="CR11" s="1">
        <f t="shared" si="10"/>
        <v>609</v>
      </c>
      <c r="CS11" s="1">
        <f t="shared" si="11"/>
        <v>652</v>
      </c>
      <c r="CT11" s="1">
        <f t="shared" si="12"/>
        <v>783</v>
      </c>
      <c r="CU11" s="1">
        <f t="shared" si="13"/>
        <v>905</v>
      </c>
      <c r="CV11" s="1">
        <f t="shared" si="14"/>
        <v>1010</v>
      </c>
      <c r="CW11" s="1">
        <f t="shared" si="15"/>
        <v>761</v>
      </c>
      <c r="CX11" s="1">
        <f t="shared" si="16"/>
        <v>815</v>
      </c>
      <c r="CY11" s="1">
        <f t="shared" si="17"/>
        <v>978</v>
      </c>
      <c r="CZ11" s="1">
        <f t="shared" si="18"/>
        <v>1131</v>
      </c>
      <c r="DA11" s="1">
        <f t="shared" si="19"/>
        <v>1262</v>
      </c>
      <c r="DB11" s="1">
        <f t="shared" si="20"/>
        <v>913</v>
      </c>
      <c r="DC11" s="1">
        <f t="shared" si="21"/>
        <v>978</v>
      </c>
      <c r="DD11" s="1">
        <f t="shared" si="22"/>
        <v>1174</v>
      </c>
      <c r="DE11" s="1">
        <f t="shared" si="23"/>
        <v>1357</v>
      </c>
      <c r="DF11" s="1">
        <f t="shared" si="24"/>
        <v>1515</v>
      </c>
      <c r="DG11" s="1">
        <f t="shared" si="25"/>
        <v>1065</v>
      </c>
      <c r="DH11" s="1">
        <f t="shared" si="26"/>
        <v>1141</v>
      </c>
      <c r="DI11" s="1">
        <f t="shared" si="27"/>
        <v>1370</v>
      </c>
      <c r="DJ11" s="1">
        <f t="shared" si="28"/>
        <v>1583</v>
      </c>
      <c r="DK11" s="1">
        <f t="shared" si="29"/>
        <v>1767</v>
      </c>
      <c r="DL11" s="1">
        <f t="shared" si="30"/>
        <v>1218</v>
      </c>
      <c r="DM11" s="1">
        <f t="shared" si="31"/>
        <v>1305</v>
      </c>
      <c r="DN11" s="1">
        <f t="shared" si="32"/>
        <v>1566</v>
      </c>
      <c r="DO11" s="1">
        <f t="shared" si="33"/>
        <v>1810</v>
      </c>
      <c r="DP11" s="1">
        <f t="shared" si="34"/>
        <v>2020</v>
      </c>
      <c r="DQ11">
        <f t="shared" si="105"/>
        <v>0</v>
      </c>
      <c r="DR11">
        <f t="shared" si="106"/>
        <v>0</v>
      </c>
      <c r="DS11">
        <f t="shared" si="107"/>
        <v>0</v>
      </c>
      <c r="DT11">
        <f t="shared" si="108"/>
        <v>0</v>
      </c>
      <c r="DU11">
        <f t="shared" si="109"/>
        <v>0</v>
      </c>
      <c r="DV11">
        <f t="shared" si="110"/>
        <v>0</v>
      </c>
      <c r="DW11">
        <f t="shared" si="111"/>
        <v>0</v>
      </c>
      <c r="DX11">
        <f t="shared" si="112"/>
        <v>0</v>
      </c>
      <c r="DY11">
        <f t="shared" si="36"/>
        <v>0</v>
      </c>
      <c r="DZ11">
        <f t="shared" si="37"/>
        <v>0</v>
      </c>
      <c r="EA11">
        <f t="shared" si="38"/>
        <v>0</v>
      </c>
      <c r="EB11">
        <f t="shared" si="39"/>
        <v>0</v>
      </c>
      <c r="EC11">
        <f t="shared" si="40"/>
        <v>0</v>
      </c>
      <c r="ED11">
        <f t="shared" si="41"/>
        <v>0</v>
      </c>
      <c r="EE11">
        <f t="shared" si="42"/>
        <v>0</v>
      </c>
      <c r="EF11">
        <f t="shared" si="43"/>
        <v>0</v>
      </c>
      <c r="EG11">
        <f t="shared" si="44"/>
        <v>0</v>
      </c>
      <c r="EH11">
        <f t="shared" si="45"/>
        <v>0</v>
      </c>
      <c r="EI11">
        <f t="shared" si="46"/>
        <v>0</v>
      </c>
      <c r="EJ11">
        <f t="shared" si="47"/>
        <v>0</v>
      </c>
      <c r="EK11">
        <f t="shared" si="48"/>
        <v>0</v>
      </c>
      <c r="EL11">
        <f t="shared" si="49"/>
        <v>0</v>
      </c>
      <c r="EM11">
        <f t="shared" si="50"/>
        <v>0</v>
      </c>
      <c r="EN11">
        <f t="shared" si="51"/>
        <v>0</v>
      </c>
      <c r="EO11">
        <f t="shared" si="52"/>
        <v>0</v>
      </c>
      <c r="EP11">
        <f t="shared" si="53"/>
        <v>0</v>
      </c>
      <c r="EQ11">
        <f t="shared" si="54"/>
        <v>0</v>
      </c>
      <c r="ER11">
        <f t="shared" si="55"/>
        <v>0</v>
      </c>
      <c r="ES11">
        <f t="shared" si="56"/>
        <v>0</v>
      </c>
      <c r="ET11">
        <f t="shared" si="57"/>
        <v>0</v>
      </c>
      <c r="EU11">
        <f t="shared" si="58"/>
        <v>0</v>
      </c>
      <c r="EV11">
        <f t="shared" si="59"/>
        <v>0</v>
      </c>
      <c r="EW11">
        <f t="shared" si="60"/>
        <v>0</v>
      </c>
      <c r="EX11">
        <f t="shared" si="61"/>
        <v>0</v>
      </c>
      <c r="EY11">
        <f t="shared" si="62"/>
        <v>0</v>
      </c>
      <c r="EZ11">
        <f t="shared" si="63"/>
        <v>0</v>
      </c>
      <c r="FA11">
        <f t="shared" si="64"/>
        <v>0</v>
      </c>
      <c r="FB11">
        <f t="shared" si="65"/>
        <v>0</v>
      </c>
      <c r="FC11">
        <f t="shared" si="66"/>
        <v>0</v>
      </c>
      <c r="FD11">
        <f t="shared" si="67"/>
        <v>0</v>
      </c>
      <c r="FE11" s="1">
        <f t="shared" si="68"/>
        <v>0</v>
      </c>
      <c r="FF11" s="1">
        <f t="shared" si="69"/>
        <v>0</v>
      </c>
      <c r="FG11" s="1">
        <f t="shared" si="70"/>
        <v>0</v>
      </c>
      <c r="FH11" s="1">
        <f t="shared" si="71"/>
        <v>0</v>
      </c>
      <c r="FI11" s="1">
        <f t="shared" si="72"/>
        <v>0</v>
      </c>
      <c r="FJ11" s="1">
        <f t="shared" si="73"/>
        <v>0</v>
      </c>
      <c r="FK11" s="1">
        <f t="shared" si="74"/>
        <v>0</v>
      </c>
      <c r="FL11" s="1">
        <f t="shared" si="75"/>
        <v>0</v>
      </c>
      <c r="FM11" s="1">
        <f t="shared" si="76"/>
        <v>0</v>
      </c>
      <c r="FN11" s="1">
        <f t="shared" si="77"/>
        <v>0</v>
      </c>
      <c r="FO11" s="1">
        <f t="shared" si="78"/>
        <v>0</v>
      </c>
      <c r="FP11" s="1">
        <f t="shared" si="79"/>
        <v>0</v>
      </c>
      <c r="FQ11" s="1">
        <f t="shared" si="80"/>
        <v>0</v>
      </c>
      <c r="FR11" s="1">
        <f t="shared" si="81"/>
        <v>0</v>
      </c>
      <c r="FS11" s="1">
        <f t="shared" si="82"/>
        <v>0</v>
      </c>
      <c r="FT11" s="1">
        <f t="shared" si="83"/>
        <v>0</v>
      </c>
      <c r="FU11" s="1">
        <f t="shared" si="84"/>
        <v>0</v>
      </c>
      <c r="FV11" s="1">
        <f t="shared" si="85"/>
        <v>0</v>
      </c>
      <c r="FW11" s="1">
        <f t="shared" si="86"/>
        <v>0</v>
      </c>
      <c r="FX11" s="1">
        <f t="shared" si="87"/>
        <v>0</v>
      </c>
      <c r="FY11" s="1">
        <f t="shared" si="88"/>
        <v>0</v>
      </c>
      <c r="FZ11" s="1">
        <f t="shared" si="89"/>
        <v>0</v>
      </c>
      <c r="GA11" s="1">
        <f t="shared" si="90"/>
        <v>0</v>
      </c>
      <c r="GB11" s="1">
        <f t="shared" si="91"/>
        <v>0</v>
      </c>
      <c r="GC11" s="1">
        <f t="shared" si="92"/>
        <v>0</v>
      </c>
      <c r="GD11" s="1">
        <f t="shared" si="93"/>
        <v>0</v>
      </c>
      <c r="GE11" s="1">
        <f t="shared" si="94"/>
        <v>0</v>
      </c>
      <c r="GF11" s="1">
        <f t="shared" si="95"/>
        <v>0</v>
      </c>
      <c r="GG11" s="1">
        <f t="shared" si="96"/>
        <v>0</v>
      </c>
      <c r="GH11" s="1">
        <f t="shared" si="97"/>
        <v>0</v>
      </c>
      <c r="GI11" s="1">
        <f t="shared" si="98"/>
        <v>0</v>
      </c>
      <c r="GJ11" s="1">
        <f t="shared" si="99"/>
        <v>0</v>
      </c>
      <c r="GK11" s="1">
        <f t="shared" si="100"/>
        <v>0</v>
      </c>
      <c r="GL11" s="1">
        <f t="shared" si="101"/>
        <v>0</v>
      </c>
      <c r="GM11" s="1">
        <f t="shared" si="102"/>
        <v>0</v>
      </c>
      <c r="GN11">
        <f t="shared" si="103"/>
        <v>104400</v>
      </c>
      <c r="GO11">
        <f t="shared" si="104"/>
        <v>130500</v>
      </c>
    </row>
    <row r="12" spans="1:197" x14ac:dyDescent="0.2">
      <c r="A12" s="1" t="s">
        <v>50</v>
      </c>
      <c r="B12" t="s">
        <v>32</v>
      </c>
      <c r="C12" t="s">
        <v>51</v>
      </c>
      <c r="D12" t="s">
        <v>33</v>
      </c>
      <c r="E12">
        <v>97800</v>
      </c>
      <c r="F12">
        <v>31000</v>
      </c>
      <c r="G12">
        <v>35400</v>
      </c>
      <c r="H12">
        <v>39850</v>
      </c>
      <c r="I12">
        <v>44250</v>
      </c>
      <c r="J12">
        <v>47800</v>
      </c>
      <c r="K12">
        <v>51350</v>
      </c>
      <c r="L12">
        <v>54900</v>
      </c>
      <c r="M12">
        <v>58450</v>
      </c>
      <c r="N12">
        <v>37200</v>
      </c>
      <c r="O12">
        <v>42480</v>
      </c>
      <c r="P12">
        <v>47820</v>
      </c>
      <c r="Q12">
        <v>53100</v>
      </c>
      <c r="R12">
        <v>57360</v>
      </c>
      <c r="S12">
        <v>61620</v>
      </c>
      <c r="T12">
        <v>65880</v>
      </c>
      <c r="U12">
        <v>70140</v>
      </c>
      <c r="V12" s="1" t="s">
        <v>17</v>
      </c>
      <c r="AM12" s="1" t="s">
        <v>617</v>
      </c>
      <c r="AN12" s="1" t="s">
        <v>19</v>
      </c>
      <c r="AO12" s="1">
        <v>1</v>
      </c>
      <c r="AP12" t="s">
        <v>51</v>
      </c>
      <c r="AQ12" s="1" t="s">
        <v>21</v>
      </c>
      <c r="AR12" s="1" t="s">
        <v>486</v>
      </c>
      <c r="AS12" t="s">
        <v>51</v>
      </c>
      <c r="AT12">
        <f>'Average Income Limits-HIDE'!L11</f>
        <v>12400</v>
      </c>
      <c r="AU12">
        <f>'Average Income Limits-HIDE'!M11</f>
        <v>14160</v>
      </c>
      <c r="AV12">
        <f>'Average Income Limits-HIDE'!N11</f>
        <v>15940</v>
      </c>
      <c r="AW12">
        <f>'Average Income Limits-HIDE'!O11</f>
        <v>17700</v>
      </c>
      <c r="AX12">
        <f>'Average Income Limits-HIDE'!P11</f>
        <v>19120</v>
      </c>
      <c r="AY12">
        <f>'Average Income Limits-HIDE'!Q11</f>
        <v>20540</v>
      </c>
      <c r="AZ12">
        <f>'Average Income Limits-HIDE'!R11</f>
        <v>21960</v>
      </c>
      <c r="BA12">
        <f>'Average Income Limits-HIDE'!S11</f>
        <v>23380</v>
      </c>
      <c r="BB12">
        <f>'Average Income Limits-HIDE'!T11</f>
        <v>18600</v>
      </c>
      <c r="BC12">
        <f>'Average Income Limits-HIDE'!U11</f>
        <v>21240</v>
      </c>
      <c r="BD12">
        <f>'Average Income Limits-HIDE'!V11</f>
        <v>23910</v>
      </c>
      <c r="BE12">
        <f>'Average Income Limits-HIDE'!W11</f>
        <v>26550</v>
      </c>
      <c r="BF12">
        <f>'Average Income Limits-HIDE'!X11</f>
        <v>28680</v>
      </c>
      <c r="BG12">
        <f>'Average Income Limits-HIDE'!Y11</f>
        <v>30810</v>
      </c>
      <c r="BH12">
        <f>'Average Income Limits-HIDE'!Z11</f>
        <v>32940</v>
      </c>
      <c r="BI12">
        <f>'Average Income Limits-HIDE'!AA11</f>
        <v>35070</v>
      </c>
      <c r="BJ12">
        <f>'Average Income Limits-HIDE'!AB11</f>
        <v>24800</v>
      </c>
      <c r="BK12">
        <f>'Average Income Limits-HIDE'!AC11</f>
        <v>28320</v>
      </c>
      <c r="BL12">
        <f>'Average Income Limits-HIDE'!AD11</f>
        <v>31880</v>
      </c>
      <c r="BM12">
        <f>'Average Income Limits-HIDE'!AE11</f>
        <v>35400</v>
      </c>
      <c r="BN12">
        <f>'Average Income Limits-HIDE'!AF11</f>
        <v>38240</v>
      </c>
      <c r="BO12">
        <f>'Average Income Limits-HIDE'!AG11</f>
        <v>41080</v>
      </c>
      <c r="BP12">
        <f>'Average Income Limits-HIDE'!AH11</f>
        <v>43920</v>
      </c>
      <c r="BQ12">
        <f>'Average Income Limits-HIDE'!AI11</f>
        <v>46760</v>
      </c>
      <c r="BR12">
        <f>'Average Income Limits-HIDE'!AZ11</f>
        <v>43400</v>
      </c>
      <c r="BS12">
        <f>'Average Income Limits-HIDE'!BA11</f>
        <v>49560</v>
      </c>
      <c r="BT12">
        <f>'Average Income Limits-HIDE'!BB11</f>
        <v>55790</v>
      </c>
      <c r="BU12">
        <f>'Average Income Limits-HIDE'!BC11</f>
        <v>61950</v>
      </c>
      <c r="BV12">
        <f>'Average Income Limits-HIDE'!BD11</f>
        <v>66920</v>
      </c>
      <c r="BW12">
        <f>'Average Income Limits-HIDE'!BE11</f>
        <v>71890</v>
      </c>
      <c r="BX12">
        <f>'Average Income Limits-HIDE'!BF11</f>
        <v>76860</v>
      </c>
      <c r="BY12">
        <f>'Average Income Limits-HIDE'!BG11</f>
        <v>81830</v>
      </c>
      <c r="BZ12">
        <f>'Average Income Limits-HIDE'!BH11</f>
        <v>49600</v>
      </c>
      <c r="CA12">
        <f>'Average Income Limits-HIDE'!BI11</f>
        <v>56640</v>
      </c>
      <c r="CB12">
        <f>'Average Income Limits-HIDE'!BJ11</f>
        <v>63760</v>
      </c>
      <c r="CC12">
        <f>'Average Income Limits-HIDE'!BK11</f>
        <v>70800</v>
      </c>
      <c r="CD12">
        <f>'Average Income Limits-HIDE'!BL11</f>
        <v>76480</v>
      </c>
      <c r="CE12">
        <f>'Average Income Limits-HIDE'!BM11</f>
        <v>82160</v>
      </c>
      <c r="CF12">
        <f>'Average Income Limits-HIDE'!BN11</f>
        <v>87840</v>
      </c>
      <c r="CG12">
        <f>'Average Income Limits-HIDE'!BO11</f>
        <v>93520</v>
      </c>
      <c r="CH12" s="1">
        <f t="shared" si="0"/>
        <v>310</v>
      </c>
      <c r="CI12" s="1">
        <f t="shared" si="1"/>
        <v>332</v>
      </c>
      <c r="CJ12" s="1">
        <f t="shared" si="2"/>
        <v>398</v>
      </c>
      <c r="CK12" s="1">
        <f t="shared" si="3"/>
        <v>460</v>
      </c>
      <c r="CL12" s="1">
        <f t="shared" si="4"/>
        <v>513</v>
      </c>
      <c r="CM12" s="1">
        <f t="shared" si="5"/>
        <v>465</v>
      </c>
      <c r="CN12" s="1">
        <f t="shared" si="6"/>
        <v>498</v>
      </c>
      <c r="CO12" s="1">
        <f t="shared" si="7"/>
        <v>597</v>
      </c>
      <c r="CP12" s="1">
        <f t="shared" si="8"/>
        <v>690</v>
      </c>
      <c r="CQ12" s="1">
        <f t="shared" si="9"/>
        <v>770</v>
      </c>
      <c r="CR12" s="1">
        <f t="shared" si="10"/>
        <v>620</v>
      </c>
      <c r="CS12" s="1">
        <f t="shared" si="11"/>
        <v>664</v>
      </c>
      <c r="CT12" s="1">
        <f t="shared" si="12"/>
        <v>797</v>
      </c>
      <c r="CU12" s="1">
        <f t="shared" si="13"/>
        <v>920</v>
      </c>
      <c r="CV12" s="1">
        <f t="shared" si="14"/>
        <v>1027</v>
      </c>
      <c r="CW12" s="1">
        <f t="shared" si="15"/>
        <v>775</v>
      </c>
      <c r="CX12" s="1">
        <f t="shared" si="16"/>
        <v>830</v>
      </c>
      <c r="CY12" s="1">
        <f t="shared" si="17"/>
        <v>996</v>
      </c>
      <c r="CZ12" s="1">
        <f t="shared" si="18"/>
        <v>1150</v>
      </c>
      <c r="DA12" s="1">
        <f t="shared" si="19"/>
        <v>1283</v>
      </c>
      <c r="DB12" s="1">
        <f t="shared" si="20"/>
        <v>930</v>
      </c>
      <c r="DC12" s="1">
        <f t="shared" si="21"/>
        <v>996</v>
      </c>
      <c r="DD12" s="1">
        <f t="shared" si="22"/>
        <v>1195</v>
      </c>
      <c r="DE12" s="1">
        <f t="shared" si="23"/>
        <v>1380</v>
      </c>
      <c r="DF12" s="1">
        <f t="shared" si="24"/>
        <v>1540</v>
      </c>
      <c r="DG12" s="1">
        <f t="shared" si="25"/>
        <v>1085</v>
      </c>
      <c r="DH12" s="1">
        <f t="shared" si="26"/>
        <v>1162</v>
      </c>
      <c r="DI12" s="1">
        <f t="shared" si="27"/>
        <v>1394</v>
      </c>
      <c r="DJ12" s="1">
        <f t="shared" si="28"/>
        <v>1610</v>
      </c>
      <c r="DK12" s="1">
        <f t="shared" si="29"/>
        <v>1797</v>
      </c>
      <c r="DL12" s="1">
        <f t="shared" si="30"/>
        <v>1240</v>
      </c>
      <c r="DM12" s="1">
        <f t="shared" si="31"/>
        <v>1328</v>
      </c>
      <c r="DN12" s="1">
        <f t="shared" si="32"/>
        <v>1594</v>
      </c>
      <c r="DO12" s="1">
        <f t="shared" si="33"/>
        <v>1841</v>
      </c>
      <c r="DP12" s="1">
        <f t="shared" si="34"/>
        <v>2054</v>
      </c>
      <c r="DQ12">
        <f t="shared" si="105"/>
        <v>0</v>
      </c>
      <c r="DR12">
        <f t="shared" si="106"/>
        <v>0</v>
      </c>
      <c r="DS12">
        <f t="shared" si="107"/>
        <v>0</v>
      </c>
      <c r="DT12">
        <f t="shared" si="108"/>
        <v>0</v>
      </c>
      <c r="DU12">
        <f t="shared" si="109"/>
        <v>0</v>
      </c>
      <c r="DV12">
        <f t="shared" si="110"/>
        <v>0</v>
      </c>
      <c r="DW12">
        <f t="shared" si="111"/>
        <v>0</v>
      </c>
      <c r="DX12">
        <f t="shared" si="112"/>
        <v>0</v>
      </c>
      <c r="DY12">
        <f t="shared" si="36"/>
        <v>0</v>
      </c>
      <c r="DZ12">
        <f t="shared" si="37"/>
        <v>0</v>
      </c>
      <c r="EA12">
        <f t="shared" si="38"/>
        <v>0</v>
      </c>
      <c r="EB12">
        <f t="shared" si="39"/>
        <v>0</v>
      </c>
      <c r="EC12">
        <f t="shared" si="40"/>
        <v>0</v>
      </c>
      <c r="ED12">
        <f t="shared" si="41"/>
        <v>0</v>
      </c>
      <c r="EE12">
        <f t="shared" si="42"/>
        <v>0</v>
      </c>
      <c r="EF12">
        <f t="shared" si="43"/>
        <v>0</v>
      </c>
      <c r="EG12">
        <f t="shared" si="44"/>
        <v>0</v>
      </c>
      <c r="EH12">
        <f t="shared" si="45"/>
        <v>0</v>
      </c>
      <c r="EI12">
        <f t="shared" si="46"/>
        <v>0</v>
      </c>
      <c r="EJ12">
        <f t="shared" si="47"/>
        <v>0</v>
      </c>
      <c r="EK12">
        <f t="shared" si="48"/>
        <v>0</v>
      </c>
      <c r="EL12">
        <f t="shared" si="49"/>
        <v>0</v>
      </c>
      <c r="EM12">
        <f t="shared" si="50"/>
        <v>0</v>
      </c>
      <c r="EN12">
        <f t="shared" si="51"/>
        <v>0</v>
      </c>
      <c r="EO12">
        <f t="shared" si="52"/>
        <v>0</v>
      </c>
      <c r="EP12">
        <f t="shared" si="53"/>
        <v>0</v>
      </c>
      <c r="EQ12">
        <f t="shared" si="54"/>
        <v>0</v>
      </c>
      <c r="ER12">
        <f t="shared" si="55"/>
        <v>0</v>
      </c>
      <c r="ES12">
        <f t="shared" si="56"/>
        <v>0</v>
      </c>
      <c r="ET12">
        <f t="shared" si="57"/>
        <v>0</v>
      </c>
      <c r="EU12">
        <f t="shared" si="58"/>
        <v>0</v>
      </c>
      <c r="EV12">
        <f t="shared" si="59"/>
        <v>0</v>
      </c>
      <c r="EW12">
        <f t="shared" si="60"/>
        <v>0</v>
      </c>
      <c r="EX12">
        <f t="shared" si="61"/>
        <v>0</v>
      </c>
      <c r="EY12">
        <f t="shared" si="62"/>
        <v>0</v>
      </c>
      <c r="EZ12">
        <f t="shared" si="63"/>
        <v>0</v>
      </c>
      <c r="FA12">
        <f t="shared" si="64"/>
        <v>0</v>
      </c>
      <c r="FB12">
        <f t="shared" si="65"/>
        <v>0</v>
      </c>
      <c r="FC12">
        <f t="shared" si="66"/>
        <v>0</v>
      </c>
      <c r="FD12">
        <f t="shared" si="67"/>
        <v>0</v>
      </c>
      <c r="FE12" s="1">
        <f t="shared" si="68"/>
        <v>0</v>
      </c>
      <c r="FF12" s="1">
        <f t="shared" si="69"/>
        <v>0</v>
      </c>
      <c r="FG12" s="1">
        <f t="shared" si="70"/>
        <v>0</v>
      </c>
      <c r="FH12" s="1">
        <f t="shared" si="71"/>
        <v>0</v>
      </c>
      <c r="FI12" s="1">
        <f t="shared" si="72"/>
        <v>0</v>
      </c>
      <c r="FJ12" s="1">
        <f t="shared" si="73"/>
        <v>0</v>
      </c>
      <c r="FK12" s="1">
        <f t="shared" si="74"/>
        <v>0</v>
      </c>
      <c r="FL12" s="1">
        <f t="shared" si="75"/>
        <v>0</v>
      </c>
      <c r="FM12" s="1">
        <f t="shared" si="76"/>
        <v>0</v>
      </c>
      <c r="FN12" s="1">
        <f t="shared" si="77"/>
        <v>0</v>
      </c>
      <c r="FO12" s="1">
        <f t="shared" si="78"/>
        <v>0</v>
      </c>
      <c r="FP12" s="1">
        <f t="shared" si="79"/>
        <v>0</v>
      </c>
      <c r="FQ12" s="1">
        <f t="shared" si="80"/>
        <v>0</v>
      </c>
      <c r="FR12" s="1">
        <f t="shared" si="81"/>
        <v>0</v>
      </c>
      <c r="FS12" s="1">
        <f t="shared" si="82"/>
        <v>0</v>
      </c>
      <c r="FT12" s="1">
        <f t="shared" si="83"/>
        <v>0</v>
      </c>
      <c r="FU12" s="1">
        <f t="shared" si="84"/>
        <v>0</v>
      </c>
      <c r="FV12" s="1">
        <f t="shared" si="85"/>
        <v>0</v>
      </c>
      <c r="FW12" s="1">
        <f t="shared" si="86"/>
        <v>0</v>
      </c>
      <c r="FX12" s="1">
        <f t="shared" si="87"/>
        <v>0</v>
      </c>
      <c r="FY12" s="1">
        <f t="shared" si="88"/>
        <v>0</v>
      </c>
      <c r="FZ12" s="1">
        <f t="shared" si="89"/>
        <v>0</v>
      </c>
      <c r="GA12" s="1">
        <f t="shared" si="90"/>
        <v>0</v>
      </c>
      <c r="GB12" s="1">
        <f t="shared" si="91"/>
        <v>0</v>
      </c>
      <c r="GC12" s="1">
        <f t="shared" si="92"/>
        <v>0</v>
      </c>
      <c r="GD12" s="1">
        <f t="shared" si="93"/>
        <v>0</v>
      </c>
      <c r="GE12" s="1">
        <f t="shared" si="94"/>
        <v>0</v>
      </c>
      <c r="GF12" s="1">
        <f t="shared" si="95"/>
        <v>0</v>
      </c>
      <c r="GG12" s="1">
        <f t="shared" si="96"/>
        <v>0</v>
      </c>
      <c r="GH12" s="1">
        <f t="shared" si="97"/>
        <v>0</v>
      </c>
      <c r="GI12" s="1">
        <f t="shared" si="98"/>
        <v>0</v>
      </c>
      <c r="GJ12" s="1">
        <f t="shared" si="99"/>
        <v>0</v>
      </c>
      <c r="GK12" s="1">
        <f t="shared" si="100"/>
        <v>0</v>
      </c>
      <c r="GL12" s="1">
        <f t="shared" si="101"/>
        <v>0</v>
      </c>
      <c r="GM12" s="1">
        <f t="shared" si="102"/>
        <v>0</v>
      </c>
      <c r="GN12">
        <f t="shared" si="103"/>
        <v>106200</v>
      </c>
      <c r="GO12">
        <f t="shared" si="104"/>
        <v>132750</v>
      </c>
    </row>
    <row r="13" spans="1:197" x14ac:dyDescent="0.2">
      <c r="A13" s="1" t="s">
        <v>54</v>
      </c>
      <c r="B13" t="s">
        <v>52</v>
      </c>
      <c r="C13" t="s">
        <v>55</v>
      </c>
      <c r="D13" t="s">
        <v>53</v>
      </c>
      <c r="E13">
        <v>72800</v>
      </c>
      <c r="F13">
        <v>27350</v>
      </c>
      <c r="G13">
        <v>31250</v>
      </c>
      <c r="H13">
        <v>35150</v>
      </c>
      <c r="I13">
        <v>39050</v>
      </c>
      <c r="J13">
        <v>42200</v>
      </c>
      <c r="K13">
        <v>45300</v>
      </c>
      <c r="L13">
        <v>48450</v>
      </c>
      <c r="M13">
        <v>51550</v>
      </c>
      <c r="N13">
        <v>32820</v>
      </c>
      <c r="O13">
        <v>37500</v>
      </c>
      <c r="P13">
        <v>42180</v>
      </c>
      <c r="Q13">
        <v>46860</v>
      </c>
      <c r="R13">
        <v>50640</v>
      </c>
      <c r="S13">
        <v>54360</v>
      </c>
      <c r="T13">
        <v>58140</v>
      </c>
      <c r="U13">
        <v>61860</v>
      </c>
      <c r="V13" s="1" t="s">
        <v>17</v>
      </c>
      <c r="AM13" s="1" t="s">
        <v>617</v>
      </c>
      <c r="AN13" s="1" t="s">
        <v>19</v>
      </c>
      <c r="AO13" s="1">
        <v>0</v>
      </c>
      <c r="AP13" t="s">
        <v>55</v>
      </c>
      <c r="AQ13" s="1" t="s">
        <v>21</v>
      </c>
      <c r="AR13" s="1" t="s">
        <v>487</v>
      </c>
      <c r="AS13" t="s">
        <v>55</v>
      </c>
      <c r="AT13">
        <f>'Average Income Limits-HIDE'!L12</f>
        <v>10940</v>
      </c>
      <c r="AU13">
        <f>'Average Income Limits-HIDE'!M12</f>
        <v>12500</v>
      </c>
      <c r="AV13">
        <f>'Average Income Limits-HIDE'!N12</f>
        <v>14060</v>
      </c>
      <c r="AW13">
        <f>'Average Income Limits-HIDE'!O12</f>
        <v>15620</v>
      </c>
      <c r="AX13">
        <f>'Average Income Limits-HIDE'!P12</f>
        <v>16880</v>
      </c>
      <c r="AY13">
        <f>'Average Income Limits-HIDE'!Q12</f>
        <v>18120</v>
      </c>
      <c r="AZ13">
        <f>'Average Income Limits-HIDE'!R12</f>
        <v>19380</v>
      </c>
      <c r="BA13">
        <f>'Average Income Limits-HIDE'!S12</f>
        <v>20620</v>
      </c>
      <c r="BB13">
        <f>'Average Income Limits-HIDE'!T12</f>
        <v>16410</v>
      </c>
      <c r="BC13">
        <f>'Average Income Limits-HIDE'!U12</f>
        <v>18750</v>
      </c>
      <c r="BD13">
        <f>'Average Income Limits-HIDE'!V12</f>
        <v>21090</v>
      </c>
      <c r="BE13">
        <f>'Average Income Limits-HIDE'!W12</f>
        <v>23430</v>
      </c>
      <c r="BF13">
        <f>'Average Income Limits-HIDE'!X12</f>
        <v>25320</v>
      </c>
      <c r="BG13">
        <f>'Average Income Limits-HIDE'!Y12</f>
        <v>27180</v>
      </c>
      <c r="BH13">
        <f>'Average Income Limits-HIDE'!Z12</f>
        <v>29070</v>
      </c>
      <c r="BI13">
        <f>'Average Income Limits-HIDE'!AA12</f>
        <v>30930</v>
      </c>
      <c r="BJ13">
        <f>'Average Income Limits-HIDE'!AB12</f>
        <v>21880</v>
      </c>
      <c r="BK13">
        <f>'Average Income Limits-HIDE'!AC12</f>
        <v>25000</v>
      </c>
      <c r="BL13">
        <f>'Average Income Limits-HIDE'!AD12</f>
        <v>28120</v>
      </c>
      <c r="BM13">
        <f>'Average Income Limits-HIDE'!AE12</f>
        <v>31240</v>
      </c>
      <c r="BN13">
        <f>'Average Income Limits-HIDE'!AF12</f>
        <v>33760</v>
      </c>
      <c r="BO13">
        <f>'Average Income Limits-HIDE'!AG12</f>
        <v>36240</v>
      </c>
      <c r="BP13">
        <f>'Average Income Limits-HIDE'!AH12</f>
        <v>38760</v>
      </c>
      <c r="BQ13">
        <f>'Average Income Limits-HIDE'!AI12</f>
        <v>41240</v>
      </c>
      <c r="BR13">
        <f>'Average Income Limits-HIDE'!AZ12</f>
        <v>38290</v>
      </c>
      <c r="BS13">
        <f>'Average Income Limits-HIDE'!BA12</f>
        <v>43750</v>
      </c>
      <c r="BT13">
        <f>'Average Income Limits-HIDE'!BB12</f>
        <v>49210</v>
      </c>
      <c r="BU13">
        <f>'Average Income Limits-HIDE'!BC12</f>
        <v>54670</v>
      </c>
      <c r="BV13">
        <f>'Average Income Limits-HIDE'!BD12</f>
        <v>59080</v>
      </c>
      <c r="BW13">
        <f>'Average Income Limits-HIDE'!BE12</f>
        <v>63420</v>
      </c>
      <c r="BX13">
        <f>'Average Income Limits-HIDE'!BF12</f>
        <v>67830</v>
      </c>
      <c r="BY13">
        <f>'Average Income Limits-HIDE'!BG12</f>
        <v>72170</v>
      </c>
      <c r="BZ13">
        <f>'Average Income Limits-HIDE'!BH12</f>
        <v>43760</v>
      </c>
      <c r="CA13">
        <f>'Average Income Limits-HIDE'!BI12</f>
        <v>50000</v>
      </c>
      <c r="CB13">
        <f>'Average Income Limits-HIDE'!BJ12</f>
        <v>56240</v>
      </c>
      <c r="CC13">
        <f>'Average Income Limits-HIDE'!BK12</f>
        <v>62480</v>
      </c>
      <c r="CD13">
        <f>'Average Income Limits-HIDE'!BL12</f>
        <v>67520</v>
      </c>
      <c r="CE13">
        <f>'Average Income Limits-HIDE'!BM12</f>
        <v>72480</v>
      </c>
      <c r="CF13">
        <f>'Average Income Limits-HIDE'!BN12</f>
        <v>77520</v>
      </c>
      <c r="CG13">
        <f>'Average Income Limits-HIDE'!BO12</f>
        <v>82480</v>
      </c>
      <c r="CH13" s="1">
        <f t="shared" si="0"/>
        <v>273</v>
      </c>
      <c r="CI13" s="1">
        <f t="shared" si="1"/>
        <v>293</v>
      </c>
      <c r="CJ13" s="1">
        <f t="shared" si="2"/>
        <v>351</v>
      </c>
      <c r="CK13" s="1">
        <f t="shared" si="3"/>
        <v>406</v>
      </c>
      <c r="CL13" s="1">
        <f t="shared" si="4"/>
        <v>453</v>
      </c>
      <c r="CM13" s="1">
        <f t="shared" si="5"/>
        <v>410</v>
      </c>
      <c r="CN13" s="1">
        <f t="shared" si="6"/>
        <v>439</v>
      </c>
      <c r="CO13" s="1">
        <f t="shared" si="7"/>
        <v>527</v>
      </c>
      <c r="CP13" s="1">
        <f t="shared" si="8"/>
        <v>609</v>
      </c>
      <c r="CQ13" s="1">
        <f t="shared" si="9"/>
        <v>679</v>
      </c>
      <c r="CR13" s="1">
        <f t="shared" si="10"/>
        <v>547</v>
      </c>
      <c r="CS13" s="1">
        <f t="shared" si="11"/>
        <v>586</v>
      </c>
      <c r="CT13" s="1">
        <f t="shared" si="12"/>
        <v>703</v>
      </c>
      <c r="CU13" s="1">
        <f t="shared" si="13"/>
        <v>812</v>
      </c>
      <c r="CV13" s="1">
        <f t="shared" si="14"/>
        <v>906</v>
      </c>
      <c r="CW13" s="1">
        <f t="shared" si="15"/>
        <v>683</v>
      </c>
      <c r="CX13" s="1">
        <f t="shared" si="16"/>
        <v>732</v>
      </c>
      <c r="CY13" s="1">
        <f t="shared" si="17"/>
        <v>878</v>
      </c>
      <c r="CZ13" s="1">
        <f t="shared" si="18"/>
        <v>1015</v>
      </c>
      <c r="DA13" s="1">
        <f t="shared" si="19"/>
        <v>1132</v>
      </c>
      <c r="DB13" s="1">
        <f t="shared" si="20"/>
        <v>820</v>
      </c>
      <c r="DC13" s="1">
        <f t="shared" si="21"/>
        <v>879</v>
      </c>
      <c r="DD13" s="1">
        <f t="shared" si="22"/>
        <v>1054</v>
      </c>
      <c r="DE13" s="1">
        <f t="shared" si="23"/>
        <v>1218</v>
      </c>
      <c r="DF13" s="1">
        <f t="shared" si="24"/>
        <v>1359</v>
      </c>
      <c r="DG13" s="1">
        <f t="shared" si="25"/>
        <v>957</v>
      </c>
      <c r="DH13" s="1">
        <f t="shared" si="26"/>
        <v>1025</v>
      </c>
      <c r="DI13" s="1">
        <f t="shared" si="27"/>
        <v>1230</v>
      </c>
      <c r="DJ13" s="1">
        <f t="shared" si="28"/>
        <v>1421</v>
      </c>
      <c r="DK13" s="1">
        <f t="shared" si="29"/>
        <v>1585</v>
      </c>
      <c r="DL13" s="1">
        <f t="shared" si="30"/>
        <v>1094</v>
      </c>
      <c r="DM13" s="1">
        <f t="shared" si="31"/>
        <v>1172</v>
      </c>
      <c r="DN13" s="1">
        <f t="shared" si="32"/>
        <v>1406</v>
      </c>
      <c r="DO13" s="1">
        <f t="shared" si="33"/>
        <v>1625</v>
      </c>
      <c r="DP13" s="1">
        <f t="shared" si="34"/>
        <v>1812</v>
      </c>
      <c r="DQ13">
        <f t="shared" si="105"/>
        <v>0</v>
      </c>
      <c r="DR13">
        <f t="shared" si="106"/>
        <v>0</v>
      </c>
      <c r="DS13">
        <f t="shared" si="107"/>
        <v>0</v>
      </c>
      <c r="DT13">
        <f t="shared" si="108"/>
        <v>0</v>
      </c>
      <c r="DU13">
        <f t="shared" si="109"/>
        <v>0</v>
      </c>
      <c r="DV13">
        <f t="shared" si="110"/>
        <v>0</v>
      </c>
      <c r="DW13">
        <f t="shared" si="111"/>
        <v>0</v>
      </c>
      <c r="DX13">
        <f t="shared" si="112"/>
        <v>0</v>
      </c>
      <c r="DY13">
        <f t="shared" si="36"/>
        <v>0</v>
      </c>
      <c r="DZ13">
        <f t="shared" si="37"/>
        <v>0</v>
      </c>
      <c r="EA13">
        <f t="shared" si="38"/>
        <v>0</v>
      </c>
      <c r="EB13">
        <f t="shared" si="39"/>
        <v>0</v>
      </c>
      <c r="EC13">
        <f t="shared" si="40"/>
        <v>0</v>
      </c>
      <c r="ED13">
        <f t="shared" si="41"/>
        <v>0</v>
      </c>
      <c r="EE13">
        <f t="shared" si="42"/>
        <v>0</v>
      </c>
      <c r="EF13">
        <f t="shared" si="43"/>
        <v>0</v>
      </c>
      <c r="EG13">
        <f t="shared" si="44"/>
        <v>0</v>
      </c>
      <c r="EH13">
        <f t="shared" si="45"/>
        <v>0</v>
      </c>
      <c r="EI13">
        <f t="shared" si="46"/>
        <v>0</v>
      </c>
      <c r="EJ13">
        <f t="shared" si="47"/>
        <v>0</v>
      </c>
      <c r="EK13">
        <f t="shared" si="48"/>
        <v>0</v>
      </c>
      <c r="EL13">
        <f t="shared" si="49"/>
        <v>0</v>
      </c>
      <c r="EM13">
        <f t="shared" si="50"/>
        <v>0</v>
      </c>
      <c r="EN13">
        <f t="shared" si="51"/>
        <v>0</v>
      </c>
      <c r="EO13">
        <f t="shared" si="52"/>
        <v>0</v>
      </c>
      <c r="EP13">
        <f t="shared" si="53"/>
        <v>0</v>
      </c>
      <c r="EQ13">
        <f t="shared" si="54"/>
        <v>0</v>
      </c>
      <c r="ER13">
        <f t="shared" si="55"/>
        <v>0</v>
      </c>
      <c r="ES13">
        <f t="shared" si="56"/>
        <v>0</v>
      </c>
      <c r="ET13">
        <f t="shared" si="57"/>
        <v>0</v>
      </c>
      <c r="EU13">
        <f t="shared" si="58"/>
        <v>0</v>
      </c>
      <c r="EV13">
        <f t="shared" si="59"/>
        <v>0</v>
      </c>
      <c r="EW13">
        <f t="shared" si="60"/>
        <v>0</v>
      </c>
      <c r="EX13">
        <f t="shared" si="61"/>
        <v>0</v>
      </c>
      <c r="EY13">
        <f t="shared" si="62"/>
        <v>0</v>
      </c>
      <c r="EZ13">
        <f t="shared" si="63"/>
        <v>0</v>
      </c>
      <c r="FA13">
        <f t="shared" si="64"/>
        <v>0</v>
      </c>
      <c r="FB13">
        <f t="shared" si="65"/>
        <v>0</v>
      </c>
      <c r="FC13">
        <f t="shared" si="66"/>
        <v>0</v>
      </c>
      <c r="FD13">
        <f t="shared" si="67"/>
        <v>0</v>
      </c>
      <c r="FE13" s="1">
        <f t="shared" si="68"/>
        <v>0</v>
      </c>
      <c r="FF13" s="1">
        <f t="shared" si="69"/>
        <v>0</v>
      </c>
      <c r="FG13" s="1">
        <f t="shared" si="70"/>
        <v>0</v>
      </c>
      <c r="FH13" s="1">
        <f t="shared" si="71"/>
        <v>0</v>
      </c>
      <c r="FI13" s="1">
        <f t="shared" si="72"/>
        <v>0</v>
      </c>
      <c r="FJ13" s="1">
        <f t="shared" si="73"/>
        <v>0</v>
      </c>
      <c r="FK13" s="1">
        <f t="shared" si="74"/>
        <v>0</v>
      </c>
      <c r="FL13" s="1">
        <f t="shared" si="75"/>
        <v>0</v>
      </c>
      <c r="FM13" s="1">
        <f t="shared" si="76"/>
        <v>0</v>
      </c>
      <c r="FN13" s="1">
        <f t="shared" si="77"/>
        <v>0</v>
      </c>
      <c r="FO13" s="1">
        <f t="shared" si="78"/>
        <v>0</v>
      </c>
      <c r="FP13" s="1">
        <f t="shared" si="79"/>
        <v>0</v>
      </c>
      <c r="FQ13" s="1">
        <f t="shared" si="80"/>
        <v>0</v>
      </c>
      <c r="FR13" s="1">
        <f t="shared" si="81"/>
        <v>0</v>
      </c>
      <c r="FS13" s="1">
        <f t="shared" si="82"/>
        <v>0</v>
      </c>
      <c r="FT13" s="1">
        <f t="shared" si="83"/>
        <v>0</v>
      </c>
      <c r="FU13" s="1">
        <f t="shared" si="84"/>
        <v>0</v>
      </c>
      <c r="FV13" s="1">
        <f t="shared" si="85"/>
        <v>0</v>
      </c>
      <c r="FW13" s="1">
        <f t="shared" si="86"/>
        <v>0</v>
      </c>
      <c r="FX13" s="1">
        <f t="shared" si="87"/>
        <v>0</v>
      </c>
      <c r="FY13" s="1">
        <f t="shared" si="88"/>
        <v>0</v>
      </c>
      <c r="FZ13" s="1">
        <f t="shared" si="89"/>
        <v>0</v>
      </c>
      <c r="GA13" s="1">
        <f t="shared" si="90"/>
        <v>0</v>
      </c>
      <c r="GB13" s="1">
        <f t="shared" si="91"/>
        <v>0</v>
      </c>
      <c r="GC13" s="1">
        <f t="shared" si="92"/>
        <v>0</v>
      </c>
      <c r="GD13" s="1">
        <f t="shared" si="93"/>
        <v>0</v>
      </c>
      <c r="GE13" s="1">
        <f t="shared" si="94"/>
        <v>0</v>
      </c>
      <c r="GF13" s="1">
        <f t="shared" si="95"/>
        <v>0</v>
      </c>
      <c r="GG13" s="1">
        <f t="shared" si="96"/>
        <v>0</v>
      </c>
      <c r="GH13" s="1">
        <f t="shared" si="97"/>
        <v>0</v>
      </c>
      <c r="GI13" s="1">
        <f t="shared" si="98"/>
        <v>0</v>
      </c>
      <c r="GJ13" s="1">
        <f t="shared" si="99"/>
        <v>0</v>
      </c>
      <c r="GK13" s="1">
        <f t="shared" si="100"/>
        <v>0</v>
      </c>
      <c r="GL13" s="1">
        <f t="shared" si="101"/>
        <v>0</v>
      </c>
      <c r="GM13" s="1">
        <f t="shared" si="102"/>
        <v>0</v>
      </c>
      <c r="GN13">
        <f t="shared" si="103"/>
        <v>93720</v>
      </c>
      <c r="GO13">
        <f t="shared" si="104"/>
        <v>117150</v>
      </c>
    </row>
    <row r="14" spans="1:197" x14ac:dyDescent="0.2">
      <c r="A14" s="1" t="s">
        <v>58</v>
      </c>
      <c r="B14" t="s">
        <v>56</v>
      </c>
      <c r="C14" t="s">
        <v>59</v>
      </c>
      <c r="D14" t="s">
        <v>57</v>
      </c>
      <c r="E14">
        <v>90600</v>
      </c>
      <c r="F14">
        <v>31750</v>
      </c>
      <c r="G14">
        <v>36250</v>
      </c>
      <c r="H14">
        <v>40800</v>
      </c>
      <c r="I14">
        <v>45300</v>
      </c>
      <c r="J14">
        <v>48950</v>
      </c>
      <c r="K14">
        <v>52550</v>
      </c>
      <c r="L14">
        <v>56200</v>
      </c>
      <c r="M14">
        <v>59800</v>
      </c>
      <c r="N14">
        <v>38100</v>
      </c>
      <c r="O14">
        <v>43500</v>
      </c>
      <c r="P14">
        <v>48960</v>
      </c>
      <c r="Q14">
        <v>54360</v>
      </c>
      <c r="R14">
        <v>58740</v>
      </c>
      <c r="S14">
        <v>63060</v>
      </c>
      <c r="T14">
        <v>67440</v>
      </c>
      <c r="U14">
        <v>71760</v>
      </c>
      <c r="V14" s="1" t="s">
        <v>43</v>
      </c>
      <c r="W14">
        <v>32500</v>
      </c>
      <c r="X14">
        <v>37150</v>
      </c>
      <c r="Y14">
        <v>41800</v>
      </c>
      <c r="Z14">
        <v>46400</v>
      </c>
      <c r="AA14">
        <v>50150</v>
      </c>
      <c r="AB14">
        <v>53850</v>
      </c>
      <c r="AC14">
        <v>57550</v>
      </c>
      <c r="AD14">
        <v>61250</v>
      </c>
      <c r="AE14">
        <v>39000</v>
      </c>
      <c r="AF14">
        <v>44580</v>
      </c>
      <c r="AG14">
        <v>50160</v>
      </c>
      <c r="AH14">
        <v>55680</v>
      </c>
      <c r="AI14">
        <v>60180</v>
      </c>
      <c r="AJ14">
        <v>64620</v>
      </c>
      <c r="AK14">
        <v>69060</v>
      </c>
      <c r="AL14">
        <v>73500</v>
      </c>
      <c r="AM14" s="1" t="s">
        <v>617</v>
      </c>
      <c r="AN14" s="1" t="s">
        <v>19</v>
      </c>
      <c r="AO14" s="1">
        <v>1</v>
      </c>
      <c r="AP14" t="s">
        <v>59</v>
      </c>
      <c r="AQ14" s="1" t="s">
        <v>21</v>
      </c>
      <c r="AR14" s="1" t="s">
        <v>488</v>
      </c>
      <c r="AS14" t="s">
        <v>59</v>
      </c>
      <c r="AT14">
        <f>'Average Income Limits-HIDE'!L13</f>
        <v>12700</v>
      </c>
      <c r="AU14">
        <f>'Average Income Limits-HIDE'!M13</f>
        <v>14500</v>
      </c>
      <c r="AV14">
        <f>'Average Income Limits-HIDE'!N13</f>
        <v>16320</v>
      </c>
      <c r="AW14">
        <f>'Average Income Limits-HIDE'!O13</f>
        <v>18120</v>
      </c>
      <c r="AX14">
        <f>'Average Income Limits-HIDE'!P13</f>
        <v>19580</v>
      </c>
      <c r="AY14">
        <f>'Average Income Limits-HIDE'!Q13</f>
        <v>21020</v>
      </c>
      <c r="AZ14">
        <f>'Average Income Limits-HIDE'!R13</f>
        <v>22480</v>
      </c>
      <c r="BA14">
        <f>'Average Income Limits-HIDE'!S13</f>
        <v>23920</v>
      </c>
      <c r="BB14">
        <f>'Average Income Limits-HIDE'!T13</f>
        <v>19050</v>
      </c>
      <c r="BC14">
        <f>'Average Income Limits-HIDE'!U13</f>
        <v>21750</v>
      </c>
      <c r="BD14">
        <f>'Average Income Limits-HIDE'!V13</f>
        <v>24480</v>
      </c>
      <c r="BE14">
        <f>'Average Income Limits-HIDE'!W13</f>
        <v>27180</v>
      </c>
      <c r="BF14">
        <f>'Average Income Limits-HIDE'!X13</f>
        <v>29370</v>
      </c>
      <c r="BG14">
        <f>'Average Income Limits-HIDE'!Y13</f>
        <v>31530</v>
      </c>
      <c r="BH14">
        <f>'Average Income Limits-HIDE'!Z13</f>
        <v>33720</v>
      </c>
      <c r="BI14">
        <f>'Average Income Limits-HIDE'!AA13</f>
        <v>35880</v>
      </c>
      <c r="BJ14">
        <f>'Average Income Limits-HIDE'!AB13</f>
        <v>25400</v>
      </c>
      <c r="BK14">
        <f>'Average Income Limits-HIDE'!AC13</f>
        <v>29000</v>
      </c>
      <c r="BL14">
        <f>'Average Income Limits-HIDE'!AD13</f>
        <v>32640</v>
      </c>
      <c r="BM14">
        <f>'Average Income Limits-HIDE'!AE13</f>
        <v>36240</v>
      </c>
      <c r="BN14">
        <f>'Average Income Limits-HIDE'!AF13</f>
        <v>39160</v>
      </c>
      <c r="BO14">
        <f>'Average Income Limits-HIDE'!AG13</f>
        <v>42040</v>
      </c>
      <c r="BP14">
        <f>'Average Income Limits-HIDE'!AH13</f>
        <v>44960</v>
      </c>
      <c r="BQ14">
        <f>'Average Income Limits-HIDE'!AI13</f>
        <v>47840</v>
      </c>
      <c r="BR14">
        <f>'Average Income Limits-HIDE'!AZ13</f>
        <v>44450</v>
      </c>
      <c r="BS14">
        <f>'Average Income Limits-HIDE'!BA13</f>
        <v>50750</v>
      </c>
      <c r="BT14">
        <f>'Average Income Limits-HIDE'!BB13</f>
        <v>57120</v>
      </c>
      <c r="BU14">
        <f>'Average Income Limits-HIDE'!BC13</f>
        <v>63420</v>
      </c>
      <c r="BV14">
        <f>'Average Income Limits-HIDE'!BD13</f>
        <v>68530</v>
      </c>
      <c r="BW14">
        <f>'Average Income Limits-HIDE'!BE13</f>
        <v>73570</v>
      </c>
      <c r="BX14">
        <f>'Average Income Limits-HIDE'!BF13</f>
        <v>78680</v>
      </c>
      <c r="BY14">
        <f>'Average Income Limits-HIDE'!BG13</f>
        <v>83720</v>
      </c>
      <c r="BZ14">
        <f>'Average Income Limits-HIDE'!BH13</f>
        <v>50800</v>
      </c>
      <c r="CA14">
        <f>'Average Income Limits-HIDE'!BI13</f>
        <v>58000</v>
      </c>
      <c r="CB14">
        <f>'Average Income Limits-HIDE'!BJ13</f>
        <v>65280</v>
      </c>
      <c r="CC14">
        <f>'Average Income Limits-HIDE'!BK13</f>
        <v>72480</v>
      </c>
      <c r="CD14">
        <f>'Average Income Limits-HIDE'!BL13</f>
        <v>78320</v>
      </c>
      <c r="CE14">
        <f>'Average Income Limits-HIDE'!BM13</f>
        <v>84080</v>
      </c>
      <c r="CF14">
        <f>'Average Income Limits-HIDE'!BN13</f>
        <v>89920</v>
      </c>
      <c r="CG14">
        <f>'Average Income Limits-HIDE'!BO13</f>
        <v>95680</v>
      </c>
      <c r="CH14" s="1">
        <f t="shared" si="0"/>
        <v>317</v>
      </c>
      <c r="CI14" s="1">
        <f t="shared" si="1"/>
        <v>340</v>
      </c>
      <c r="CJ14" s="1">
        <f t="shared" si="2"/>
        <v>408</v>
      </c>
      <c r="CK14" s="1">
        <f t="shared" si="3"/>
        <v>471</v>
      </c>
      <c r="CL14" s="1">
        <f t="shared" si="4"/>
        <v>525</v>
      </c>
      <c r="CM14" s="1">
        <f t="shared" si="5"/>
        <v>476</v>
      </c>
      <c r="CN14" s="1">
        <f t="shared" si="6"/>
        <v>510</v>
      </c>
      <c r="CO14" s="1">
        <f t="shared" si="7"/>
        <v>612</v>
      </c>
      <c r="CP14" s="1">
        <f t="shared" si="8"/>
        <v>706</v>
      </c>
      <c r="CQ14" s="1">
        <f t="shared" si="9"/>
        <v>788</v>
      </c>
      <c r="CR14" s="1">
        <f t="shared" si="10"/>
        <v>635</v>
      </c>
      <c r="CS14" s="1">
        <f t="shared" si="11"/>
        <v>680</v>
      </c>
      <c r="CT14" s="1">
        <f t="shared" si="12"/>
        <v>816</v>
      </c>
      <c r="CU14" s="1">
        <f t="shared" si="13"/>
        <v>942</v>
      </c>
      <c r="CV14" s="1">
        <f t="shared" si="14"/>
        <v>1051</v>
      </c>
      <c r="CW14" s="1">
        <f t="shared" si="15"/>
        <v>793</v>
      </c>
      <c r="CX14" s="1">
        <f t="shared" si="16"/>
        <v>850</v>
      </c>
      <c r="CY14" s="1">
        <f t="shared" si="17"/>
        <v>1020</v>
      </c>
      <c r="CZ14" s="1">
        <f t="shared" si="18"/>
        <v>1178</v>
      </c>
      <c r="DA14" s="1">
        <f t="shared" si="19"/>
        <v>1313</v>
      </c>
      <c r="DB14" s="1">
        <f t="shared" si="20"/>
        <v>952</v>
      </c>
      <c r="DC14" s="1">
        <f t="shared" si="21"/>
        <v>1020</v>
      </c>
      <c r="DD14" s="1">
        <f t="shared" si="22"/>
        <v>1224</v>
      </c>
      <c r="DE14" s="1">
        <f t="shared" si="23"/>
        <v>1413</v>
      </c>
      <c r="DF14" s="1">
        <f t="shared" si="24"/>
        <v>1576</v>
      </c>
      <c r="DG14" s="1">
        <f t="shared" si="25"/>
        <v>1111</v>
      </c>
      <c r="DH14" s="1">
        <f t="shared" si="26"/>
        <v>1190</v>
      </c>
      <c r="DI14" s="1">
        <f t="shared" si="27"/>
        <v>1428</v>
      </c>
      <c r="DJ14" s="1">
        <f t="shared" si="28"/>
        <v>1649</v>
      </c>
      <c r="DK14" s="1">
        <f t="shared" si="29"/>
        <v>1839</v>
      </c>
      <c r="DL14" s="1">
        <f t="shared" si="30"/>
        <v>1270</v>
      </c>
      <c r="DM14" s="1">
        <f t="shared" si="31"/>
        <v>1360</v>
      </c>
      <c r="DN14" s="1">
        <f t="shared" si="32"/>
        <v>1632</v>
      </c>
      <c r="DO14" s="1">
        <f t="shared" si="33"/>
        <v>1885</v>
      </c>
      <c r="DP14" s="1">
        <f t="shared" si="34"/>
        <v>2102</v>
      </c>
      <c r="DQ14">
        <f t="shared" si="105"/>
        <v>13000</v>
      </c>
      <c r="DR14">
        <f t="shared" si="106"/>
        <v>14860</v>
      </c>
      <c r="DS14">
        <f t="shared" si="107"/>
        <v>16720</v>
      </c>
      <c r="DT14">
        <f t="shared" si="108"/>
        <v>18560</v>
      </c>
      <c r="DU14">
        <f t="shared" si="109"/>
        <v>20060</v>
      </c>
      <c r="DV14">
        <f t="shared" si="110"/>
        <v>21540</v>
      </c>
      <c r="DW14">
        <f t="shared" si="111"/>
        <v>23020</v>
      </c>
      <c r="DX14">
        <f t="shared" si="112"/>
        <v>24500</v>
      </c>
      <c r="DY14">
        <f t="shared" si="36"/>
        <v>19500</v>
      </c>
      <c r="DZ14">
        <f t="shared" si="37"/>
        <v>22290</v>
      </c>
      <c r="EA14">
        <f t="shared" si="38"/>
        <v>25080</v>
      </c>
      <c r="EB14">
        <f t="shared" si="39"/>
        <v>27840</v>
      </c>
      <c r="EC14">
        <f t="shared" si="40"/>
        <v>30090</v>
      </c>
      <c r="ED14">
        <f t="shared" si="41"/>
        <v>32310</v>
      </c>
      <c r="EE14">
        <f t="shared" si="42"/>
        <v>34530</v>
      </c>
      <c r="EF14">
        <f t="shared" si="43"/>
        <v>36750</v>
      </c>
      <c r="EG14">
        <f t="shared" si="44"/>
        <v>26000</v>
      </c>
      <c r="EH14">
        <f t="shared" si="45"/>
        <v>29720</v>
      </c>
      <c r="EI14">
        <f t="shared" si="46"/>
        <v>33440</v>
      </c>
      <c r="EJ14">
        <f t="shared" si="47"/>
        <v>37120</v>
      </c>
      <c r="EK14">
        <f t="shared" si="48"/>
        <v>40120</v>
      </c>
      <c r="EL14">
        <f t="shared" si="49"/>
        <v>43080</v>
      </c>
      <c r="EM14">
        <f t="shared" si="50"/>
        <v>46040</v>
      </c>
      <c r="EN14">
        <f t="shared" si="51"/>
        <v>49000</v>
      </c>
      <c r="EO14">
        <f t="shared" si="52"/>
        <v>45500</v>
      </c>
      <c r="EP14">
        <f t="shared" si="53"/>
        <v>52010</v>
      </c>
      <c r="EQ14">
        <f t="shared" si="54"/>
        <v>58519.999999999993</v>
      </c>
      <c r="ER14">
        <f t="shared" si="55"/>
        <v>64959.999999999993</v>
      </c>
      <c r="ES14">
        <f t="shared" si="56"/>
        <v>70210</v>
      </c>
      <c r="ET14">
        <f t="shared" si="57"/>
        <v>75390</v>
      </c>
      <c r="EU14">
        <f t="shared" si="58"/>
        <v>80570</v>
      </c>
      <c r="EV14">
        <f t="shared" si="59"/>
        <v>85750</v>
      </c>
      <c r="EW14">
        <f t="shared" si="60"/>
        <v>52000</v>
      </c>
      <c r="EX14">
        <f t="shared" si="61"/>
        <v>59440</v>
      </c>
      <c r="EY14">
        <f t="shared" si="62"/>
        <v>66880</v>
      </c>
      <c r="EZ14">
        <f t="shared" si="63"/>
        <v>74240</v>
      </c>
      <c r="FA14">
        <f t="shared" si="64"/>
        <v>80240</v>
      </c>
      <c r="FB14">
        <f t="shared" si="65"/>
        <v>86160</v>
      </c>
      <c r="FC14">
        <f t="shared" si="66"/>
        <v>92080</v>
      </c>
      <c r="FD14">
        <f t="shared" si="67"/>
        <v>98000</v>
      </c>
      <c r="FE14" s="1">
        <f t="shared" si="68"/>
        <v>325</v>
      </c>
      <c r="FF14" s="1">
        <f t="shared" si="69"/>
        <v>348</v>
      </c>
      <c r="FG14" s="1">
        <f t="shared" si="70"/>
        <v>418</v>
      </c>
      <c r="FH14" s="1">
        <f t="shared" si="71"/>
        <v>482</v>
      </c>
      <c r="FI14" s="1">
        <f t="shared" si="72"/>
        <v>538</v>
      </c>
      <c r="FJ14" s="1">
        <f t="shared" si="73"/>
        <v>487</v>
      </c>
      <c r="FK14" s="1">
        <f t="shared" si="74"/>
        <v>522</v>
      </c>
      <c r="FL14" s="1">
        <f t="shared" si="75"/>
        <v>627</v>
      </c>
      <c r="FM14" s="1">
        <f t="shared" si="76"/>
        <v>724</v>
      </c>
      <c r="FN14" s="1">
        <f t="shared" si="77"/>
        <v>807</v>
      </c>
      <c r="FO14" s="1">
        <f t="shared" si="78"/>
        <v>650</v>
      </c>
      <c r="FP14" s="1">
        <f t="shared" si="79"/>
        <v>696</v>
      </c>
      <c r="FQ14" s="1">
        <f t="shared" si="80"/>
        <v>836</v>
      </c>
      <c r="FR14" s="1">
        <f t="shared" si="81"/>
        <v>965</v>
      </c>
      <c r="FS14" s="1">
        <f t="shared" si="82"/>
        <v>1077</v>
      </c>
      <c r="FT14" s="1">
        <f t="shared" si="83"/>
        <v>812</v>
      </c>
      <c r="FU14" s="1">
        <f t="shared" si="84"/>
        <v>870</v>
      </c>
      <c r="FV14" s="1">
        <f t="shared" si="85"/>
        <v>1045</v>
      </c>
      <c r="FW14" s="1">
        <f t="shared" si="86"/>
        <v>1206</v>
      </c>
      <c r="FX14" s="1">
        <f t="shared" si="87"/>
        <v>1346</v>
      </c>
      <c r="FY14" s="1">
        <f t="shared" si="88"/>
        <v>975</v>
      </c>
      <c r="FZ14" s="1">
        <f t="shared" si="89"/>
        <v>1044</v>
      </c>
      <c r="GA14" s="1">
        <f t="shared" si="90"/>
        <v>1254</v>
      </c>
      <c r="GB14" s="1">
        <f t="shared" si="91"/>
        <v>1448</v>
      </c>
      <c r="GC14" s="1">
        <f t="shared" si="92"/>
        <v>1615</v>
      </c>
      <c r="GD14" s="1">
        <f t="shared" si="93"/>
        <v>1137</v>
      </c>
      <c r="GE14" s="1">
        <f t="shared" si="94"/>
        <v>1218</v>
      </c>
      <c r="GF14" s="1">
        <f t="shared" si="95"/>
        <v>1463</v>
      </c>
      <c r="GG14" s="1">
        <f t="shared" si="96"/>
        <v>1689</v>
      </c>
      <c r="GH14" s="1">
        <f t="shared" si="97"/>
        <v>1884</v>
      </c>
      <c r="GI14" s="1">
        <f t="shared" si="98"/>
        <v>1300</v>
      </c>
      <c r="GJ14" s="1">
        <f t="shared" si="99"/>
        <v>1393</v>
      </c>
      <c r="GK14" s="1">
        <f t="shared" si="100"/>
        <v>1672</v>
      </c>
      <c r="GL14" s="1">
        <f t="shared" si="101"/>
        <v>1931</v>
      </c>
      <c r="GM14" s="1">
        <f t="shared" si="102"/>
        <v>2154</v>
      </c>
      <c r="GN14">
        <f t="shared" si="103"/>
        <v>108720</v>
      </c>
      <c r="GO14">
        <f t="shared" si="104"/>
        <v>135900</v>
      </c>
    </row>
    <row r="15" spans="1:197" x14ac:dyDescent="0.2">
      <c r="A15" s="1" t="s">
        <v>62</v>
      </c>
      <c r="B15" t="s">
        <v>60</v>
      </c>
      <c r="C15" t="s">
        <v>63</v>
      </c>
      <c r="D15" t="s">
        <v>61</v>
      </c>
      <c r="E15">
        <v>66700</v>
      </c>
      <c r="F15">
        <v>27350</v>
      </c>
      <c r="G15">
        <v>31250</v>
      </c>
      <c r="H15">
        <v>35150</v>
      </c>
      <c r="I15">
        <v>39050</v>
      </c>
      <c r="J15">
        <v>42200</v>
      </c>
      <c r="K15">
        <v>45300</v>
      </c>
      <c r="L15">
        <v>48450</v>
      </c>
      <c r="M15">
        <v>51550</v>
      </c>
      <c r="N15">
        <v>32820</v>
      </c>
      <c r="O15">
        <v>37500</v>
      </c>
      <c r="P15">
        <v>42180</v>
      </c>
      <c r="Q15">
        <v>46860</v>
      </c>
      <c r="R15">
        <v>50640</v>
      </c>
      <c r="S15">
        <v>54360</v>
      </c>
      <c r="T15">
        <v>58140</v>
      </c>
      <c r="U15">
        <v>61860</v>
      </c>
      <c r="V15" s="1" t="s">
        <v>17</v>
      </c>
      <c r="AM15" s="1" t="s">
        <v>617</v>
      </c>
      <c r="AN15" s="1" t="s">
        <v>19</v>
      </c>
      <c r="AO15" s="1">
        <v>0</v>
      </c>
      <c r="AP15" t="s">
        <v>63</v>
      </c>
      <c r="AQ15" s="1" t="s">
        <v>21</v>
      </c>
      <c r="AR15" s="1" t="s">
        <v>489</v>
      </c>
      <c r="AS15" t="s">
        <v>63</v>
      </c>
      <c r="AT15">
        <f>'Average Income Limits-HIDE'!L14</f>
        <v>10940</v>
      </c>
      <c r="AU15">
        <f>'Average Income Limits-HIDE'!M14</f>
        <v>12500</v>
      </c>
      <c r="AV15">
        <f>'Average Income Limits-HIDE'!N14</f>
        <v>14060</v>
      </c>
      <c r="AW15">
        <f>'Average Income Limits-HIDE'!O14</f>
        <v>15620</v>
      </c>
      <c r="AX15">
        <f>'Average Income Limits-HIDE'!P14</f>
        <v>16880</v>
      </c>
      <c r="AY15">
        <f>'Average Income Limits-HIDE'!Q14</f>
        <v>18120</v>
      </c>
      <c r="AZ15">
        <f>'Average Income Limits-HIDE'!R14</f>
        <v>19380</v>
      </c>
      <c r="BA15">
        <f>'Average Income Limits-HIDE'!S14</f>
        <v>20620</v>
      </c>
      <c r="BB15">
        <f>'Average Income Limits-HIDE'!T14</f>
        <v>16410</v>
      </c>
      <c r="BC15">
        <f>'Average Income Limits-HIDE'!U14</f>
        <v>18750</v>
      </c>
      <c r="BD15">
        <f>'Average Income Limits-HIDE'!V14</f>
        <v>21090</v>
      </c>
      <c r="BE15">
        <f>'Average Income Limits-HIDE'!W14</f>
        <v>23430</v>
      </c>
      <c r="BF15">
        <f>'Average Income Limits-HIDE'!X14</f>
        <v>25320</v>
      </c>
      <c r="BG15">
        <f>'Average Income Limits-HIDE'!Y14</f>
        <v>27180</v>
      </c>
      <c r="BH15">
        <f>'Average Income Limits-HIDE'!Z14</f>
        <v>29070</v>
      </c>
      <c r="BI15">
        <f>'Average Income Limits-HIDE'!AA14</f>
        <v>30930</v>
      </c>
      <c r="BJ15">
        <f>'Average Income Limits-HIDE'!AB14</f>
        <v>21880</v>
      </c>
      <c r="BK15">
        <f>'Average Income Limits-HIDE'!AC14</f>
        <v>25000</v>
      </c>
      <c r="BL15">
        <f>'Average Income Limits-HIDE'!AD14</f>
        <v>28120</v>
      </c>
      <c r="BM15">
        <f>'Average Income Limits-HIDE'!AE14</f>
        <v>31240</v>
      </c>
      <c r="BN15">
        <f>'Average Income Limits-HIDE'!AF14</f>
        <v>33760</v>
      </c>
      <c r="BO15">
        <f>'Average Income Limits-HIDE'!AG14</f>
        <v>36240</v>
      </c>
      <c r="BP15">
        <f>'Average Income Limits-HIDE'!AH14</f>
        <v>38760</v>
      </c>
      <c r="BQ15">
        <f>'Average Income Limits-HIDE'!AI14</f>
        <v>41240</v>
      </c>
      <c r="BR15">
        <f>'Average Income Limits-HIDE'!AZ14</f>
        <v>38290</v>
      </c>
      <c r="BS15">
        <f>'Average Income Limits-HIDE'!BA14</f>
        <v>43750</v>
      </c>
      <c r="BT15">
        <f>'Average Income Limits-HIDE'!BB14</f>
        <v>49210</v>
      </c>
      <c r="BU15">
        <f>'Average Income Limits-HIDE'!BC14</f>
        <v>54670</v>
      </c>
      <c r="BV15">
        <f>'Average Income Limits-HIDE'!BD14</f>
        <v>59080</v>
      </c>
      <c r="BW15">
        <f>'Average Income Limits-HIDE'!BE14</f>
        <v>63420</v>
      </c>
      <c r="BX15">
        <f>'Average Income Limits-HIDE'!BF14</f>
        <v>67830</v>
      </c>
      <c r="BY15">
        <f>'Average Income Limits-HIDE'!BG14</f>
        <v>72170</v>
      </c>
      <c r="BZ15">
        <f>'Average Income Limits-HIDE'!BH14</f>
        <v>43760</v>
      </c>
      <c r="CA15">
        <f>'Average Income Limits-HIDE'!BI14</f>
        <v>50000</v>
      </c>
      <c r="CB15">
        <f>'Average Income Limits-HIDE'!BJ14</f>
        <v>56240</v>
      </c>
      <c r="CC15">
        <f>'Average Income Limits-HIDE'!BK14</f>
        <v>62480</v>
      </c>
      <c r="CD15">
        <f>'Average Income Limits-HIDE'!BL14</f>
        <v>67520</v>
      </c>
      <c r="CE15">
        <f>'Average Income Limits-HIDE'!BM14</f>
        <v>72480</v>
      </c>
      <c r="CF15">
        <f>'Average Income Limits-HIDE'!BN14</f>
        <v>77520</v>
      </c>
      <c r="CG15">
        <f>'Average Income Limits-HIDE'!BO14</f>
        <v>82480</v>
      </c>
      <c r="CH15" s="1">
        <f t="shared" si="0"/>
        <v>273</v>
      </c>
      <c r="CI15" s="1">
        <f t="shared" si="1"/>
        <v>293</v>
      </c>
      <c r="CJ15" s="1">
        <f t="shared" si="2"/>
        <v>351</v>
      </c>
      <c r="CK15" s="1">
        <f t="shared" si="3"/>
        <v>406</v>
      </c>
      <c r="CL15" s="1">
        <f t="shared" si="4"/>
        <v>453</v>
      </c>
      <c r="CM15" s="1">
        <f t="shared" si="5"/>
        <v>410</v>
      </c>
      <c r="CN15" s="1">
        <f t="shared" si="6"/>
        <v>439</v>
      </c>
      <c r="CO15" s="1">
        <f t="shared" si="7"/>
        <v>527</v>
      </c>
      <c r="CP15" s="1">
        <f t="shared" si="8"/>
        <v>609</v>
      </c>
      <c r="CQ15" s="1">
        <f t="shared" si="9"/>
        <v>679</v>
      </c>
      <c r="CR15" s="1">
        <f t="shared" si="10"/>
        <v>547</v>
      </c>
      <c r="CS15" s="1">
        <f t="shared" si="11"/>
        <v>586</v>
      </c>
      <c r="CT15" s="1">
        <f t="shared" si="12"/>
        <v>703</v>
      </c>
      <c r="CU15" s="1">
        <f t="shared" si="13"/>
        <v>812</v>
      </c>
      <c r="CV15" s="1">
        <f t="shared" si="14"/>
        <v>906</v>
      </c>
      <c r="CW15" s="1">
        <f t="shared" si="15"/>
        <v>683</v>
      </c>
      <c r="CX15" s="1">
        <f t="shared" si="16"/>
        <v>732</v>
      </c>
      <c r="CY15" s="1">
        <f t="shared" si="17"/>
        <v>878</v>
      </c>
      <c r="CZ15" s="1">
        <f t="shared" si="18"/>
        <v>1015</v>
      </c>
      <c r="DA15" s="1">
        <f t="shared" si="19"/>
        <v>1132</v>
      </c>
      <c r="DB15" s="1">
        <f t="shared" si="20"/>
        <v>820</v>
      </c>
      <c r="DC15" s="1">
        <f t="shared" si="21"/>
        <v>879</v>
      </c>
      <c r="DD15" s="1">
        <f t="shared" si="22"/>
        <v>1054</v>
      </c>
      <c r="DE15" s="1">
        <f t="shared" si="23"/>
        <v>1218</v>
      </c>
      <c r="DF15" s="1">
        <f t="shared" si="24"/>
        <v>1359</v>
      </c>
      <c r="DG15" s="1">
        <f t="shared" si="25"/>
        <v>957</v>
      </c>
      <c r="DH15" s="1">
        <f t="shared" si="26"/>
        <v>1025</v>
      </c>
      <c r="DI15" s="1">
        <f t="shared" si="27"/>
        <v>1230</v>
      </c>
      <c r="DJ15" s="1">
        <f t="shared" si="28"/>
        <v>1421</v>
      </c>
      <c r="DK15" s="1">
        <f t="shared" si="29"/>
        <v>1585</v>
      </c>
      <c r="DL15" s="1">
        <f t="shared" si="30"/>
        <v>1094</v>
      </c>
      <c r="DM15" s="1">
        <f t="shared" si="31"/>
        <v>1172</v>
      </c>
      <c r="DN15" s="1">
        <f t="shared" si="32"/>
        <v>1406</v>
      </c>
      <c r="DO15" s="1">
        <f t="shared" si="33"/>
        <v>1625</v>
      </c>
      <c r="DP15" s="1">
        <f t="shared" si="34"/>
        <v>1812</v>
      </c>
      <c r="DQ15">
        <f t="shared" si="105"/>
        <v>0</v>
      </c>
      <c r="DR15">
        <f t="shared" si="106"/>
        <v>0</v>
      </c>
      <c r="DS15">
        <f t="shared" si="107"/>
        <v>0</v>
      </c>
      <c r="DT15">
        <f t="shared" si="108"/>
        <v>0</v>
      </c>
      <c r="DU15">
        <f t="shared" si="109"/>
        <v>0</v>
      </c>
      <c r="DV15">
        <f t="shared" si="110"/>
        <v>0</v>
      </c>
      <c r="DW15">
        <f t="shared" si="111"/>
        <v>0</v>
      </c>
      <c r="DX15">
        <f t="shared" si="112"/>
        <v>0</v>
      </c>
      <c r="DY15">
        <f t="shared" si="36"/>
        <v>0</v>
      </c>
      <c r="DZ15">
        <f t="shared" si="37"/>
        <v>0</v>
      </c>
      <c r="EA15">
        <f t="shared" si="38"/>
        <v>0</v>
      </c>
      <c r="EB15">
        <f t="shared" si="39"/>
        <v>0</v>
      </c>
      <c r="EC15">
        <f t="shared" si="40"/>
        <v>0</v>
      </c>
      <c r="ED15">
        <f t="shared" si="41"/>
        <v>0</v>
      </c>
      <c r="EE15">
        <f t="shared" si="42"/>
        <v>0</v>
      </c>
      <c r="EF15">
        <f t="shared" si="43"/>
        <v>0</v>
      </c>
      <c r="EG15">
        <f t="shared" si="44"/>
        <v>0</v>
      </c>
      <c r="EH15">
        <f t="shared" si="45"/>
        <v>0</v>
      </c>
      <c r="EI15">
        <f t="shared" si="46"/>
        <v>0</v>
      </c>
      <c r="EJ15">
        <f t="shared" si="47"/>
        <v>0</v>
      </c>
      <c r="EK15">
        <f t="shared" si="48"/>
        <v>0</v>
      </c>
      <c r="EL15">
        <f t="shared" si="49"/>
        <v>0</v>
      </c>
      <c r="EM15">
        <f t="shared" si="50"/>
        <v>0</v>
      </c>
      <c r="EN15">
        <f t="shared" si="51"/>
        <v>0</v>
      </c>
      <c r="EO15">
        <f t="shared" si="52"/>
        <v>0</v>
      </c>
      <c r="EP15">
        <f t="shared" si="53"/>
        <v>0</v>
      </c>
      <c r="EQ15">
        <f t="shared" si="54"/>
        <v>0</v>
      </c>
      <c r="ER15">
        <f t="shared" si="55"/>
        <v>0</v>
      </c>
      <c r="ES15">
        <f t="shared" si="56"/>
        <v>0</v>
      </c>
      <c r="ET15">
        <f t="shared" si="57"/>
        <v>0</v>
      </c>
      <c r="EU15">
        <f t="shared" si="58"/>
        <v>0</v>
      </c>
      <c r="EV15">
        <f t="shared" si="59"/>
        <v>0</v>
      </c>
      <c r="EW15">
        <f t="shared" si="60"/>
        <v>0</v>
      </c>
      <c r="EX15">
        <f t="shared" si="61"/>
        <v>0</v>
      </c>
      <c r="EY15">
        <f t="shared" si="62"/>
        <v>0</v>
      </c>
      <c r="EZ15">
        <f t="shared" si="63"/>
        <v>0</v>
      </c>
      <c r="FA15">
        <f t="shared" si="64"/>
        <v>0</v>
      </c>
      <c r="FB15">
        <f t="shared" si="65"/>
        <v>0</v>
      </c>
      <c r="FC15">
        <f t="shared" si="66"/>
        <v>0</v>
      </c>
      <c r="FD15">
        <f t="shared" si="67"/>
        <v>0</v>
      </c>
      <c r="FE15" s="1">
        <f t="shared" si="68"/>
        <v>0</v>
      </c>
      <c r="FF15" s="1">
        <f t="shared" si="69"/>
        <v>0</v>
      </c>
      <c r="FG15" s="1">
        <f t="shared" si="70"/>
        <v>0</v>
      </c>
      <c r="FH15" s="1">
        <f t="shared" si="71"/>
        <v>0</v>
      </c>
      <c r="FI15" s="1">
        <f t="shared" si="72"/>
        <v>0</v>
      </c>
      <c r="FJ15" s="1">
        <f t="shared" si="73"/>
        <v>0</v>
      </c>
      <c r="FK15" s="1">
        <f t="shared" si="74"/>
        <v>0</v>
      </c>
      <c r="FL15" s="1">
        <f t="shared" si="75"/>
        <v>0</v>
      </c>
      <c r="FM15" s="1">
        <f t="shared" si="76"/>
        <v>0</v>
      </c>
      <c r="FN15" s="1">
        <f t="shared" si="77"/>
        <v>0</v>
      </c>
      <c r="FO15" s="1">
        <f t="shared" si="78"/>
        <v>0</v>
      </c>
      <c r="FP15" s="1">
        <f t="shared" si="79"/>
        <v>0</v>
      </c>
      <c r="FQ15" s="1">
        <f t="shared" si="80"/>
        <v>0</v>
      </c>
      <c r="FR15" s="1">
        <f t="shared" si="81"/>
        <v>0</v>
      </c>
      <c r="FS15" s="1">
        <f t="shared" si="82"/>
        <v>0</v>
      </c>
      <c r="FT15" s="1">
        <f t="shared" si="83"/>
        <v>0</v>
      </c>
      <c r="FU15" s="1">
        <f t="shared" si="84"/>
        <v>0</v>
      </c>
      <c r="FV15" s="1">
        <f t="shared" si="85"/>
        <v>0</v>
      </c>
      <c r="FW15" s="1">
        <f t="shared" si="86"/>
        <v>0</v>
      </c>
      <c r="FX15" s="1">
        <f t="shared" si="87"/>
        <v>0</v>
      </c>
      <c r="FY15" s="1">
        <f t="shared" si="88"/>
        <v>0</v>
      </c>
      <c r="FZ15" s="1">
        <f t="shared" si="89"/>
        <v>0</v>
      </c>
      <c r="GA15" s="1">
        <f t="shared" si="90"/>
        <v>0</v>
      </c>
      <c r="GB15" s="1">
        <f t="shared" si="91"/>
        <v>0</v>
      </c>
      <c r="GC15" s="1">
        <f t="shared" si="92"/>
        <v>0</v>
      </c>
      <c r="GD15" s="1">
        <f t="shared" si="93"/>
        <v>0</v>
      </c>
      <c r="GE15" s="1">
        <f t="shared" si="94"/>
        <v>0</v>
      </c>
      <c r="GF15" s="1">
        <f t="shared" si="95"/>
        <v>0</v>
      </c>
      <c r="GG15" s="1">
        <f t="shared" si="96"/>
        <v>0</v>
      </c>
      <c r="GH15" s="1">
        <f t="shared" si="97"/>
        <v>0</v>
      </c>
      <c r="GI15" s="1">
        <f t="shared" si="98"/>
        <v>0</v>
      </c>
      <c r="GJ15" s="1">
        <f t="shared" si="99"/>
        <v>0</v>
      </c>
      <c r="GK15" s="1">
        <f t="shared" si="100"/>
        <v>0</v>
      </c>
      <c r="GL15" s="1">
        <f t="shared" si="101"/>
        <v>0</v>
      </c>
      <c r="GM15" s="1">
        <f t="shared" si="102"/>
        <v>0</v>
      </c>
      <c r="GN15">
        <f t="shared" si="103"/>
        <v>93720</v>
      </c>
      <c r="GO15">
        <f t="shared" si="104"/>
        <v>117150</v>
      </c>
    </row>
    <row r="16" spans="1:197" x14ac:dyDescent="0.2">
      <c r="A16" s="1" t="s">
        <v>66</v>
      </c>
      <c r="B16" t="s">
        <v>64</v>
      </c>
      <c r="C16" t="s">
        <v>67</v>
      </c>
      <c r="D16" t="s">
        <v>65</v>
      </c>
      <c r="E16">
        <v>53100</v>
      </c>
      <c r="F16">
        <v>27350</v>
      </c>
      <c r="G16">
        <v>31250</v>
      </c>
      <c r="H16">
        <v>35150</v>
      </c>
      <c r="I16">
        <v>39050</v>
      </c>
      <c r="J16">
        <v>42200</v>
      </c>
      <c r="K16">
        <v>45300</v>
      </c>
      <c r="L16">
        <v>48450</v>
      </c>
      <c r="M16">
        <v>51550</v>
      </c>
      <c r="N16">
        <v>32820</v>
      </c>
      <c r="O16">
        <v>37500</v>
      </c>
      <c r="P16">
        <v>42180</v>
      </c>
      <c r="Q16">
        <v>46860</v>
      </c>
      <c r="R16">
        <v>50640</v>
      </c>
      <c r="S16">
        <v>54360</v>
      </c>
      <c r="T16">
        <v>58140</v>
      </c>
      <c r="U16">
        <v>61860</v>
      </c>
      <c r="V16" s="1" t="s">
        <v>17</v>
      </c>
      <c r="AM16" s="1" t="s">
        <v>617</v>
      </c>
      <c r="AN16" s="1" t="s">
        <v>19</v>
      </c>
      <c r="AO16" s="1">
        <v>0</v>
      </c>
      <c r="AP16" t="s">
        <v>67</v>
      </c>
      <c r="AQ16" s="1" t="s">
        <v>21</v>
      </c>
      <c r="AR16" s="1" t="s">
        <v>490</v>
      </c>
      <c r="AS16" t="s">
        <v>67</v>
      </c>
      <c r="AT16">
        <f>'Average Income Limits-HIDE'!L15</f>
        <v>10940</v>
      </c>
      <c r="AU16">
        <f>'Average Income Limits-HIDE'!M15</f>
        <v>12500</v>
      </c>
      <c r="AV16">
        <f>'Average Income Limits-HIDE'!N15</f>
        <v>14060</v>
      </c>
      <c r="AW16">
        <f>'Average Income Limits-HIDE'!O15</f>
        <v>15620</v>
      </c>
      <c r="AX16">
        <f>'Average Income Limits-HIDE'!P15</f>
        <v>16880</v>
      </c>
      <c r="AY16">
        <f>'Average Income Limits-HIDE'!Q15</f>
        <v>18120</v>
      </c>
      <c r="AZ16">
        <f>'Average Income Limits-HIDE'!R15</f>
        <v>19380</v>
      </c>
      <c r="BA16">
        <f>'Average Income Limits-HIDE'!S15</f>
        <v>20620</v>
      </c>
      <c r="BB16">
        <f>'Average Income Limits-HIDE'!T15</f>
        <v>16410</v>
      </c>
      <c r="BC16">
        <f>'Average Income Limits-HIDE'!U15</f>
        <v>18750</v>
      </c>
      <c r="BD16">
        <f>'Average Income Limits-HIDE'!V15</f>
        <v>21090</v>
      </c>
      <c r="BE16">
        <f>'Average Income Limits-HIDE'!W15</f>
        <v>23430</v>
      </c>
      <c r="BF16">
        <f>'Average Income Limits-HIDE'!X15</f>
        <v>25320</v>
      </c>
      <c r="BG16">
        <f>'Average Income Limits-HIDE'!Y15</f>
        <v>27180</v>
      </c>
      <c r="BH16">
        <f>'Average Income Limits-HIDE'!Z15</f>
        <v>29070</v>
      </c>
      <c r="BI16">
        <f>'Average Income Limits-HIDE'!AA15</f>
        <v>30930</v>
      </c>
      <c r="BJ16">
        <f>'Average Income Limits-HIDE'!AB15</f>
        <v>21880</v>
      </c>
      <c r="BK16">
        <f>'Average Income Limits-HIDE'!AC15</f>
        <v>25000</v>
      </c>
      <c r="BL16">
        <f>'Average Income Limits-HIDE'!AD15</f>
        <v>28120</v>
      </c>
      <c r="BM16">
        <f>'Average Income Limits-HIDE'!AE15</f>
        <v>31240</v>
      </c>
      <c r="BN16">
        <f>'Average Income Limits-HIDE'!AF15</f>
        <v>33760</v>
      </c>
      <c r="BO16">
        <f>'Average Income Limits-HIDE'!AG15</f>
        <v>36240</v>
      </c>
      <c r="BP16">
        <f>'Average Income Limits-HIDE'!AH15</f>
        <v>38760</v>
      </c>
      <c r="BQ16">
        <f>'Average Income Limits-HIDE'!AI15</f>
        <v>41240</v>
      </c>
      <c r="BR16">
        <f>'Average Income Limits-HIDE'!AZ15</f>
        <v>38290</v>
      </c>
      <c r="BS16">
        <f>'Average Income Limits-HIDE'!BA15</f>
        <v>43750</v>
      </c>
      <c r="BT16">
        <f>'Average Income Limits-HIDE'!BB15</f>
        <v>49210</v>
      </c>
      <c r="BU16">
        <f>'Average Income Limits-HIDE'!BC15</f>
        <v>54670</v>
      </c>
      <c r="BV16">
        <f>'Average Income Limits-HIDE'!BD15</f>
        <v>59080</v>
      </c>
      <c r="BW16">
        <f>'Average Income Limits-HIDE'!BE15</f>
        <v>63420</v>
      </c>
      <c r="BX16">
        <f>'Average Income Limits-HIDE'!BF15</f>
        <v>67830</v>
      </c>
      <c r="BY16">
        <f>'Average Income Limits-HIDE'!BG15</f>
        <v>72170</v>
      </c>
      <c r="BZ16">
        <f>'Average Income Limits-HIDE'!BH15</f>
        <v>43760</v>
      </c>
      <c r="CA16">
        <f>'Average Income Limits-HIDE'!BI15</f>
        <v>50000</v>
      </c>
      <c r="CB16">
        <f>'Average Income Limits-HIDE'!BJ15</f>
        <v>56240</v>
      </c>
      <c r="CC16">
        <f>'Average Income Limits-HIDE'!BK15</f>
        <v>62480</v>
      </c>
      <c r="CD16">
        <f>'Average Income Limits-HIDE'!BL15</f>
        <v>67520</v>
      </c>
      <c r="CE16">
        <f>'Average Income Limits-HIDE'!BM15</f>
        <v>72480</v>
      </c>
      <c r="CF16">
        <f>'Average Income Limits-HIDE'!BN15</f>
        <v>77520</v>
      </c>
      <c r="CG16">
        <f>'Average Income Limits-HIDE'!BO15</f>
        <v>82480</v>
      </c>
      <c r="CH16" s="1">
        <f t="shared" si="0"/>
        <v>273</v>
      </c>
      <c r="CI16" s="1">
        <f t="shared" si="1"/>
        <v>293</v>
      </c>
      <c r="CJ16" s="1">
        <f t="shared" si="2"/>
        <v>351</v>
      </c>
      <c r="CK16" s="1">
        <f t="shared" si="3"/>
        <v>406</v>
      </c>
      <c r="CL16" s="1">
        <f t="shared" si="4"/>
        <v>453</v>
      </c>
      <c r="CM16" s="1">
        <f t="shared" si="5"/>
        <v>410</v>
      </c>
      <c r="CN16" s="1">
        <f t="shared" si="6"/>
        <v>439</v>
      </c>
      <c r="CO16" s="1">
        <f t="shared" si="7"/>
        <v>527</v>
      </c>
      <c r="CP16" s="1">
        <f t="shared" si="8"/>
        <v>609</v>
      </c>
      <c r="CQ16" s="1">
        <f t="shared" si="9"/>
        <v>679</v>
      </c>
      <c r="CR16" s="1">
        <f t="shared" si="10"/>
        <v>547</v>
      </c>
      <c r="CS16" s="1">
        <f t="shared" si="11"/>
        <v>586</v>
      </c>
      <c r="CT16" s="1">
        <f t="shared" si="12"/>
        <v>703</v>
      </c>
      <c r="CU16" s="1">
        <f t="shared" si="13"/>
        <v>812</v>
      </c>
      <c r="CV16" s="1">
        <f t="shared" si="14"/>
        <v>906</v>
      </c>
      <c r="CW16" s="1">
        <f t="shared" si="15"/>
        <v>683</v>
      </c>
      <c r="CX16" s="1">
        <f t="shared" si="16"/>
        <v>732</v>
      </c>
      <c r="CY16" s="1">
        <f t="shared" si="17"/>
        <v>878</v>
      </c>
      <c r="CZ16" s="1">
        <f t="shared" si="18"/>
        <v>1015</v>
      </c>
      <c r="DA16" s="1">
        <f t="shared" si="19"/>
        <v>1132</v>
      </c>
      <c r="DB16" s="1">
        <f t="shared" si="20"/>
        <v>820</v>
      </c>
      <c r="DC16" s="1">
        <f t="shared" si="21"/>
        <v>879</v>
      </c>
      <c r="DD16" s="1">
        <f t="shared" si="22"/>
        <v>1054</v>
      </c>
      <c r="DE16" s="1">
        <f t="shared" si="23"/>
        <v>1218</v>
      </c>
      <c r="DF16" s="1">
        <f t="shared" si="24"/>
        <v>1359</v>
      </c>
      <c r="DG16" s="1">
        <f t="shared" si="25"/>
        <v>957</v>
      </c>
      <c r="DH16" s="1">
        <f t="shared" si="26"/>
        <v>1025</v>
      </c>
      <c r="DI16" s="1">
        <f t="shared" si="27"/>
        <v>1230</v>
      </c>
      <c r="DJ16" s="1">
        <f t="shared" si="28"/>
        <v>1421</v>
      </c>
      <c r="DK16" s="1">
        <f t="shared" si="29"/>
        <v>1585</v>
      </c>
      <c r="DL16" s="1">
        <f t="shared" si="30"/>
        <v>1094</v>
      </c>
      <c r="DM16" s="1">
        <f t="shared" si="31"/>
        <v>1172</v>
      </c>
      <c r="DN16" s="1">
        <f t="shared" si="32"/>
        <v>1406</v>
      </c>
      <c r="DO16" s="1">
        <f t="shared" si="33"/>
        <v>1625</v>
      </c>
      <c r="DP16" s="1">
        <f t="shared" si="34"/>
        <v>1812</v>
      </c>
      <c r="DQ16">
        <f t="shared" si="105"/>
        <v>0</v>
      </c>
      <c r="DR16">
        <f t="shared" si="106"/>
        <v>0</v>
      </c>
      <c r="DS16">
        <f t="shared" si="107"/>
        <v>0</v>
      </c>
      <c r="DT16">
        <f t="shared" si="108"/>
        <v>0</v>
      </c>
      <c r="DU16">
        <f t="shared" si="109"/>
        <v>0</v>
      </c>
      <c r="DV16">
        <f t="shared" si="110"/>
        <v>0</v>
      </c>
      <c r="DW16">
        <f t="shared" si="111"/>
        <v>0</v>
      </c>
      <c r="DX16">
        <f t="shared" si="112"/>
        <v>0</v>
      </c>
      <c r="DY16">
        <f t="shared" si="36"/>
        <v>0</v>
      </c>
      <c r="DZ16">
        <f t="shared" si="37"/>
        <v>0</v>
      </c>
      <c r="EA16">
        <f t="shared" si="38"/>
        <v>0</v>
      </c>
      <c r="EB16">
        <f t="shared" si="39"/>
        <v>0</v>
      </c>
      <c r="EC16">
        <f t="shared" si="40"/>
        <v>0</v>
      </c>
      <c r="ED16">
        <f t="shared" si="41"/>
        <v>0</v>
      </c>
      <c r="EE16">
        <f t="shared" si="42"/>
        <v>0</v>
      </c>
      <c r="EF16">
        <f t="shared" si="43"/>
        <v>0</v>
      </c>
      <c r="EG16">
        <f t="shared" si="44"/>
        <v>0</v>
      </c>
      <c r="EH16">
        <f t="shared" si="45"/>
        <v>0</v>
      </c>
      <c r="EI16">
        <f t="shared" si="46"/>
        <v>0</v>
      </c>
      <c r="EJ16">
        <f t="shared" si="47"/>
        <v>0</v>
      </c>
      <c r="EK16">
        <f t="shared" si="48"/>
        <v>0</v>
      </c>
      <c r="EL16">
        <f t="shared" si="49"/>
        <v>0</v>
      </c>
      <c r="EM16">
        <f t="shared" si="50"/>
        <v>0</v>
      </c>
      <c r="EN16">
        <f t="shared" si="51"/>
        <v>0</v>
      </c>
      <c r="EO16">
        <f t="shared" si="52"/>
        <v>0</v>
      </c>
      <c r="EP16">
        <f t="shared" si="53"/>
        <v>0</v>
      </c>
      <c r="EQ16">
        <f t="shared" si="54"/>
        <v>0</v>
      </c>
      <c r="ER16">
        <f t="shared" si="55"/>
        <v>0</v>
      </c>
      <c r="ES16">
        <f t="shared" si="56"/>
        <v>0</v>
      </c>
      <c r="ET16">
        <f t="shared" si="57"/>
        <v>0</v>
      </c>
      <c r="EU16">
        <f t="shared" si="58"/>
        <v>0</v>
      </c>
      <c r="EV16">
        <f t="shared" si="59"/>
        <v>0</v>
      </c>
      <c r="EW16">
        <f t="shared" si="60"/>
        <v>0</v>
      </c>
      <c r="EX16">
        <f t="shared" si="61"/>
        <v>0</v>
      </c>
      <c r="EY16">
        <f t="shared" si="62"/>
        <v>0</v>
      </c>
      <c r="EZ16">
        <f t="shared" si="63"/>
        <v>0</v>
      </c>
      <c r="FA16">
        <f t="shared" si="64"/>
        <v>0</v>
      </c>
      <c r="FB16">
        <f t="shared" si="65"/>
        <v>0</v>
      </c>
      <c r="FC16">
        <f t="shared" si="66"/>
        <v>0</v>
      </c>
      <c r="FD16">
        <f t="shared" si="67"/>
        <v>0</v>
      </c>
      <c r="FE16" s="1">
        <f t="shared" si="68"/>
        <v>0</v>
      </c>
      <c r="FF16" s="1">
        <f t="shared" si="69"/>
        <v>0</v>
      </c>
      <c r="FG16" s="1">
        <f t="shared" si="70"/>
        <v>0</v>
      </c>
      <c r="FH16" s="1">
        <f t="shared" si="71"/>
        <v>0</v>
      </c>
      <c r="FI16" s="1">
        <f t="shared" si="72"/>
        <v>0</v>
      </c>
      <c r="FJ16" s="1">
        <f t="shared" si="73"/>
        <v>0</v>
      </c>
      <c r="FK16" s="1">
        <f t="shared" si="74"/>
        <v>0</v>
      </c>
      <c r="FL16" s="1">
        <f t="shared" si="75"/>
        <v>0</v>
      </c>
      <c r="FM16" s="1">
        <f t="shared" si="76"/>
        <v>0</v>
      </c>
      <c r="FN16" s="1">
        <f t="shared" si="77"/>
        <v>0</v>
      </c>
      <c r="FO16" s="1">
        <f t="shared" si="78"/>
        <v>0</v>
      </c>
      <c r="FP16" s="1">
        <f t="shared" si="79"/>
        <v>0</v>
      </c>
      <c r="FQ16" s="1">
        <f t="shared" si="80"/>
        <v>0</v>
      </c>
      <c r="FR16" s="1">
        <f t="shared" si="81"/>
        <v>0</v>
      </c>
      <c r="FS16" s="1">
        <f t="shared" si="82"/>
        <v>0</v>
      </c>
      <c r="FT16" s="1">
        <f t="shared" si="83"/>
        <v>0</v>
      </c>
      <c r="FU16" s="1">
        <f t="shared" si="84"/>
        <v>0</v>
      </c>
      <c r="FV16" s="1">
        <f t="shared" si="85"/>
        <v>0</v>
      </c>
      <c r="FW16" s="1">
        <f t="shared" si="86"/>
        <v>0</v>
      </c>
      <c r="FX16" s="1">
        <f t="shared" si="87"/>
        <v>0</v>
      </c>
      <c r="FY16" s="1">
        <f t="shared" si="88"/>
        <v>0</v>
      </c>
      <c r="FZ16" s="1">
        <f t="shared" si="89"/>
        <v>0</v>
      </c>
      <c r="GA16" s="1">
        <f t="shared" si="90"/>
        <v>0</v>
      </c>
      <c r="GB16" s="1">
        <f t="shared" si="91"/>
        <v>0</v>
      </c>
      <c r="GC16" s="1">
        <f t="shared" si="92"/>
        <v>0</v>
      </c>
      <c r="GD16" s="1">
        <f t="shared" si="93"/>
        <v>0</v>
      </c>
      <c r="GE16" s="1">
        <f t="shared" si="94"/>
        <v>0</v>
      </c>
      <c r="GF16" s="1">
        <f t="shared" si="95"/>
        <v>0</v>
      </c>
      <c r="GG16" s="1">
        <f t="shared" si="96"/>
        <v>0</v>
      </c>
      <c r="GH16" s="1">
        <f t="shared" si="97"/>
        <v>0</v>
      </c>
      <c r="GI16" s="1">
        <f t="shared" si="98"/>
        <v>0</v>
      </c>
      <c r="GJ16" s="1">
        <f t="shared" si="99"/>
        <v>0</v>
      </c>
      <c r="GK16" s="1">
        <f t="shared" si="100"/>
        <v>0</v>
      </c>
      <c r="GL16" s="1">
        <f t="shared" si="101"/>
        <v>0</v>
      </c>
      <c r="GM16" s="1">
        <f t="shared" si="102"/>
        <v>0</v>
      </c>
      <c r="GN16">
        <f t="shared" si="103"/>
        <v>93720</v>
      </c>
      <c r="GO16">
        <f t="shared" si="104"/>
        <v>117150</v>
      </c>
    </row>
    <row r="17" spans="1:197" x14ac:dyDescent="0.2">
      <c r="A17" s="1" t="s">
        <v>68</v>
      </c>
      <c r="B17" t="s">
        <v>491</v>
      </c>
      <c r="C17" t="s">
        <v>69</v>
      </c>
      <c r="D17" t="s">
        <v>492</v>
      </c>
      <c r="E17">
        <v>84400</v>
      </c>
      <c r="F17">
        <v>29550</v>
      </c>
      <c r="G17">
        <v>33800</v>
      </c>
      <c r="H17">
        <v>38000</v>
      </c>
      <c r="I17">
        <v>42200</v>
      </c>
      <c r="J17">
        <v>45600</v>
      </c>
      <c r="K17">
        <v>49000</v>
      </c>
      <c r="L17">
        <v>52350</v>
      </c>
      <c r="M17">
        <v>55750</v>
      </c>
      <c r="N17">
        <v>35460</v>
      </c>
      <c r="O17">
        <v>40560</v>
      </c>
      <c r="P17">
        <v>45600</v>
      </c>
      <c r="Q17">
        <v>50640</v>
      </c>
      <c r="R17">
        <v>54720</v>
      </c>
      <c r="S17">
        <v>58800</v>
      </c>
      <c r="T17">
        <v>62820</v>
      </c>
      <c r="U17">
        <v>66900</v>
      </c>
      <c r="V17" s="1" t="s">
        <v>17</v>
      </c>
      <c r="AM17" s="1" t="s">
        <v>617</v>
      </c>
      <c r="AN17" s="1" t="s">
        <v>19</v>
      </c>
      <c r="AO17" s="1">
        <v>0</v>
      </c>
      <c r="AP17" t="s">
        <v>69</v>
      </c>
      <c r="AQ17" s="1" t="s">
        <v>21</v>
      </c>
      <c r="AR17" s="1" t="s">
        <v>493</v>
      </c>
      <c r="AS17" t="s">
        <v>69</v>
      </c>
      <c r="AT17">
        <f>'Average Income Limits-HIDE'!L16</f>
        <v>11820</v>
      </c>
      <c r="AU17">
        <f>'Average Income Limits-HIDE'!M16</f>
        <v>13520</v>
      </c>
      <c r="AV17">
        <f>'Average Income Limits-HIDE'!N16</f>
        <v>15200</v>
      </c>
      <c r="AW17">
        <f>'Average Income Limits-HIDE'!O16</f>
        <v>16880</v>
      </c>
      <c r="AX17">
        <f>'Average Income Limits-HIDE'!P16</f>
        <v>18240</v>
      </c>
      <c r="AY17">
        <f>'Average Income Limits-HIDE'!Q16</f>
        <v>19600</v>
      </c>
      <c r="AZ17">
        <f>'Average Income Limits-HIDE'!R16</f>
        <v>20940</v>
      </c>
      <c r="BA17">
        <f>'Average Income Limits-HIDE'!S16</f>
        <v>22300</v>
      </c>
      <c r="BB17">
        <f>'Average Income Limits-HIDE'!T16</f>
        <v>17730</v>
      </c>
      <c r="BC17">
        <f>'Average Income Limits-HIDE'!U16</f>
        <v>20280</v>
      </c>
      <c r="BD17">
        <f>'Average Income Limits-HIDE'!V16</f>
        <v>22800</v>
      </c>
      <c r="BE17">
        <f>'Average Income Limits-HIDE'!W16</f>
        <v>25320</v>
      </c>
      <c r="BF17">
        <f>'Average Income Limits-HIDE'!X16</f>
        <v>27360</v>
      </c>
      <c r="BG17">
        <f>'Average Income Limits-HIDE'!Y16</f>
        <v>29400</v>
      </c>
      <c r="BH17">
        <f>'Average Income Limits-HIDE'!Z16</f>
        <v>31410</v>
      </c>
      <c r="BI17">
        <f>'Average Income Limits-HIDE'!AA16</f>
        <v>33450</v>
      </c>
      <c r="BJ17">
        <f>'Average Income Limits-HIDE'!AB16</f>
        <v>23640</v>
      </c>
      <c r="BK17">
        <f>'Average Income Limits-HIDE'!AC16</f>
        <v>27040</v>
      </c>
      <c r="BL17">
        <f>'Average Income Limits-HIDE'!AD16</f>
        <v>30400</v>
      </c>
      <c r="BM17">
        <f>'Average Income Limits-HIDE'!AE16</f>
        <v>33760</v>
      </c>
      <c r="BN17">
        <f>'Average Income Limits-HIDE'!AF16</f>
        <v>36480</v>
      </c>
      <c r="BO17">
        <f>'Average Income Limits-HIDE'!AG16</f>
        <v>39200</v>
      </c>
      <c r="BP17">
        <f>'Average Income Limits-HIDE'!AH16</f>
        <v>41880</v>
      </c>
      <c r="BQ17">
        <f>'Average Income Limits-HIDE'!AI16</f>
        <v>44600</v>
      </c>
      <c r="BR17">
        <f>'Average Income Limits-HIDE'!AZ16</f>
        <v>41370</v>
      </c>
      <c r="BS17">
        <f>'Average Income Limits-HIDE'!BA16</f>
        <v>47320</v>
      </c>
      <c r="BT17">
        <f>'Average Income Limits-HIDE'!BB16</f>
        <v>53200</v>
      </c>
      <c r="BU17">
        <f>'Average Income Limits-HIDE'!BC16</f>
        <v>59080</v>
      </c>
      <c r="BV17">
        <f>'Average Income Limits-HIDE'!BD16</f>
        <v>63840</v>
      </c>
      <c r="BW17">
        <f>'Average Income Limits-HIDE'!BE16</f>
        <v>68600</v>
      </c>
      <c r="BX17">
        <f>'Average Income Limits-HIDE'!BF16</f>
        <v>73290</v>
      </c>
      <c r="BY17">
        <f>'Average Income Limits-HIDE'!BG16</f>
        <v>78050</v>
      </c>
      <c r="BZ17">
        <f>'Average Income Limits-HIDE'!BH16</f>
        <v>47280</v>
      </c>
      <c r="CA17">
        <f>'Average Income Limits-HIDE'!BI16</f>
        <v>54080</v>
      </c>
      <c r="CB17">
        <f>'Average Income Limits-HIDE'!BJ16</f>
        <v>60800</v>
      </c>
      <c r="CC17">
        <f>'Average Income Limits-HIDE'!BK16</f>
        <v>67520</v>
      </c>
      <c r="CD17">
        <f>'Average Income Limits-HIDE'!BL16</f>
        <v>72960</v>
      </c>
      <c r="CE17">
        <f>'Average Income Limits-HIDE'!BM16</f>
        <v>78400</v>
      </c>
      <c r="CF17">
        <f>'Average Income Limits-HIDE'!BN16</f>
        <v>83760</v>
      </c>
      <c r="CG17">
        <f>'Average Income Limits-HIDE'!BO16</f>
        <v>89200</v>
      </c>
      <c r="CH17" s="1">
        <f t="shared" si="0"/>
        <v>295</v>
      </c>
      <c r="CI17" s="1">
        <f t="shared" si="1"/>
        <v>316</v>
      </c>
      <c r="CJ17" s="1">
        <f t="shared" si="2"/>
        <v>380</v>
      </c>
      <c r="CK17" s="1">
        <f t="shared" si="3"/>
        <v>439</v>
      </c>
      <c r="CL17" s="1">
        <f t="shared" si="4"/>
        <v>490</v>
      </c>
      <c r="CM17" s="1">
        <f t="shared" si="5"/>
        <v>443</v>
      </c>
      <c r="CN17" s="1">
        <f t="shared" si="6"/>
        <v>475</v>
      </c>
      <c r="CO17" s="1">
        <f t="shared" si="7"/>
        <v>570</v>
      </c>
      <c r="CP17" s="1">
        <f t="shared" si="8"/>
        <v>658</v>
      </c>
      <c r="CQ17" s="1">
        <f t="shared" si="9"/>
        <v>735</v>
      </c>
      <c r="CR17" s="1">
        <f t="shared" si="10"/>
        <v>591</v>
      </c>
      <c r="CS17" s="1">
        <f t="shared" si="11"/>
        <v>633</v>
      </c>
      <c r="CT17" s="1">
        <f t="shared" si="12"/>
        <v>760</v>
      </c>
      <c r="CU17" s="1">
        <f t="shared" si="13"/>
        <v>878</v>
      </c>
      <c r="CV17" s="1">
        <f t="shared" si="14"/>
        <v>980</v>
      </c>
      <c r="CW17" s="1">
        <f t="shared" si="15"/>
        <v>738</v>
      </c>
      <c r="CX17" s="1">
        <f t="shared" si="16"/>
        <v>791</v>
      </c>
      <c r="CY17" s="1">
        <f t="shared" si="17"/>
        <v>950</v>
      </c>
      <c r="CZ17" s="1">
        <f t="shared" si="18"/>
        <v>1097</v>
      </c>
      <c r="DA17" s="1">
        <f t="shared" si="19"/>
        <v>1225</v>
      </c>
      <c r="DB17" s="1">
        <f t="shared" si="20"/>
        <v>886</v>
      </c>
      <c r="DC17" s="1">
        <f t="shared" si="21"/>
        <v>950</v>
      </c>
      <c r="DD17" s="1">
        <f t="shared" si="22"/>
        <v>1140</v>
      </c>
      <c r="DE17" s="1">
        <f t="shared" si="23"/>
        <v>1317</v>
      </c>
      <c r="DF17" s="1">
        <f t="shared" si="24"/>
        <v>1470</v>
      </c>
      <c r="DG17" s="1">
        <f t="shared" si="25"/>
        <v>1034</v>
      </c>
      <c r="DH17" s="1">
        <f t="shared" si="26"/>
        <v>1108</v>
      </c>
      <c r="DI17" s="1">
        <f t="shared" si="27"/>
        <v>1330</v>
      </c>
      <c r="DJ17" s="1">
        <f t="shared" si="28"/>
        <v>1536</v>
      </c>
      <c r="DK17" s="1">
        <f t="shared" si="29"/>
        <v>1715</v>
      </c>
      <c r="DL17" s="1">
        <f t="shared" si="30"/>
        <v>1182</v>
      </c>
      <c r="DM17" s="1">
        <f t="shared" si="31"/>
        <v>1267</v>
      </c>
      <c r="DN17" s="1">
        <f t="shared" si="32"/>
        <v>1520</v>
      </c>
      <c r="DO17" s="1">
        <f t="shared" si="33"/>
        <v>1756</v>
      </c>
      <c r="DP17" s="1">
        <f t="shared" si="34"/>
        <v>1960</v>
      </c>
      <c r="DQ17">
        <f t="shared" si="105"/>
        <v>0</v>
      </c>
      <c r="DR17">
        <f t="shared" si="106"/>
        <v>0</v>
      </c>
      <c r="DS17">
        <f t="shared" si="107"/>
        <v>0</v>
      </c>
      <c r="DT17">
        <f t="shared" si="108"/>
        <v>0</v>
      </c>
      <c r="DU17">
        <f t="shared" si="109"/>
        <v>0</v>
      </c>
      <c r="DV17">
        <f t="shared" si="110"/>
        <v>0</v>
      </c>
      <c r="DW17">
        <f t="shared" si="111"/>
        <v>0</v>
      </c>
      <c r="DX17">
        <f t="shared" si="112"/>
        <v>0</v>
      </c>
      <c r="DY17">
        <f t="shared" si="36"/>
        <v>0</v>
      </c>
      <c r="DZ17">
        <f t="shared" si="37"/>
        <v>0</v>
      </c>
      <c r="EA17">
        <f t="shared" si="38"/>
        <v>0</v>
      </c>
      <c r="EB17">
        <f t="shared" si="39"/>
        <v>0</v>
      </c>
      <c r="EC17">
        <f t="shared" si="40"/>
        <v>0</v>
      </c>
      <c r="ED17">
        <f t="shared" si="41"/>
        <v>0</v>
      </c>
      <c r="EE17">
        <f t="shared" si="42"/>
        <v>0</v>
      </c>
      <c r="EF17">
        <f t="shared" si="43"/>
        <v>0</v>
      </c>
      <c r="EG17">
        <f t="shared" si="44"/>
        <v>0</v>
      </c>
      <c r="EH17">
        <f t="shared" si="45"/>
        <v>0</v>
      </c>
      <c r="EI17">
        <f t="shared" si="46"/>
        <v>0</v>
      </c>
      <c r="EJ17">
        <f t="shared" si="47"/>
        <v>0</v>
      </c>
      <c r="EK17">
        <f t="shared" si="48"/>
        <v>0</v>
      </c>
      <c r="EL17">
        <f t="shared" si="49"/>
        <v>0</v>
      </c>
      <c r="EM17">
        <f t="shared" si="50"/>
        <v>0</v>
      </c>
      <c r="EN17">
        <f t="shared" si="51"/>
        <v>0</v>
      </c>
      <c r="EO17">
        <f t="shared" si="52"/>
        <v>0</v>
      </c>
      <c r="EP17">
        <f t="shared" si="53"/>
        <v>0</v>
      </c>
      <c r="EQ17">
        <f t="shared" si="54"/>
        <v>0</v>
      </c>
      <c r="ER17">
        <f t="shared" si="55"/>
        <v>0</v>
      </c>
      <c r="ES17">
        <f t="shared" si="56"/>
        <v>0</v>
      </c>
      <c r="ET17">
        <f t="shared" si="57"/>
        <v>0</v>
      </c>
      <c r="EU17">
        <f t="shared" si="58"/>
        <v>0</v>
      </c>
      <c r="EV17">
        <f t="shared" si="59"/>
        <v>0</v>
      </c>
      <c r="EW17">
        <f t="shared" si="60"/>
        <v>0</v>
      </c>
      <c r="EX17">
        <f t="shared" si="61"/>
        <v>0</v>
      </c>
      <c r="EY17">
        <f t="shared" si="62"/>
        <v>0</v>
      </c>
      <c r="EZ17">
        <f t="shared" si="63"/>
        <v>0</v>
      </c>
      <c r="FA17">
        <f t="shared" si="64"/>
        <v>0</v>
      </c>
      <c r="FB17">
        <f t="shared" si="65"/>
        <v>0</v>
      </c>
      <c r="FC17">
        <f t="shared" si="66"/>
        <v>0</v>
      </c>
      <c r="FD17">
        <f t="shared" si="67"/>
        <v>0</v>
      </c>
      <c r="FE17" s="1">
        <f t="shared" si="68"/>
        <v>0</v>
      </c>
      <c r="FF17" s="1">
        <f t="shared" si="69"/>
        <v>0</v>
      </c>
      <c r="FG17" s="1">
        <f t="shared" si="70"/>
        <v>0</v>
      </c>
      <c r="FH17" s="1">
        <f t="shared" si="71"/>
        <v>0</v>
      </c>
      <c r="FI17" s="1">
        <f t="shared" si="72"/>
        <v>0</v>
      </c>
      <c r="FJ17" s="1">
        <f t="shared" si="73"/>
        <v>0</v>
      </c>
      <c r="FK17" s="1">
        <f t="shared" si="74"/>
        <v>0</v>
      </c>
      <c r="FL17" s="1">
        <f t="shared" si="75"/>
        <v>0</v>
      </c>
      <c r="FM17" s="1">
        <f t="shared" si="76"/>
        <v>0</v>
      </c>
      <c r="FN17" s="1">
        <f t="shared" si="77"/>
        <v>0</v>
      </c>
      <c r="FO17" s="1">
        <f t="shared" si="78"/>
        <v>0</v>
      </c>
      <c r="FP17" s="1">
        <f t="shared" si="79"/>
        <v>0</v>
      </c>
      <c r="FQ17" s="1">
        <f t="shared" si="80"/>
        <v>0</v>
      </c>
      <c r="FR17" s="1">
        <f t="shared" si="81"/>
        <v>0</v>
      </c>
      <c r="FS17" s="1">
        <f t="shared" si="82"/>
        <v>0</v>
      </c>
      <c r="FT17" s="1">
        <f t="shared" si="83"/>
        <v>0</v>
      </c>
      <c r="FU17" s="1">
        <f t="shared" si="84"/>
        <v>0</v>
      </c>
      <c r="FV17" s="1">
        <f t="shared" si="85"/>
        <v>0</v>
      </c>
      <c r="FW17" s="1">
        <f t="shared" si="86"/>
        <v>0</v>
      </c>
      <c r="FX17" s="1">
        <f t="shared" si="87"/>
        <v>0</v>
      </c>
      <c r="FY17" s="1">
        <f t="shared" si="88"/>
        <v>0</v>
      </c>
      <c r="FZ17" s="1">
        <f t="shared" si="89"/>
        <v>0</v>
      </c>
      <c r="GA17" s="1">
        <f t="shared" si="90"/>
        <v>0</v>
      </c>
      <c r="GB17" s="1">
        <f t="shared" si="91"/>
        <v>0</v>
      </c>
      <c r="GC17" s="1">
        <f t="shared" si="92"/>
        <v>0</v>
      </c>
      <c r="GD17" s="1">
        <f t="shared" si="93"/>
        <v>0</v>
      </c>
      <c r="GE17" s="1">
        <f t="shared" si="94"/>
        <v>0</v>
      </c>
      <c r="GF17" s="1">
        <f t="shared" si="95"/>
        <v>0</v>
      </c>
      <c r="GG17" s="1">
        <f t="shared" si="96"/>
        <v>0</v>
      </c>
      <c r="GH17" s="1">
        <f t="shared" si="97"/>
        <v>0</v>
      </c>
      <c r="GI17" s="1">
        <f t="shared" si="98"/>
        <v>0</v>
      </c>
      <c r="GJ17" s="1">
        <f t="shared" si="99"/>
        <v>0</v>
      </c>
      <c r="GK17" s="1">
        <f t="shared" si="100"/>
        <v>0</v>
      </c>
      <c r="GL17" s="1">
        <f t="shared" si="101"/>
        <v>0</v>
      </c>
      <c r="GM17" s="1">
        <f t="shared" si="102"/>
        <v>0</v>
      </c>
      <c r="GN17">
        <f t="shared" si="103"/>
        <v>101280</v>
      </c>
      <c r="GO17">
        <f t="shared" si="104"/>
        <v>126600</v>
      </c>
    </row>
    <row r="18" spans="1:197" x14ac:dyDescent="0.2">
      <c r="A18" s="1" t="s">
        <v>70</v>
      </c>
      <c r="B18" t="s">
        <v>32</v>
      </c>
      <c r="C18" t="s">
        <v>71</v>
      </c>
      <c r="D18" t="s">
        <v>33</v>
      </c>
      <c r="E18">
        <v>97800</v>
      </c>
      <c r="F18">
        <v>31000</v>
      </c>
      <c r="G18">
        <v>35400</v>
      </c>
      <c r="H18">
        <v>39850</v>
      </c>
      <c r="I18">
        <v>44250</v>
      </c>
      <c r="J18">
        <v>47800</v>
      </c>
      <c r="K18">
        <v>51350</v>
      </c>
      <c r="L18">
        <v>54900</v>
      </c>
      <c r="M18">
        <v>58450</v>
      </c>
      <c r="N18">
        <v>37200</v>
      </c>
      <c r="O18">
        <v>42480</v>
      </c>
      <c r="P18">
        <v>47820</v>
      </c>
      <c r="Q18">
        <v>53100</v>
      </c>
      <c r="R18">
        <v>57360</v>
      </c>
      <c r="S18">
        <v>61620</v>
      </c>
      <c r="T18">
        <v>65880</v>
      </c>
      <c r="U18">
        <v>70140</v>
      </c>
      <c r="V18" s="1" t="s">
        <v>17</v>
      </c>
      <c r="AM18" s="1" t="s">
        <v>617</v>
      </c>
      <c r="AN18" s="1" t="s">
        <v>19</v>
      </c>
      <c r="AO18" s="1">
        <v>1</v>
      </c>
      <c r="AP18" t="s">
        <v>71</v>
      </c>
      <c r="AQ18" s="1" t="s">
        <v>21</v>
      </c>
      <c r="AR18" s="1" t="s">
        <v>494</v>
      </c>
      <c r="AS18" t="s">
        <v>71</v>
      </c>
      <c r="AT18">
        <f>'Average Income Limits-HIDE'!L17</f>
        <v>12400</v>
      </c>
      <c r="AU18">
        <f>'Average Income Limits-HIDE'!M17</f>
        <v>14160</v>
      </c>
      <c r="AV18">
        <f>'Average Income Limits-HIDE'!N17</f>
        <v>15940</v>
      </c>
      <c r="AW18">
        <f>'Average Income Limits-HIDE'!O17</f>
        <v>17700</v>
      </c>
      <c r="AX18">
        <f>'Average Income Limits-HIDE'!P17</f>
        <v>19120</v>
      </c>
      <c r="AY18">
        <f>'Average Income Limits-HIDE'!Q17</f>
        <v>20540</v>
      </c>
      <c r="AZ18">
        <f>'Average Income Limits-HIDE'!R17</f>
        <v>21960</v>
      </c>
      <c r="BA18">
        <f>'Average Income Limits-HIDE'!S17</f>
        <v>23380</v>
      </c>
      <c r="BB18">
        <f>'Average Income Limits-HIDE'!T17</f>
        <v>18600</v>
      </c>
      <c r="BC18">
        <f>'Average Income Limits-HIDE'!U17</f>
        <v>21240</v>
      </c>
      <c r="BD18">
        <f>'Average Income Limits-HIDE'!V17</f>
        <v>23910</v>
      </c>
      <c r="BE18">
        <f>'Average Income Limits-HIDE'!W17</f>
        <v>26550</v>
      </c>
      <c r="BF18">
        <f>'Average Income Limits-HIDE'!X17</f>
        <v>28680</v>
      </c>
      <c r="BG18">
        <f>'Average Income Limits-HIDE'!Y17</f>
        <v>30810</v>
      </c>
      <c r="BH18">
        <f>'Average Income Limits-HIDE'!Z17</f>
        <v>32940</v>
      </c>
      <c r="BI18">
        <f>'Average Income Limits-HIDE'!AA17</f>
        <v>35070</v>
      </c>
      <c r="BJ18">
        <f>'Average Income Limits-HIDE'!AB17</f>
        <v>24800</v>
      </c>
      <c r="BK18">
        <f>'Average Income Limits-HIDE'!AC17</f>
        <v>28320</v>
      </c>
      <c r="BL18">
        <f>'Average Income Limits-HIDE'!AD17</f>
        <v>31880</v>
      </c>
      <c r="BM18">
        <f>'Average Income Limits-HIDE'!AE17</f>
        <v>35400</v>
      </c>
      <c r="BN18">
        <f>'Average Income Limits-HIDE'!AF17</f>
        <v>38240</v>
      </c>
      <c r="BO18">
        <f>'Average Income Limits-HIDE'!AG17</f>
        <v>41080</v>
      </c>
      <c r="BP18">
        <f>'Average Income Limits-HIDE'!AH17</f>
        <v>43920</v>
      </c>
      <c r="BQ18">
        <f>'Average Income Limits-HIDE'!AI17</f>
        <v>46760</v>
      </c>
      <c r="BR18">
        <f>'Average Income Limits-HIDE'!AZ17</f>
        <v>43400</v>
      </c>
      <c r="BS18">
        <f>'Average Income Limits-HIDE'!BA17</f>
        <v>49560</v>
      </c>
      <c r="BT18">
        <f>'Average Income Limits-HIDE'!BB17</f>
        <v>55790</v>
      </c>
      <c r="BU18">
        <f>'Average Income Limits-HIDE'!BC17</f>
        <v>61950</v>
      </c>
      <c r="BV18">
        <f>'Average Income Limits-HIDE'!BD17</f>
        <v>66920</v>
      </c>
      <c r="BW18">
        <f>'Average Income Limits-HIDE'!BE17</f>
        <v>71890</v>
      </c>
      <c r="BX18">
        <f>'Average Income Limits-HIDE'!BF17</f>
        <v>76860</v>
      </c>
      <c r="BY18">
        <f>'Average Income Limits-HIDE'!BG17</f>
        <v>81830</v>
      </c>
      <c r="BZ18">
        <f>'Average Income Limits-HIDE'!BH17</f>
        <v>49600</v>
      </c>
      <c r="CA18">
        <f>'Average Income Limits-HIDE'!BI17</f>
        <v>56640</v>
      </c>
      <c r="CB18">
        <f>'Average Income Limits-HIDE'!BJ17</f>
        <v>63760</v>
      </c>
      <c r="CC18">
        <f>'Average Income Limits-HIDE'!BK17</f>
        <v>70800</v>
      </c>
      <c r="CD18">
        <f>'Average Income Limits-HIDE'!BL17</f>
        <v>76480</v>
      </c>
      <c r="CE18">
        <f>'Average Income Limits-HIDE'!BM17</f>
        <v>82160</v>
      </c>
      <c r="CF18">
        <f>'Average Income Limits-HIDE'!BN17</f>
        <v>87840</v>
      </c>
      <c r="CG18">
        <f>'Average Income Limits-HIDE'!BO17</f>
        <v>93520</v>
      </c>
      <c r="CH18" s="1">
        <f t="shared" si="0"/>
        <v>310</v>
      </c>
      <c r="CI18" s="1">
        <f t="shared" si="1"/>
        <v>332</v>
      </c>
      <c r="CJ18" s="1">
        <f t="shared" si="2"/>
        <v>398</v>
      </c>
      <c r="CK18" s="1">
        <f t="shared" si="3"/>
        <v>460</v>
      </c>
      <c r="CL18" s="1">
        <f t="shared" si="4"/>
        <v>513</v>
      </c>
      <c r="CM18" s="1">
        <f t="shared" si="5"/>
        <v>465</v>
      </c>
      <c r="CN18" s="1">
        <f t="shared" si="6"/>
        <v>498</v>
      </c>
      <c r="CO18" s="1">
        <f t="shared" si="7"/>
        <v>597</v>
      </c>
      <c r="CP18" s="1">
        <f t="shared" si="8"/>
        <v>690</v>
      </c>
      <c r="CQ18" s="1">
        <f t="shared" si="9"/>
        <v>770</v>
      </c>
      <c r="CR18" s="1">
        <f t="shared" si="10"/>
        <v>620</v>
      </c>
      <c r="CS18" s="1">
        <f t="shared" si="11"/>
        <v>664</v>
      </c>
      <c r="CT18" s="1">
        <f t="shared" si="12"/>
        <v>797</v>
      </c>
      <c r="CU18" s="1">
        <f t="shared" si="13"/>
        <v>920</v>
      </c>
      <c r="CV18" s="1">
        <f t="shared" si="14"/>
        <v>1027</v>
      </c>
      <c r="CW18" s="1">
        <f t="shared" si="15"/>
        <v>775</v>
      </c>
      <c r="CX18" s="1">
        <f t="shared" si="16"/>
        <v>830</v>
      </c>
      <c r="CY18" s="1">
        <f t="shared" si="17"/>
        <v>996</v>
      </c>
      <c r="CZ18" s="1">
        <f t="shared" si="18"/>
        <v>1150</v>
      </c>
      <c r="DA18" s="1">
        <f t="shared" si="19"/>
        <v>1283</v>
      </c>
      <c r="DB18" s="1">
        <f t="shared" si="20"/>
        <v>930</v>
      </c>
      <c r="DC18" s="1">
        <f t="shared" si="21"/>
        <v>996</v>
      </c>
      <c r="DD18" s="1">
        <f t="shared" si="22"/>
        <v>1195</v>
      </c>
      <c r="DE18" s="1">
        <f t="shared" si="23"/>
        <v>1380</v>
      </c>
      <c r="DF18" s="1">
        <f t="shared" si="24"/>
        <v>1540</v>
      </c>
      <c r="DG18" s="1">
        <f t="shared" si="25"/>
        <v>1085</v>
      </c>
      <c r="DH18" s="1">
        <f t="shared" si="26"/>
        <v>1162</v>
      </c>
      <c r="DI18" s="1">
        <f t="shared" si="27"/>
        <v>1394</v>
      </c>
      <c r="DJ18" s="1">
        <f t="shared" si="28"/>
        <v>1610</v>
      </c>
      <c r="DK18" s="1">
        <f t="shared" si="29"/>
        <v>1797</v>
      </c>
      <c r="DL18" s="1">
        <f t="shared" si="30"/>
        <v>1240</v>
      </c>
      <c r="DM18" s="1">
        <f t="shared" si="31"/>
        <v>1328</v>
      </c>
      <c r="DN18" s="1">
        <f t="shared" si="32"/>
        <v>1594</v>
      </c>
      <c r="DO18" s="1">
        <f t="shared" si="33"/>
        <v>1841</v>
      </c>
      <c r="DP18" s="1">
        <f t="shared" si="34"/>
        <v>2054</v>
      </c>
      <c r="DQ18">
        <f t="shared" si="105"/>
        <v>0</v>
      </c>
      <c r="DR18">
        <f t="shared" si="106"/>
        <v>0</v>
      </c>
      <c r="DS18">
        <f t="shared" si="107"/>
        <v>0</v>
      </c>
      <c r="DT18">
        <f t="shared" si="108"/>
        <v>0</v>
      </c>
      <c r="DU18">
        <f t="shared" si="109"/>
        <v>0</v>
      </c>
      <c r="DV18">
        <f t="shared" si="110"/>
        <v>0</v>
      </c>
      <c r="DW18">
        <f t="shared" si="111"/>
        <v>0</v>
      </c>
      <c r="DX18">
        <f t="shared" si="112"/>
        <v>0</v>
      </c>
      <c r="DY18">
        <f t="shared" si="36"/>
        <v>0</v>
      </c>
      <c r="DZ18">
        <f t="shared" si="37"/>
        <v>0</v>
      </c>
      <c r="EA18">
        <f t="shared" si="38"/>
        <v>0</v>
      </c>
      <c r="EB18">
        <f t="shared" si="39"/>
        <v>0</v>
      </c>
      <c r="EC18">
        <f t="shared" si="40"/>
        <v>0</v>
      </c>
      <c r="ED18">
        <f t="shared" si="41"/>
        <v>0</v>
      </c>
      <c r="EE18">
        <f t="shared" si="42"/>
        <v>0</v>
      </c>
      <c r="EF18">
        <f t="shared" si="43"/>
        <v>0</v>
      </c>
      <c r="EG18">
        <f t="shared" si="44"/>
        <v>0</v>
      </c>
      <c r="EH18">
        <f t="shared" si="45"/>
        <v>0</v>
      </c>
      <c r="EI18">
        <f t="shared" si="46"/>
        <v>0</v>
      </c>
      <c r="EJ18">
        <f t="shared" si="47"/>
        <v>0</v>
      </c>
      <c r="EK18">
        <f t="shared" si="48"/>
        <v>0</v>
      </c>
      <c r="EL18">
        <f t="shared" si="49"/>
        <v>0</v>
      </c>
      <c r="EM18">
        <f t="shared" si="50"/>
        <v>0</v>
      </c>
      <c r="EN18">
        <f t="shared" si="51"/>
        <v>0</v>
      </c>
      <c r="EO18">
        <f t="shared" si="52"/>
        <v>0</v>
      </c>
      <c r="EP18">
        <f t="shared" si="53"/>
        <v>0</v>
      </c>
      <c r="EQ18">
        <f t="shared" si="54"/>
        <v>0</v>
      </c>
      <c r="ER18">
        <f t="shared" si="55"/>
        <v>0</v>
      </c>
      <c r="ES18">
        <f t="shared" si="56"/>
        <v>0</v>
      </c>
      <c r="ET18">
        <f t="shared" si="57"/>
        <v>0</v>
      </c>
      <c r="EU18">
        <f t="shared" si="58"/>
        <v>0</v>
      </c>
      <c r="EV18">
        <f t="shared" si="59"/>
        <v>0</v>
      </c>
      <c r="EW18">
        <f t="shared" si="60"/>
        <v>0</v>
      </c>
      <c r="EX18">
        <f t="shared" si="61"/>
        <v>0</v>
      </c>
      <c r="EY18">
        <f t="shared" si="62"/>
        <v>0</v>
      </c>
      <c r="EZ18">
        <f t="shared" si="63"/>
        <v>0</v>
      </c>
      <c r="FA18">
        <f t="shared" si="64"/>
        <v>0</v>
      </c>
      <c r="FB18">
        <f t="shared" si="65"/>
        <v>0</v>
      </c>
      <c r="FC18">
        <f t="shared" si="66"/>
        <v>0</v>
      </c>
      <c r="FD18">
        <f t="shared" si="67"/>
        <v>0</v>
      </c>
      <c r="FE18" s="1">
        <f t="shared" si="68"/>
        <v>0</v>
      </c>
      <c r="FF18" s="1">
        <f t="shared" si="69"/>
        <v>0</v>
      </c>
      <c r="FG18" s="1">
        <f t="shared" si="70"/>
        <v>0</v>
      </c>
      <c r="FH18" s="1">
        <f t="shared" si="71"/>
        <v>0</v>
      </c>
      <c r="FI18" s="1">
        <f t="shared" si="72"/>
        <v>0</v>
      </c>
      <c r="FJ18" s="1">
        <f t="shared" si="73"/>
        <v>0</v>
      </c>
      <c r="FK18" s="1">
        <f t="shared" si="74"/>
        <v>0</v>
      </c>
      <c r="FL18" s="1">
        <f t="shared" si="75"/>
        <v>0</v>
      </c>
      <c r="FM18" s="1">
        <f t="shared" si="76"/>
        <v>0</v>
      </c>
      <c r="FN18" s="1">
        <f t="shared" si="77"/>
        <v>0</v>
      </c>
      <c r="FO18" s="1">
        <f t="shared" si="78"/>
        <v>0</v>
      </c>
      <c r="FP18" s="1">
        <f t="shared" si="79"/>
        <v>0</v>
      </c>
      <c r="FQ18" s="1">
        <f t="shared" si="80"/>
        <v>0</v>
      </c>
      <c r="FR18" s="1">
        <f t="shared" si="81"/>
        <v>0</v>
      </c>
      <c r="FS18" s="1">
        <f t="shared" si="82"/>
        <v>0</v>
      </c>
      <c r="FT18" s="1">
        <f t="shared" si="83"/>
        <v>0</v>
      </c>
      <c r="FU18" s="1">
        <f t="shared" si="84"/>
        <v>0</v>
      </c>
      <c r="FV18" s="1">
        <f t="shared" si="85"/>
        <v>0</v>
      </c>
      <c r="FW18" s="1">
        <f t="shared" si="86"/>
        <v>0</v>
      </c>
      <c r="FX18" s="1">
        <f t="shared" si="87"/>
        <v>0</v>
      </c>
      <c r="FY18" s="1">
        <f t="shared" si="88"/>
        <v>0</v>
      </c>
      <c r="FZ18" s="1">
        <f t="shared" si="89"/>
        <v>0</v>
      </c>
      <c r="GA18" s="1">
        <f t="shared" si="90"/>
        <v>0</v>
      </c>
      <c r="GB18" s="1">
        <f t="shared" si="91"/>
        <v>0</v>
      </c>
      <c r="GC18" s="1">
        <f t="shared" si="92"/>
        <v>0</v>
      </c>
      <c r="GD18" s="1">
        <f t="shared" si="93"/>
        <v>0</v>
      </c>
      <c r="GE18" s="1">
        <f t="shared" si="94"/>
        <v>0</v>
      </c>
      <c r="GF18" s="1">
        <f t="shared" si="95"/>
        <v>0</v>
      </c>
      <c r="GG18" s="1">
        <f t="shared" si="96"/>
        <v>0</v>
      </c>
      <c r="GH18" s="1">
        <f t="shared" si="97"/>
        <v>0</v>
      </c>
      <c r="GI18" s="1">
        <f t="shared" si="98"/>
        <v>0</v>
      </c>
      <c r="GJ18" s="1">
        <f t="shared" si="99"/>
        <v>0</v>
      </c>
      <c r="GK18" s="1">
        <f t="shared" si="100"/>
        <v>0</v>
      </c>
      <c r="GL18" s="1">
        <f t="shared" si="101"/>
        <v>0</v>
      </c>
      <c r="GM18" s="1">
        <f t="shared" si="102"/>
        <v>0</v>
      </c>
      <c r="GN18">
        <f t="shared" si="103"/>
        <v>106200</v>
      </c>
      <c r="GO18">
        <f t="shared" si="104"/>
        <v>132750</v>
      </c>
    </row>
    <row r="19" spans="1:197" x14ac:dyDescent="0.2">
      <c r="A19" s="1" t="s">
        <v>72</v>
      </c>
      <c r="B19" t="s">
        <v>495</v>
      </c>
      <c r="C19" t="s">
        <v>73</v>
      </c>
      <c r="D19" t="s">
        <v>496</v>
      </c>
      <c r="E19">
        <v>108200</v>
      </c>
      <c r="F19">
        <v>37900</v>
      </c>
      <c r="G19">
        <v>43300</v>
      </c>
      <c r="H19">
        <v>48700</v>
      </c>
      <c r="I19">
        <v>54100</v>
      </c>
      <c r="J19">
        <v>58450</v>
      </c>
      <c r="K19">
        <v>62800</v>
      </c>
      <c r="L19">
        <v>67100</v>
      </c>
      <c r="M19">
        <v>71450</v>
      </c>
      <c r="N19">
        <v>45480</v>
      </c>
      <c r="O19">
        <v>51960</v>
      </c>
      <c r="P19">
        <v>58440</v>
      </c>
      <c r="Q19">
        <v>64920</v>
      </c>
      <c r="R19">
        <v>70140</v>
      </c>
      <c r="S19">
        <v>75360</v>
      </c>
      <c r="T19">
        <v>80520</v>
      </c>
      <c r="U19">
        <v>85740</v>
      </c>
      <c r="V19" s="1" t="s">
        <v>17</v>
      </c>
      <c r="AM19" s="1" t="s">
        <v>617</v>
      </c>
      <c r="AN19" s="1" t="s">
        <v>19</v>
      </c>
      <c r="AO19" s="1">
        <v>0</v>
      </c>
      <c r="AP19" t="s">
        <v>73</v>
      </c>
      <c r="AQ19" s="1" t="s">
        <v>21</v>
      </c>
      <c r="AR19" s="1" t="s">
        <v>497</v>
      </c>
      <c r="AS19" t="s">
        <v>73</v>
      </c>
      <c r="AT19">
        <f>'Average Income Limits-HIDE'!L18</f>
        <v>15160</v>
      </c>
      <c r="AU19">
        <f>'Average Income Limits-HIDE'!M18</f>
        <v>17320</v>
      </c>
      <c r="AV19">
        <f>'Average Income Limits-HIDE'!N18</f>
        <v>19480</v>
      </c>
      <c r="AW19">
        <f>'Average Income Limits-HIDE'!O18</f>
        <v>21640</v>
      </c>
      <c r="AX19">
        <f>'Average Income Limits-HIDE'!P18</f>
        <v>23380</v>
      </c>
      <c r="AY19">
        <f>'Average Income Limits-HIDE'!Q18</f>
        <v>25120</v>
      </c>
      <c r="AZ19">
        <f>'Average Income Limits-HIDE'!R18</f>
        <v>26840</v>
      </c>
      <c r="BA19">
        <f>'Average Income Limits-HIDE'!S18</f>
        <v>28580</v>
      </c>
      <c r="BB19">
        <f>'Average Income Limits-HIDE'!T18</f>
        <v>22740</v>
      </c>
      <c r="BC19">
        <f>'Average Income Limits-HIDE'!U18</f>
        <v>25980</v>
      </c>
      <c r="BD19">
        <f>'Average Income Limits-HIDE'!V18</f>
        <v>29220</v>
      </c>
      <c r="BE19">
        <f>'Average Income Limits-HIDE'!W18</f>
        <v>32460</v>
      </c>
      <c r="BF19">
        <f>'Average Income Limits-HIDE'!X18</f>
        <v>35070</v>
      </c>
      <c r="BG19">
        <f>'Average Income Limits-HIDE'!Y18</f>
        <v>37680</v>
      </c>
      <c r="BH19">
        <f>'Average Income Limits-HIDE'!Z18</f>
        <v>40260</v>
      </c>
      <c r="BI19">
        <f>'Average Income Limits-HIDE'!AA18</f>
        <v>42870</v>
      </c>
      <c r="BJ19">
        <f>'Average Income Limits-HIDE'!AB18</f>
        <v>30320</v>
      </c>
      <c r="BK19">
        <f>'Average Income Limits-HIDE'!AC18</f>
        <v>34640</v>
      </c>
      <c r="BL19">
        <f>'Average Income Limits-HIDE'!AD18</f>
        <v>38960</v>
      </c>
      <c r="BM19">
        <f>'Average Income Limits-HIDE'!AE18</f>
        <v>43280</v>
      </c>
      <c r="BN19">
        <f>'Average Income Limits-HIDE'!AF18</f>
        <v>46760</v>
      </c>
      <c r="BO19">
        <f>'Average Income Limits-HIDE'!AG18</f>
        <v>50240</v>
      </c>
      <c r="BP19">
        <f>'Average Income Limits-HIDE'!AH18</f>
        <v>53680</v>
      </c>
      <c r="BQ19">
        <f>'Average Income Limits-HIDE'!AI18</f>
        <v>57160</v>
      </c>
      <c r="BR19">
        <f>'Average Income Limits-HIDE'!AZ18</f>
        <v>53060</v>
      </c>
      <c r="BS19">
        <f>'Average Income Limits-HIDE'!BA18</f>
        <v>60620</v>
      </c>
      <c r="BT19">
        <f>'Average Income Limits-HIDE'!BB18</f>
        <v>68180</v>
      </c>
      <c r="BU19">
        <f>'Average Income Limits-HIDE'!BC18</f>
        <v>75740</v>
      </c>
      <c r="BV19">
        <f>'Average Income Limits-HIDE'!BD18</f>
        <v>81830</v>
      </c>
      <c r="BW19">
        <f>'Average Income Limits-HIDE'!BE18</f>
        <v>87920</v>
      </c>
      <c r="BX19">
        <f>'Average Income Limits-HIDE'!BF18</f>
        <v>93940</v>
      </c>
      <c r="BY19">
        <f>'Average Income Limits-HIDE'!BG18</f>
        <v>100030</v>
      </c>
      <c r="BZ19">
        <f>'Average Income Limits-HIDE'!BH18</f>
        <v>60640</v>
      </c>
      <c r="CA19">
        <f>'Average Income Limits-HIDE'!BI18</f>
        <v>69280</v>
      </c>
      <c r="CB19">
        <f>'Average Income Limits-HIDE'!BJ18</f>
        <v>77920</v>
      </c>
      <c r="CC19">
        <f>'Average Income Limits-HIDE'!BK18</f>
        <v>86560</v>
      </c>
      <c r="CD19">
        <f>'Average Income Limits-HIDE'!BL18</f>
        <v>93520</v>
      </c>
      <c r="CE19">
        <f>'Average Income Limits-HIDE'!BM18</f>
        <v>100480</v>
      </c>
      <c r="CF19">
        <f>'Average Income Limits-HIDE'!BN18</f>
        <v>107360</v>
      </c>
      <c r="CG19">
        <f>'Average Income Limits-HIDE'!BO18</f>
        <v>114320</v>
      </c>
      <c r="CH19" s="1">
        <f t="shared" si="0"/>
        <v>379</v>
      </c>
      <c r="CI19" s="1">
        <f t="shared" si="1"/>
        <v>406</v>
      </c>
      <c r="CJ19" s="1">
        <f t="shared" si="2"/>
        <v>487</v>
      </c>
      <c r="CK19" s="1">
        <f t="shared" si="3"/>
        <v>562</v>
      </c>
      <c r="CL19" s="1">
        <f t="shared" si="4"/>
        <v>628</v>
      </c>
      <c r="CM19" s="1">
        <f t="shared" si="5"/>
        <v>568</v>
      </c>
      <c r="CN19" s="1">
        <f t="shared" si="6"/>
        <v>609</v>
      </c>
      <c r="CO19" s="1">
        <f t="shared" si="7"/>
        <v>730</v>
      </c>
      <c r="CP19" s="1">
        <f t="shared" si="8"/>
        <v>844</v>
      </c>
      <c r="CQ19" s="1">
        <f t="shared" si="9"/>
        <v>942</v>
      </c>
      <c r="CR19" s="1">
        <f t="shared" si="10"/>
        <v>758</v>
      </c>
      <c r="CS19" s="1">
        <f t="shared" si="11"/>
        <v>812</v>
      </c>
      <c r="CT19" s="1">
        <f t="shared" si="12"/>
        <v>974</v>
      </c>
      <c r="CU19" s="1">
        <f t="shared" si="13"/>
        <v>1125</v>
      </c>
      <c r="CV19" s="1">
        <f t="shared" si="14"/>
        <v>1256</v>
      </c>
      <c r="CW19" s="1">
        <f t="shared" si="15"/>
        <v>947</v>
      </c>
      <c r="CX19" s="1">
        <f t="shared" si="16"/>
        <v>1015</v>
      </c>
      <c r="CY19" s="1">
        <f t="shared" si="17"/>
        <v>1217</v>
      </c>
      <c r="CZ19" s="1">
        <f t="shared" si="18"/>
        <v>1406</v>
      </c>
      <c r="DA19" s="1">
        <f t="shared" si="19"/>
        <v>1570</v>
      </c>
      <c r="DB19" s="1">
        <f t="shared" si="20"/>
        <v>1137</v>
      </c>
      <c r="DC19" s="1">
        <f t="shared" si="21"/>
        <v>1218</v>
      </c>
      <c r="DD19" s="1">
        <f t="shared" si="22"/>
        <v>1461</v>
      </c>
      <c r="DE19" s="1">
        <f t="shared" si="23"/>
        <v>1688</v>
      </c>
      <c r="DF19" s="1">
        <f t="shared" si="24"/>
        <v>1884</v>
      </c>
      <c r="DG19" s="1">
        <f t="shared" si="25"/>
        <v>1326</v>
      </c>
      <c r="DH19" s="1">
        <f t="shared" si="26"/>
        <v>1421</v>
      </c>
      <c r="DI19" s="1">
        <f t="shared" si="27"/>
        <v>1704</v>
      </c>
      <c r="DJ19" s="1">
        <f t="shared" si="28"/>
        <v>1969</v>
      </c>
      <c r="DK19" s="1">
        <f t="shared" si="29"/>
        <v>2198</v>
      </c>
      <c r="DL19" s="1">
        <f t="shared" si="30"/>
        <v>1516</v>
      </c>
      <c r="DM19" s="1">
        <f t="shared" si="31"/>
        <v>1624</v>
      </c>
      <c r="DN19" s="1">
        <f t="shared" si="32"/>
        <v>1948</v>
      </c>
      <c r="DO19" s="1">
        <f t="shared" si="33"/>
        <v>2251</v>
      </c>
      <c r="DP19" s="1">
        <f t="shared" si="34"/>
        <v>2512</v>
      </c>
      <c r="DQ19">
        <f t="shared" si="105"/>
        <v>0</v>
      </c>
      <c r="DR19">
        <f t="shared" si="106"/>
        <v>0</v>
      </c>
      <c r="DS19">
        <f t="shared" si="107"/>
        <v>0</v>
      </c>
      <c r="DT19">
        <f t="shared" si="108"/>
        <v>0</v>
      </c>
      <c r="DU19">
        <f t="shared" si="109"/>
        <v>0</v>
      </c>
      <c r="DV19">
        <f t="shared" si="110"/>
        <v>0</v>
      </c>
      <c r="DW19">
        <f t="shared" si="111"/>
        <v>0</v>
      </c>
      <c r="DX19">
        <f t="shared" si="112"/>
        <v>0</v>
      </c>
      <c r="DY19">
        <f t="shared" si="36"/>
        <v>0</v>
      </c>
      <c r="DZ19">
        <f t="shared" si="37"/>
        <v>0</v>
      </c>
      <c r="EA19">
        <f t="shared" si="38"/>
        <v>0</v>
      </c>
      <c r="EB19">
        <f t="shared" si="39"/>
        <v>0</v>
      </c>
      <c r="EC19">
        <f t="shared" si="40"/>
        <v>0</v>
      </c>
      <c r="ED19">
        <f t="shared" si="41"/>
        <v>0</v>
      </c>
      <c r="EE19">
        <f t="shared" si="42"/>
        <v>0</v>
      </c>
      <c r="EF19">
        <f t="shared" si="43"/>
        <v>0</v>
      </c>
      <c r="EG19">
        <f t="shared" si="44"/>
        <v>0</v>
      </c>
      <c r="EH19">
        <f t="shared" si="45"/>
        <v>0</v>
      </c>
      <c r="EI19">
        <f t="shared" si="46"/>
        <v>0</v>
      </c>
      <c r="EJ19">
        <f t="shared" si="47"/>
        <v>0</v>
      </c>
      <c r="EK19">
        <f t="shared" si="48"/>
        <v>0</v>
      </c>
      <c r="EL19">
        <f t="shared" si="49"/>
        <v>0</v>
      </c>
      <c r="EM19">
        <f t="shared" si="50"/>
        <v>0</v>
      </c>
      <c r="EN19">
        <f t="shared" si="51"/>
        <v>0</v>
      </c>
      <c r="EO19">
        <f t="shared" si="52"/>
        <v>0</v>
      </c>
      <c r="EP19">
        <f t="shared" si="53"/>
        <v>0</v>
      </c>
      <c r="EQ19">
        <f t="shared" si="54"/>
        <v>0</v>
      </c>
      <c r="ER19">
        <f t="shared" si="55"/>
        <v>0</v>
      </c>
      <c r="ES19">
        <f t="shared" si="56"/>
        <v>0</v>
      </c>
      <c r="ET19">
        <f t="shared" si="57"/>
        <v>0</v>
      </c>
      <c r="EU19">
        <f t="shared" si="58"/>
        <v>0</v>
      </c>
      <c r="EV19">
        <f t="shared" si="59"/>
        <v>0</v>
      </c>
      <c r="EW19">
        <f t="shared" si="60"/>
        <v>0</v>
      </c>
      <c r="EX19">
        <f t="shared" si="61"/>
        <v>0</v>
      </c>
      <c r="EY19">
        <f t="shared" si="62"/>
        <v>0</v>
      </c>
      <c r="EZ19">
        <f t="shared" si="63"/>
        <v>0</v>
      </c>
      <c r="FA19">
        <f t="shared" si="64"/>
        <v>0</v>
      </c>
      <c r="FB19">
        <f t="shared" si="65"/>
        <v>0</v>
      </c>
      <c r="FC19">
        <f t="shared" si="66"/>
        <v>0</v>
      </c>
      <c r="FD19">
        <f t="shared" si="67"/>
        <v>0</v>
      </c>
      <c r="FE19" s="1">
        <f t="shared" si="68"/>
        <v>0</v>
      </c>
      <c r="FF19" s="1">
        <f t="shared" si="69"/>
        <v>0</v>
      </c>
      <c r="FG19" s="1">
        <f t="shared" si="70"/>
        <v>0</v>
      </c>
      <c r="FH19" s="1">
        <f t="shared" si="71"/>
        <v>0</v>
      </c>
      <c r="FI19" s="1">
        <f t="shared" si="72"/>
        <v>0</v>
      </c>
      <c r="FJ19" s="1">
        <f t="shared" si="73"/>
        <v>0</v>
      </c>
      <c r="FK19" s="1">
        <f t="shared" si="74"/>
        <v>0</v>
      </c>
      <c r="FL19" s="1">
        <f t="shared" si="75"/>
        <v>0</v>
      </c>
      <c r="FM19" s="1">
        <f t="shared" si="76"/>
        <v>0</v>
      </c>
      <c r="FN19" s="1">
        <f t="shared" si="77"/>
        <v>0</v>
      </c>
      <c r="FO19" s="1">
        <f t="shared" si="78"/>
        <v>0</v>
      </c>
      <c r="FP19" s="1">
        <f t="shared" si="79"/>
        <v>0</v>
      </c>
      <c r="FQ19" s="1">
        <f t="shared" si="80"/>
        <v>0</v>
      </c>
      <c r="FR19" s="1">
        <f t="shared" si="81"/>
        <v>0</v>
      </c>
      <c r="FS19" s="1">
        <f t="shared" si="82"/>
        <v>0</v>
      </c>
      <c r="FT19" s="1">
        <f t="shared" si="83"/>
        <v>0</v>
      </c>
      <c r="FU19" s="1">
        <f t="shared" si="84"/>
        <v>0</v>
      </c>
      <c r="FV19" s="1">
        <f t="shared" si="85"/>
        <v>0</v>
      </c>
      <c r="FW19" s="1">
        <f t="shared" si="86"/>
        <v>0</v>
      </c>
      <c r="FX19" s="1">
        <f t="shared" si="87"/>
        <v>0</v>
      </c>
      <c r="FY19" s="1">
        <f t="shared" si="88"/>
        <v>0</v>
      </c>
      <c r="FZ19" s="1">
        <f t="shared" si="89"/>
        <v>0</v>
      </c>
      <c r="GA19" s="1">
        <f t="shared" si="90"/>
        <v>0</v>
      </c>
      <c r="GB19" s="1">
        <f t="shared" si="91"/>
        <v>0</v>
      </c>
      <c r="GC19" s="1">
        <f t="shared" si="92"/>
        <v>0</v>
      </c>
      <c r="GD19" s="1">
        <f t="shared" si="93"/>
        <v>0</v>
      </c>
      <c r="GE19" s="1">
        <f t="shared" si="94"/>
        <v>0</v>
      </c>
      <c r="GF19" s="1">
        <f t="shared" si="95"/>
        <v>0</v>
      </c>
      <c r="GG19" s="1">
        <f t="shared" si="96"/>
        <v>0</v>
      </c>
      <c r="GH19" s="1">
        <f t="shared" si="97"/>
        <v>0</v>
      </c>
      <c r="GI19" s="1">
        <f t="shared" si="98"/>
        <v>0</v>
      </c>
      <c r="GJ19" s="1">
        <f t="shared" si="99"/>
        <v>0</v>
      </c>
      <c r="GK19" s="1">
        <f t="shared" si="100"/>
        <v>0</v>
      </c>
      <c r="GL19" s="1">
        <f t="shared" si="101"/>
        <v>0</v>
      </c>
      <c r="GM19" s="1">
        <f t="shared" si="102"/>
        <v>0</v>
      </c>
      <c r="GN19">
        <f t="shared" si="103"/>
        <v>129840</v>
      </c>
      <c r="GO19">
        <f t="shared" si="104"/>
        <v>162300</v>
      </c>
    </row>
    <row r="20" spans="1:197" x14ac:dyDescent="0.2">
      <c r="A20" s="1" t="s">
        <v>76</v>
      </c>
      <c r="B20" t="s">
        <v>74</v>
      </c>
      <c r="C20" t="s">
        <v>77</v>
      </c>
      <c r="D20" t="s">
        <v>75</v>
      </c>
      <c r="E20">
        <v>72900</v>
      </c>
      <c r="F20">
        <v>27350</v>
      </c>
      <c r="G20">
        <v>31250</v>
      </c>
      <c r="H20">
        <v>35150</v>
      </c>
      <c r="I20">
        <v>39050</v>
      </c>
      <c r="J20">
        <v>42200</v>
      </c>
      <c r="K20">
        <v>45300</v>
      </c>
      <c r="L20">
        <v>48450</v>
      </c>
      <c r="M20">
        <v>51550</v>
      </c>
      <c r="N20">
        <v>32820</v>
      </c>
      <c r="O20">
        <v>37500</v>
      </c>
      <c r="P20">
        <v>42180</v>
      </c>
      <c r="Q20">
        <v>46860</v>
      </c>
      <c r="R20">
        <v>50640</v>
      </c>
      <c r="S20">
        <v>54360</v>
      </c>
      <c r="T20">
        <v>58140</v>
      </c>
      <c r="U20">
        <v>61860</v>
      </c>
      <c r="V20" s="1" t="s">
        <v>17</v>
      </c>
      <c r="AM20" s="1" t="s">
        <v>617</v>
      </c>
      <c r="AN20" s="1" t="s">
        <v>19</v>
      </c>
      <c r="AO20" s="1">
        <v>0</v>
      </c>
      <c r="AP20" t="s">
        <v>77</v>
      </c>
      <c r="AQ20" s="1" t="s">
        <v>21</v>
      </c>
      <c r="AR20" s="1" t="s">
        <v>498</v>
      </c>
      <c r="AS20" t="s">
        <v>77</v>
      </c>
      <c r="AT20">
        <f>'Average Income Limits-HIDE'!L19</f>
        <v>10940</v>
      </c>
      <c r="AU20">
        <f>'Average Income Limits-HIDE'!M19</f>
        <v>12500</v>
      </c>
      <c r="AV20">
        <f>'Average Income Limits-HIDE'!N19</f>
        <v>14060</v>
      </c>
      <c r="AW20">
        <f>'Average Income Limits-HIDE'!O19</f>
        <v>15620</v>
      </c>
      <c r="AX20">
        <f>'Average Income Limits-HIDE'!P19</f>
        <v>16880</v>
      </c>
      <c r="AY20">
        <f>'Average Income Limits-HIDE'!Q19</f>
        <v>18120</v>
      </c>
      <c r="AZ20">
        <f>'Average Income Limits-HIDE'!R19</f>
        <v>19380</v>
      </c>
      <c r="BA20">
        <f>'Average Income Limits-HIDE'!S19</f>
        <v>20620</v>
      </c>
      <c r="BB20">
        <f>'Average Income Limits-HIDE'!T19</f>
        <v>16410</v>
      </c>
      <c r="BC20">
        <f>'Average Income Limits-HIDE'!U19</f>
        <v>18750</v>
      </c>
      <c r="BD20">
        <f>'Average Income Limits-HIDE'!V19</f>
        <v>21090</v>
      </c>
      <c r="BE20">
        <f>'Average Income Limits-HIDE'!W19</f>
        <v>23430</v>
      </c>
      <c r="BF20">
        <f>'Average Income Limits-HIDE'!X19</f>
        <v>25320</v>
      </c>
      <c r="BG20">
        <f>'Average Income Limits-HIDE'!Y19</f>
        <v>27180</v>
      </c>
      <c r="BH20">
        <f>'Average Income Limits-HIDE'!Z19</f>
        <v>29070</v>
      </c>
      <c r="BI20">
        <f>'Average Income Limits-HIDE'!AA19</f>
        <v>30930</v>
      </c>
      <c r="BJ20">
        <f>'Average Income Limits-HIDE'!AB19</f>
        <v>21880</v>
      </c>
      <c r="BK20">
        <f>'Average Income Limits-HIDE'!AC19</f>
        <v>25000</v>
      </c>
      <c r="BL20">
        <f>'Average Income Limits-HIDE'!AD19</f>
        <v>28120</v>
      </c>
      <c r="BM20">
        <f>'Average Income Limits-HIDE'!AE19</f>
        <v>31240</v>
      </c>
      <c r="BN20">
        <f>'Average Income Limits-HIDE'!AF19</f>
        <v>33760</v>
      </c>
      <c r="BO20">
        <f>'Average Income Limits-HIDE'!AG19</f>
        <v>36240</v>
      </c>
      <c r="BP20">
        <f>'Average Income Limits-HIDE'!AH19</f>
        <v>38760</v>
      </c>
      <c r="BQ20">
        <f>'Average Income Limits-HIDE'!AI19</f>
        <v>41240</v>
      </c>
      <c r="BR20">
        <f>'Average Income Limits-HIDE'!AZ19</f>
        <v>38290</v>
      </c>
      <c r="BS20">
        <f>'Average Income Limits-HIDE'!BA19</f>
        <v>43750</v>
      </c>
      <c r="BT20">
        <f>'Average Income Limits-HIDE'!BB19</f>
        <v>49210</v>
      </c>
      <c r="BU20">
        <f>'Average Income Limits-HIDE'!BC19</f>
        <v>54670</v>
      </c>
      <c r="BV20">
        <f>'Average Income Limits-HIDE'!BD19</f>
        <v>59080</v>
      </c>
      <c r="BW20">
        <f>'Average Income Limits-HIDE'!BE19</f>
        <v>63420</v>
      </c>
      <c r="BX20">
        <f>'Average Income Limits-HIDE'!BF19</f>
        <v>67830</v>
      </c>
      <c r="BY20">
        <f>'Average Income Limits-HIDE'!BG19</f>
        <v>72170</v>
      </c>
      <c r="BZ20">
        <f>'Average Income Limits-HIDE'!BH19</f>
        <v>43760</v>
      </c>
      <c r="CA20">
        <f>'Average Income Limits-HIDE'!BI19</f>
        <v>50000</v>
      </c>
      <c r="CB20">
        <f>'Average Income Limits-HIDE'!BJ19</f>
        <v>56240</v>
      </c>
      <c r="CC20">
        <f>'Average Income Limits-HIDE'!BK19</f>
        <v>62480</v>
      </c>
      <c r="CD20">
        <f>'Average Income Limits-HIDE'!BL19</f>
        <v>67520</v>
      </c>
      <c r="CE20">
        <f>'Average Income Limits-HIDE'!BM19</f>
        <v>72480</v>
      </c>
      <c r="CF20">
        <f>'Average Income Limits-HIDE'!BN19</f>
        <v>77520</v>
      </c>
      <c r="CG20">
        <f>'Average Income Limits-HIDE'!BO19</f>
        <v>82480</v>
      </c>
      <c r="CH20" s="1">
        <f t="shared" si="0"/>
        <v>273</v>
      </c>
      <c r="CI20" s="1">
        <f t="shared" si="1"/>
        <v>293</v>
      </c>
      <c r="CJ20" s="1">
        <f t="shared" si="2"/>
        <v>351</v>
      </c>
      <c r="CK20" s="1">
        <f t="shared" si="3"/>
        <v>406</v>
      </c>
      <c r="CL20" s="1">
        <f t="shared" si="4"/>
        <v>453</v>
      </c>
      <c r="CM20" s="1">
        <f t="shared" si="5"/>
        <v>410</v>
      </c>
      <c r="CN20" s="1">
        <f t="shared" si="6"/>
        <v>439</v>
      </c>
      <c r="CO20" s="1">
        <f t="shared" si="7"/>
        <v>527</v>
      </c>
      <c r="CP20" s="1">
        <f t="shared" si="8"/>
        <v>609</v>
      </c>
      <c r="CQ20" s="1">
        <f t="shared" si="9"/>
        <v>679</v>
      </c>
      <c r="CR20" s="1">
        <f t="shared" si="10"/>
        <v>547</v>
      </c>
      <c r="CS20" s="1">
        <f t="shared" si="11"/>
        <v>586</v>
      </c>
      <c r="CT20" s="1">
        <f t="shared" si="12"/>
        <v>703</v>
      </c>
      <c r="CU20" s="1">
        <f t="shared" si="13"/>
        <v>812</v>
      </c>
      <c r="CV20" s="1">
        <f t="shared" si="14"/>
        <v>906</v>
      </c>
      <c r="CW20" s="1">
        <f t="shared" si="15"/>
        <v>683</v>
      </c>
      <c r="CX20" s="1">
        <f t="shared" si="16"/>
        <v>732</v>
      </c>
      <c r="CY20" s="1">
        <f t="shared" si="17"/>
        <v>878</v>
      </c>
      <c r="CZ20" s="1">
        <f t="shared" si="18"/>
        <v>1015</v>
      </c>
      <c r="DA20" s="1">
        <f t="shared" si="19"/>
        <v>1132</v>
      </c>
      <c r="DB20" s="1">
        <f t="shared" si="20"/>
        <v>820</v>
      </c>
      <c r="DC20" s="1">
        <f t="shared" si="21"/>
        <v>879</v>
      </c>
      <c r="DD20" s="1">
        <f t="shared" si="22"/>
        <v>1054</v>
      </c>
      <c r="DE20" s="1">
        <f t="shared" si="23"/>
        <v>1218</v>
      </c>
      <c r="DF20" s="1">
        <f t="shared" si="24"/>
        <v>1359</v>
      </c>
      <c r="DG20" s="1">
        <f t="shared" si="25"/>
        <v>957</v>
      </c>
      <c r="DH20" s="1">
        <f t="shared" si="26"/>
        <v>1025</v>
      </c>
      <c r="DI20" s="1">
        <f t="shared" si="27"/>
        <v>1230</v>
      </c>
      <c r="DJ20" s="1">
        <f t="shared" si="28"/>
        <v>1421</v>
      </c>
      <c r="DK20" s="1">
        <f t="shared" si="29"/>
        <v>1585</v>
      </c>
      <c r="DL20" s="1">
        <f t="shared" si="30"/>
        <v>1094</v>
      </c>
      <c r="DM20" s="1">
        <f t="shared" si="31"/>
        <v>1172</v>
      </c>
      <c r="DN20" s="1">
        <f t="shared" si="32"/>
        <v>1406</v>
      </c>
      <c r="DO20" s="1">
        <f t="shared" si="33"/>
        <v>1625</v>
      </c>
      <c r="DP20" s="1">
        <f t="shared" si="34"/>
        <v>1812</v>
      </c>
      <c r="DQ20">
        <f t="shared" si="105"/>
        <v>0</v>
      </c>
      <c r="DR20">
        <f t="shared" si="106"/>
        <v>0</v>
      </c>
      <c r="DS20">
        <f t="shared" si="107"/>
        <v>0</v>
      </c>
      <c r="DT20">
        <f t="shared" si="108"/>
        <v>0</v>
      </c>
      <c r="DU20">
        <f t="shared" si="109"/>
        <v>0</v>
      </c>
      <c r="DV20">
        <f t="shared" si="110"/>
        <v>0</v>
      </c>
      <c r="DW20">
        <f t="shared" si="111"/>
        <v>0</v>
      </c>
      <c r="DX20">
        <f t="shared" si="112"/>
        <v>0</v>
      </c>
      <c r="DY20">
        <f t="shared" si="36"/>
        <v>0</v>
      </c>
      <c r="DZ20">
        <f t="shared" si="37"/>
        <v>0</v>
      </c>
      <c r="EA20">
        <f t="shared" si="38"/>
        <v>0</v>
      </c>
      <c r="EB20">
        <f t="shared" si="39"/>
        <v>0</v>
      </c>
      <c r="EC20">
        <f t="shared" si="40"/>
        <v>0</v>
      </c>
      <c r="ED20">
        <f t="shared" si="41"/>
        <v>0</v>
      </c>
      <c r="EE20">
        <f t="shared" si="42"/>
        <v>0</v>
      </c>
      <c r="EF20">
        <f t="shared" si="43"/>
        <v>0</v>
      </c>
      <c r="EG20">
        <f t="shared" si="44"/>
        <v>0</v>
      </c>
      <c r="EH20">
        <f t="shared" si="45"/>
        <v>0</v>
      </c>
      <c r="EI20">
        <f t="shared" si="46"/>
        <v>0</v>
      </c>
      <c r="EJ20">
        <f t="shared" si="47"/>
        <v>0</v>
      </c>
      <c r="EK20">
        <f t="shared" si="48"/>
        <v>0</v>
      </c>
      <c r="EL20">
        <f t="shared" si="49"/>
        <v>0</v>
      </c>
      <c r="EM20">
        <f t="shared" si="50"/>
        <v>0</v>
      </c>
      <c r="EN20">
        <f t="shared" si="51"/>
        <v>0</v>
      </c>
      <c r="EO20">
        <f t="shared" si="52"/>
        <v>0</v>
      </c>
      <c r="EP20">
        <f t="shared" si="53"/>
        <v>0</v>
      </c>
      <c r="EQ20">
        <f t="shared" si="54"/>
        <v>0</v>
      </c>
      <c r="ER20">
        <f t="shared" si="55"/>
        <v>0</v>
      </c>
      <c r="ES20">
        <f t="shared" si="56"/>
        <v>0</v>
      </c>
      <c r="ET20">
        <f t="shared" si="57"/>
        <v>0</v>
      </c>
      <c r="EU20">
        <f t="shared" si="58"/>
        <v>0</v>
      </c>
      <c r="EV20">
        <f t="shared" si="59"/>
        <v>0</v>
      </c>
      <c r="EW20">
        <f t="shared" si="60"/>
        <v>0</v>
      </c>
      <c r="EX20">
        <f t="shared" si="61"/>
        <v>0</v>
      </c>
      <c r="EY20">
        <f t="shared" si="62"/>
        <v>0</v>
      </c>
      <c r="EZ20">
        <f t="shared" si="63"/>
        <v>0</v>
      </c>
      <c r="FA20">
        <f t="shared" si="64"/>
        <v>0</v>
      </c>
      <c r="FB20">
        <f t="shared" si="65"/>
        <v>0</v>
      </c>
      <c r="FC20">
        <f t="shared" si="66"/>
        <v>0</v>
      </c>
      <c r="FD20">
        <f t="shared" si="67"/>
        <v>0</v>
      </c>
      <c r="FE20" s="1">
        <f t="shared" si="68"/>
        <v>0</v>
      </c>
      <c r="FF20" s="1">
        <f t="shared" si="69"/>
        <v>0</v>
      </c>
      <c r="FG20" s="1">
        <f t="shared" si="70"/>
        <v>0</v>
      </c>
      <c r="FH20" s="1">
        <f t="shared" si="71"/>
        <v>0</v>
      </c>
      <c r="FI20" s="1">
        <f t="shared" si="72"/>
        <v>0</v>
      </c>
      <c r="FJ20" s="1">
        <f t="shared" si="73"/>
        <v>0</v>
      </c>
      <c r="FK20" s="1">
        <f t="shared" si="74"/>
        <v>0</v>
      </c>
      <c r="FL20" s="1">
        <f t="shared" si="75"/>
        <v>0</v>
      </c>
      <c r="FM20" s="1">
        <f t="shared" si="76"/>
        <v>0</v>
      </c>
      <c r="FN20" s="1">
        <f t="shared" si="77"/>
        <v>0</v>
      </c>
      <c r="FO20" s="1">
        <f t="shared" si="78"/>
        <v>0</v>
      </c>
      <c r="FP20" s="1">
        <f t="shared" si="79"/>
        <v>0</v>
      </c>
      <c r="FQ20" s="1">
        <f t="shared" si="80"/>
        <v>0</v>
      </c>
      <c r="FR20" s="1">
        <f t="shared" si="81"/>
        <v>0</v>
      </c>
      <c r="FS20" s="1">
        <f t="shared" si="82"/>
        <v>0</v>
      </c>
      <c r="FT20" s="1">
        <f t="shared" si="83"/>
        <v>0</v>
      </c>
      <c r="FU20" s="1">
        <f t="shared" si="84"/>
        <v>0</v>
      </c>
      <c r="FV20" s="1">
        <f t="shared" si="85"/>
        <v>0</v>
      </c>
      <c r="FW20" s="1">
        <f t="shared" si="86"/>
        <v>0</v>
      </c>
      <c r="FX20" s="1">
        <f t="shared" si="87"/>
        <v>0</v>
      </c>
      <c r="FY20" s="1">
        <f t="shared" si="88"/>
        <v>0</v>
      </c>
      <c r="FZ20" s="1">
        <f t="shared" si="89"/>
        <v>0</v>
      </c>
      <c r="GA20" s="1">
        <f t="shared" si="90"/>
        <v>0</v>
      </c>
      <c r="GB20" s="1">
        <f t="shared" si="91"/>
        <v>0</v>
      </c>
      <c r="GC20" s="1">
        <f t="shared" si="92"/>
        <v>0</v>
      </c>
      <c r="GD20" s="1">
        <f t="shared" si="93"/>
        <v>0</v>
      </c>
      <c r="GE20" s="1">
        <f t="shared" si="94"/>
        <v>0</v>
      </c>
      <c r="GF20" s="1">
        <f t="shared" si="95"/>
        <v>0</v>
      </c>
      <c r="GG20" s="1">
        <f t="shared" si="96"/>
        <v>0</v>
      </c>
      <c r="GH20" s="1">
        <f t="shared" si="97"/>
        <v>0</v>
      </c>
      <c r="GI20" s="1">
        <f t="shared" si="98"/>
        <v>0</v>
      </c>
      <c r="GJ20" s="1">
        <f t="shared" si="99"/>
        <v>0</v>
      </c>
      <c r="GK20" s="1">
        <f t="shared" si="100"/>
        <v>0</v>
      </c>
      <c r="GL20" s="1">
        <f t="shared" si="101"/>
        <v>0</v>
      </c>
      <c r="GM20" s="1">
        <f t="shared" si="102"/>
        <v>0</v>
      </c>
      <c r="GN20">
        <f t="shared" si="103"/>
        <v>93720</v>
      </c>
      <c r="GO20">
        <f t="shared" si="104"/>
        <v>117150</v>
      </c>
    </row>
    <row r="21" spans="1:197" x14ac:dyDescent="0.2">
      <c r="A21" s="1" t="s">
        <v>78</v>
      </c>
      <c r="B21" t="s">
        <v>29</v>
      </c>
      <c r="C21" t="s">
        <v>79</v>
      </c>
      <c r="D21" t="s">
        <v>829</v>
      </c>
      <c r="E21">
        <v>113500</v>
      </c>
      <c r="F21">
        <v>39750</v>
      </c>
      <c r="G21">
        <v>45400</v>
      </c>
      <c r="H21">
        <v>51100</v>
      </c>
      <c r="I21">
        <v>56750</v>
      </c>
      <c r="J21">
        <v>61300</v>
      </c>
      <c r="K21">
        <v>65850</v>
      </c>
      <c r="L21">
        <v>70400</v>
      </c>
      <c r="M21">
        <v>74950</v>
      </c>
      <c r="N21">
        <v>47700</v>
      </c>
      <c r="O21">
        <v>54480</v>
      </c>
      <c r="P21">
        <v>61320</v>
      </c>
      <c r="Q21">
        <v>68100</v>
      </c>
      <c r="R21">
        <v>73560</v>
      </c>
      <c r="S21">
        <v>79020</v>
      </c>
      <c r="T21">
        <v>84480</v>
      </c>
      <c r="U21">
        <v>89940</v>
      </c>
      <c r="V21" s="1" t="s">
        <v>17</v>
      </c>
      <c r="AM21" s="1" t="s">
        <v>617</v>
      </c>
      <c r="AN21" s="1" t="s">
        <v>19</v>
      </c>
      <c r="AO21" s="1">
        <v>1</v>
      </c>
      <c r="AP21" t="s">
        <v>79</v>
      </c>
      <c r="AQ21" s="1" t="s">
        <v>21</v>
      </c>
      <c r="AR21" s="1" t="s">
        <v>499</v>
      </c>
      <c r="AS21" t="s">
        <v>79</v>
      </c>
      <c r="AT21">
        <f>'Average Income Limits-HIDE'!L20</f>
        <v>15900</v>
      </c>
      <c r="AU21">
        <f>'Average Income Limits-HIDE'!M20</f>
        <v>18160</v>
      </c>
      <c r="AV21">
        <f>'Average Income Limits-HIDE'!N20</f>
        <v>20440</v>
      </c>
      <c r="AW21">
        <f>'Average Income Limits-HIDE'!O20</f>
        <v>22700</v>
      </c>
      <c r="AX21">
        <f>'Average Income Limits-HIDE'!P20</f>
        <v>24520</v>
      </c>
      <c r="AY21">
        <f>'Average Income Limits-HIDE'!Q20</f>
        <v>26340</v>
      </c>
      <c r="AZ21">
        <f>'Average Income Limits-HIDE'!R20</f>
        <v>28160</v>
      </c>
      <c r="BA21">
        <f>'Average Income Limits-HIDE'!S20</f>
        <v>29980</v>
      </c>
      <c r="BB21">
        <f>'Average Income Limits-HIDE'!T20</f>
        <v>23850</v>
      </c>
      <c r="BC21">
        <f>'Average Income Limits-HIDE'!U20</f>
        <v>27240</v>
      </c>
      <c r="BD21">
        <f>'Average Income Limits-HIDE'!V20</f>
        <v>30660</v>
      </c>
      <c r="BE21">
        <f>'Average Income Limits-HIDE'!W20</f>
        <v>34050</v>
      </c>
      <c r="BF21">
        <f>'Average Income Limits-HIDE'!X20</f>
        <v>36780</v>
      </c>
      <c r="BG21">
        <f>'Average Income Limits-HIDE'!Y20</f>
        <v>39510</v>
      </c>
      <c r="BH21">
        <f>'Average Income Limits-HIDE'!Z20</f>
        <v>42240</v>
      </c>
      <c r="BI21">
        <f>'Average Income Limits-HIDE'!AA20</f>
        <v>44970</v>
      </c>
      <c r="BJ21">
        <f>'Average Income Limits-HIDE'!AB20</f>
        <v>31800</v>
      </c>
      <c r="BK21">
        <f>'Average Income Limits-HIDE'!AC20</f>
        <v>36320</v>
      </c>
      <c r="BL21">
        <f>'Average Income Limits-HIDE'!AD20</f>
        <v>40880</v>
      </c>
      <c r="BM21">
        <f>'Average Income Limits-HIDE'!AE20</f>
        <v>45400</v>
      </c>
      <c r="BN21">
        <f>'Average Income Limits-HIDE'!AF20</f>
        <v>49040</v>
      </c>
      <c r="BO21">
        <f>'Average Income Limits-HIDE'!AG20</f>
        <v>52680</v>
      </c>
      <c r="BP21">
        <f>'Average Income Limits-HIDE'!AH20</f>
        <v>56320</v>
      </c>
      <c r="BQ21">
        <f>'Average Income Limits-HIDE'!AI20</f>
        <v>59960</v>
      </c>
      <c r="BR21">
        <f>'Average Income Limits-HIDE'!AZ20</f>
        <v>55650</v>
      </c>
      <c r="BS21">
        <f>'Average Income Limits-HIDE'!BA20</f>
        <v>63560</v>
      </c>
      <c r="BT21">
        <f>'Average Income Limits-HIDE'!BB20</f>
        <v>71540</v>
      </c>
      <c r="BU21">
        <f>'Average Income Limits-HIDE'!BC20</f>
        <v>79450</v>
      </c>
      <c r="BV21">
        <f>'Average Income Limits-HIDE'!BD20</f>
        <v>85820</v>
      </c>
      <c r="BW21">
        <f>'Average Income Limits-HIDE'!BE20</f>
        <v>92190</v>
      </c>
      <c r="BX21">
        <f>'Average Income Limits-HIDE'!BF20</f>
        <v>98560</v>
      </c>
      <c r="BY21">
        <f>'Average Income Limits-HIDE'!BG20</f>
        <v>104930</v>
      </c>
      <c r="BZ21">
        <f>'Average Income Limits-HIDE'!BH20</f>
        <v>63600</v>
      </c>
      <c r="CA21">
        <f>'Average Income Limits-HIDE'!BI20</f>
        <v>72640</v>
      </c>
      <c r="CB21">
        <f>'Average Income Limits-HIDE'!BJ20</f>
        <v>81760</v>
      </c>
      <c r="CC21">
        <f>'Average Income Limits-HIDE'!BK20</f>
        <v>90800</v>
      </c>
      <c r="CD21">
        <f>'Average Income Limits-HIDE'!BL20</f>
        <v>98080</v>
      </c>
      <c r="CE21">
        <f>'Average Income Limits-HIDE'!BM20</f>
        <v>105360</v>
      </c>
      <c r="CF21">
        <f>'Average Income Limits-HIDE'!BN20</f>
        <v>112640</v>
      </c>
      <c r="CG21">
        <f>'Average Income Limits-HIDE'!BO20</f>
        <v>119920</v>
      </c>
      <c r="CH21" s="1">
        <f t="shared" si="0"/>
        <v>397</v>
      </c>
      <c r="CI21" s="1">
        <f t="shared" si="1"/>
        <v>425</v>
      </c>
      <c r="CJ21" s="1">
        <f t="shared" si="2"/>
        <v>511</v>
      </c>
      <c r="CK21" s="1">
        <f t="shared" si="3"/>
        <v>590</v>
      </c>
      <c r="CL21" s="1">
        <f t="shared" si="4"/>
        <v>658</v>
      </c>
      <c r="CM21" s="1">
        <f t="shared" si="5"/>
        <v>596</v>
      </c>
      <c r="CN21" s="1">
        <f t="shared" si="6"/>
        <v>638</v>
      </c>
      <c r="CO21" s="1">
        <f t="shared" si="7"/>
        <v>766</v>
      </c>
      <c r="CP21" s="1">
        <f t="shared" si="8"/>
        <v>885</v>
      </c>
      <c r="CQ21" s="1">
        <f t="shared" si="9"/>
        <v>987</v>
      </c>
      <c r="CR21" s="1">
        <f t="shared" si="10"/>
        <v>795</v>
      </c>
      <c r="CS21" s="1">
        <f t="shared" si="11"/>
        <v>851</v>
      </c>
      <c r="CT21" s="1">
        <f t="shared" si="12"/>
        <v>1022</v>
      </c>
      <c r="CU21" s="1">
        <f t="shared" si="13"/>
        <v>1180</v>
      </c>
      <c r="CV21" s="1">
        <f t="shared" si="14"/>
        <v>1317</v>
      </c>
      <c r="CW21" s="1">
        <f t="shared" si="15"/>
        <v>993</v>
      </c>
      <c r="CX21" s="1">
        <f t="shared" si="16"/>
        <v>1064</v>
      </c>
      <c r="CY21" s="1">
        <f t="shared" si="17"/>
        <v>1277</v>
      </c>
      <c r="CZ21" s="1">
        <f t="shared" si="18"/>
        <v>1475</v>
      </c>
      <c r="DA21" s="1">
        <f t="shared" si="19"/>
        <v>1646</v>
      </c>
      <c r="DB21" s="1">
        <f t="shared" si="20"/>
        <v>1192</v>
      </c>
      <c r="DC21" s="1">
        <f t="shared" si="21"/>
        <v>1277</v>
      </c>
      <c r="DD21" s="1">
        <f t="shared" si="22"/>
        <v>1533</v>
      </c>
      <c r="DE21" s="1">
        <f t="shared" si="23"/>
        <v>1770</v>
      </c>
      <c r="DF21" s="1">
        <f t="shared" si="24"/>
        <v>1975</v>
      </c>
      <c r="DG21" s="1">
        <f t="shared" si="25"/>
        <v>1391</v>
      </c>
      <c r="DH21" s="1">
        <f t="shared" si="26"/>
        <v>1490</v>
      </c>
      <c r="DI21" s="1">
        <f t="shared" si="27"/>
        <v>1788</v>
      </c>
      <c r="DJ21" s="1">
        <f t="shared" si="28"/>
        <v>2065</v>
      </c>
      <c r="DK21" s="1">
        <f t="shared" si="29"/>
        <v>2304</v>
      </c>
      <c r="DL21" s="1">
        <f t="shared" si="30"/>
        <v>1590</v>
      </c>
      <c r="DM21" s="1">
        <f t="shared" si="31"/>
        <v>1703</v>
      </c>
      <c r="DN21" s="1">
        <f t="shared" si="32"/>
        <v>2044</v>
      </c>
      <c r="DO21" s="1">
        <f t="shared" si="33"/>
        <v>2361</v>
      </c>
      <c r="DP21" s="1">
        <f t="shared" si="34"/>
        <v>2634</v>
      </c>
      <c r="DQ21">
        <f t="shared" si="105"/>
        <v>0</v>
      </c>
      <c r="DR21">
        <f t="shared" si="106"/>
        <v>0</v>
      </c>
      <c r="DS21">
        <f t="shared" si="107"/>
        <v>0</v>
      </c>
      <c r="DT21">
        <f t="shared" si="108"/>
        <v>0</v>
      </c>
      <c r="DU21">
        <f t="shared" si="109"/>
        <v>0</v>
      </c>
      <c r="DV21">
        <f t="shared" si="110"/>
        <v>0</v>
      </c>
      <c r="DW21">
        <f t="shared" si="111"/>
        <v>0</v>
      </c>
      <c r="DX21">
        <f t="shared" si="112"/>
        <v>0</v>
      </c>
      <c r="DY21">
        <f t="shared" si="36"/>
        <v>0</v>
      </c>
      <c r="DZ21">
        <f t="shared" si="37"/>
        <v>0</v>
      </c>
      <c r="EA21">
        <f t="shared" si="38"/>
        <v>0</v>
      </c>
      <c r="EB21">
        <f t="shared" si="39"/>
        <v>0</v>
      </c>
      <c r="EC21">
        <f t="shared" si="40"/>
        <v>0</v>
      </c>
      <c r="ED21">
        <f t="shared" si="41"/>
        <v>0</v>
      </c>
      <c r="EE21">
        <f t="shared" si="42"/>
        <v>0</v>
      </c>
      <c r="EF21">
        <f t="shared" si="43"/>
        <v>0</v>
      </c>
      <c r="EG21">
        <f t="shared" si="44"/>
        <v>0</v>
      </c>
      <c r="EH21">
        <f t="shared" si="45"/>
        <v>0</v>
      </c>
      <c r="EI21">
        <f t="shared" si="46"/>
        <v>0</v>
      </c>
      <c r="EJ21">
        <f t="shared" si="47"/>
        <v>0</v>
      </c>
      <c r="EK21">
        <f t="shared" si="48"/>
        <v>0</v>
      </c>
      <c r="EL21">
        <f t="shared" si="49"/>
        <v>0</v>
      </c>
      <c r="EM21">
        <f t="shared" si="50"/>
        <v>0</v>
      </c>
      <c r="EN21">
        <f t="shared" si="51"/>
        <v>0</v>
      </c>
      <c r="EO21">
        <f t="shared" si="52"/>
        <v>0</v>
      </c>
      <c r="EP21">
        <f t="shared" si="53"/>
        <v>0</v>
      </c>
      <c r="EQ21">
        <f t="shared" si="54"/>
        <v>0</v>
      </c>
      <c r="ER21">
        <f t="shared" si="55"/>
        <v>0</v>
      </c>
      <c r="ES21">
        <f t="shared" si="56"/>
        <v>0</v>
      </c>
      <c r="ET21">
        <f t="shared" si="57"/>
        <v>0</v>
      </c>
      <c r="EU21">
        <f t="shared" si="58"/>
        <v>0</v>
      </c>
      <c r="EV21">
        <f t="shared" si="59"/>
        <v>0</v>
      </c>
      <c r="EW21">
        <f t="shared" si="60"/>
        <v>0</v>
      </c>
      <c r="EX21">
        <f t="shared" si="61"/>
        <v>0</v>
      </c>
      <c r="EY21">
        <f t="shared" si="62"/>
        <v>0</v>
      </c>
      <c r="EZ21">
        <f t="shared" si="63"/>
        <v>0</v>
      </c>
      <c r="FA21">
        <f t="shared" si="64"/>
        <v>0</v>
      </c>
      <c r="FB21">
        <f t="shared" si="65"/>
        <v>0</v>
      </c>
      <c r="FC21">
        <f t="shared" si="66"/>
        <v>0</v>
      </c>
      <c r="FD21">
        <f t="shared" si="67"/>
        <v>0</v>
      </c>
      <c r="FE21" s="1">
        <f t="shared" si="68"/>
        <v>0</v>
      </c>
      <c r="FF21" s="1">
        <f t="shared" si="69"/>
        <v>0</v>
      </c>
      <c r="FG21" s="1">
        <f t="shared" si="70"/>
        <v>0</v>
      </c>
      <c r="FH21" s="1">
        <f t="shared" si="71"/>
        <v>0</v>
      </c>
      <c r="FI21" s="1">
        <f t="shared" si="72"/>
        <v>0</v>
      </c>
      <c r="FJ21" s="1">
        <f t="shared" si="73"/>
        <v>0</v>
      </c>
      <c r="FK21" s="1">
        <f t="shared" si="74"/>
        <v>0</v>
      </c>
      <c r="FL21" s="1">
        <f t="shared" si="75"/>
        <v>0</v>
      </c>
      <c r="FM21" s="1">
        <f t="shared" si="76"/>
        <v>0</v>
      </c>
      <c r="FN21" s="1">
        <f t="shared" si="77"/>
        <v>0</v>
      </c>
      <c r="FO21" s="1">
        <f t="shared" si="78"/>
        <v>0</v>
      </c>
      <c r="FP21" s="1">
        <f t="shared" si="79"/>
        <v>0</v>
      </c>
      <c r="FQ21" s="1">
        <f t="shared" si="80"/>
        <v>0</v>
      </c>
      <c r="FR21" s="1">
        <f t="shared" si="81"/>
        <v>0</v>
      </c>
      <c r="FS21" s="1">
        <f t="shared" si="82"/>
        <v>0</v>
      </c>
      <c r="FT21" s="1">
        <f t="shared" si="83"/>
        <v>0</v>
      </c>
      <c r="FU21" s="1">
        <f t="shared" si="84"/>
        <v>0</v>
      </c>
      <c r="FV21" s="1">
        <f t="shared" si="85"/>
        <v>0</v>
      </c>
      <c r="FW21" s="1">
        <f t="shared" si="86"/>
        <v>0</v>
      </c>
      <c r="FX21" s="1">
        <f t="shared" si="87"/>
        <v>0</v>
      </c>
      <c r="FY21" s="1">
        <f t="shared" si="88"/>
        <v>0</v>
      </c>
      <c r="FZ21" s="1">
        <f t="shared" si="89"/>
        <v>0</v>
      </c>
      <c r="GA21" s="1">
        <f t="shared" si="90"/>
        <v>0</v>
      </c>
      <c r="GB21" s="1">
        <f t="shared" si="91"/>
        <v>0</v>
      </c>
      <c r="GC21" s="1">
        <f t="shared" si="92"/>
        <v>0</v>
      </c>
      <c r="GD21" s="1">
        <f t="shared" si="93"/>
        <v>0</v>
      </c>
      <c r="GE21" s="1">
        <f t="shared" si="94"/>
        <v>0</v>
      </c>
      <c r="GF21" s="1">
        <f t="shared" si="95"/>
        <v>0</v>
      </c>
      <c r="GG21" s="1">
        <f t="shared" si="96"/>
        <v>0</v>
      </c>
      <c r="GH21" s="1">
        <f t="shared" si="97"/>
        <v>0</v>
      </c>
      <c r="GI21" s="1">
        <f t="shared" si="98"/>
        <v>0</v>
      </c>
      <c r="GJ21" s="1">
        <f t="shared" si="99"/>
        <v>0</v>
      </c>
      <c r="GK21" s="1">
        <f t="shared" si="100"/>
        <v>0</v>
      </c>
      <c r="GL21" s="1">
        <f t="shared" si="101"/>
        <v>0</v>
      </c>
      <c r="GM21" s="1">
        <f t="shared" si="102"/>
        <v>0</v>
      </c>
      <c r="GN21">
        <f t="shared" si="103"/>
        <v>136200</v>
      </c>
      <c r="GO21">
        <f t="shared" si="104"/>
        <v>170250</v>
      </c>
    </row>
    <row r="22" spans="1:197" x14ac:dyDescent="0.2">
      <c r="A22" s="1" t="s">
        <v>82</v>
      </c>
      <c r="B22" t="s">
        <v>80</v>
      </c>
      <c r="C22" t="s">
        <v>83</v>
      </c>
      <c r="D22" t="s">
        <v>81</v>
      </c>
      <c r="E22">
        <v>76700</v>
      </c>
      <c r="F22">
        <v>27350</v>
      </c>
      <c r="G22">
        <v>31250</v>
      </c>
      <c r="H22">
        <v>35150</v>
      </c>
      <c r="I22">
        <v>39050</v>
      </c>
      <c r="J22">
        <v>42200</v>
      </c>
      <c r="K22">
        <v>45300</v>
      </c>
      <c r="L22">
        <v>48450</v>
      </c>
      <c r="M22">
        <v>51550</v>
      </c>
      <c r="N22">
        <v>32820</v>
      </c>
      <c r="O22">
        <v>37500</v>
      </c>
      <c r="P22">
        <v>42180</v>
      </c>
      <c r="Q22">
        <v>46860</v>
      </c>
      <c r="R22">
        <v>50640</v>
      </c>
      <c r="S22">
        <v>54360</v>
      </c>
      <c r="T22">
        <v>58140</v>
      </c>
      <c r="U22">
        <v>61860</v>
      </c>
      <c r="V22" s="1" t="s">
        <v>17</v>
      </c>
      <c r="AM22" s="1" t="s">
        <v>617</v>
      </c>
      <c r="AN22" s="1" t="s">
        <v>19</v>
      </c>
      <c r="AO22" s="1">
        <v>0</v>
      </c>
      <c r="AP22" t="s">
        <v>83</v>
      </c>
      <c r="AQ22" s="1" t="s">
        <v>21</v>
      </c>
      <c r="AR22" s="1" t="s">
        <v>500</v>
      </c>
      <c r="AS22" t="s">
        <v>83</v>
      </c>
      <c r="AT22">
        <f>'Average Income Limits-HIDE'!L21</f>
        <v>10940</v>
      </c>
      <c r="AU22">
        <f>'Average Income Limits-HIDE'!M21</f>
        <v>12500</v>
      </c>
      <c r="AV22">
        <f>'Average Income Limits-HIDE'!N21</f>
        <v>14060</v>
      </c>
      <c r="AW22">
        <f>'Average Income Limits-HIDE'!O21</f>
        <v>15620</v>
      </c>
      <c r="AX22">
        <f>'Average Income Limits-HIDE'!P21</f>
        <v>16880</v>
      </c>
      <c r="AY22">
        <f>'Average Income Limits-HIDE'!Q21</f>
        <v>18120</v>
      </c>
      <c r="AZ22">
        <f>'Average Income Limits-HIDE'!R21</f>
        <v>19380</v>
      </c>
      <c r="BA22">
        <f>'Average Income Limits-HIDE'!S21</f>
        <v>20620</v>
      </c>
      <c r="BB22">
        <f>'Average Income Limits-HIDE'!T21</f>
        <v>16410</v>
      </c>
      <c r="BC22">
        <f>'Average Income Limits-HIDE'!U21</f>
        <v>18750</v>
      </c>
      <c r="BD22">
        <f>'Average Income Limits-HIDE'!V21</f>
        <v>21090</v>
      </c>
      <c r="BE22">
        <f>'Average Income Limits-HIDE'!W21</f>
        <v>23430</v>
      </c>
      <c r="BF22">
        <f>'Average Income Limits-HIDE'!X21</f>
        <v>25320</v>
      </c>
      <c r="BG22">
        <f>'Average Income Limits-HIDE'!Y21</f>
        <v>27180</v>
      </c>
      <c r="BH22">
        <f>'Average Income Limits-HIDE'!Z21</f>
        <v>29070</v>
      </c>
      <c r="BI22">
        <f>'Average Income Limits-HIDE'!AA21</f>
        <v>30930</v>
      </c>
      <c r="BJ22">
        <f>'Average Income Limits-HIDE'!AB21</f>
        <v>21880</v>
      </c>
      <c r="BK22">
        <f>'Average Income Limits-HIDE'!AC21</f>
        <v>25000</v>
      </c>
      <c r="BL22">
        <f>'Average Income Limits-HIDE'!AD21</f>
        <v>28120</v>
      </c>
      <c r="BM22">
        <f>'Average Income Limits-HIDE'!AE21</f>
        <v>31240</v>
      </c>
      <c r="BN22">
        <f>'Average Income Limits-HIDE'!AF21</f>
        <v>33760</v>
      </c>
      <c r="BO22">
        <f>'Average Income Limits-HIDE'!AG21</f>
        <v>36240</v>
      </c>
      <c r="BP22">
        <f>'Average Income Limits-HIDE'!AH21</f>
        <v>38760</v>
      </c>
      <c r="BQ22">
        <f>'Average Income Limits-HIDE'!AI21</f>
        <v>41240</v>
      </c>
      <c r="BR22">
        <f>'Average Income Limits-HIDE'!AZ21</f>
        <v>38290</v>
      </c>
      <c r="BS22">
        <f>'Average Income Limits-HIDE'!BA21</f>
        <v>43750</v>
      </c>
      <c r="BT22">
        <f>'Average Income Limits-HIDE'!BB21</f>
        <v>49210</v>
      </c>
      <c r="BU22">
        <f>'Average Income Limits-HIDE'!BC21</f>
        <v>54670</v>
      </c>
      <c r="BV22">
        <f>'Average Income Limits-HIDE'!BD21</f>
        <v>59080</v>
      </c>
      <c r="BW22">
        <f>'Average Income Limits-HIDE'!BE21</f>
        <v>63420</v>
      </c>
      <c r="BX22">
        <f>'Average Income Limits-HIDE'!BF21</f>
        <v>67830</v>
      </c>
      <c r="BY22">
        <f>'Average Income Limits-HIDE'!BG21</f>
        <v>72170</v>
      </c>
      <c r="BZ22">
        <f>'Average Income Limits-HIDE'!BH21</f>
        <v>43760</v>
      </c>
      <c r="CA22">
        <f>'Average Income Limits-HIDE'!BI21</f>
        <v>50000</v>
      </c>
      <c r="CB22">
        <f>'Average Income Limits-HIDE'!BJ21</f>
        <v>56240</v>
      </c>
      <c r="CC22">
        <f>'Average Income Limits-HIDE'!BK21</f>
        <v>62480</v>
      </c>
      <c r="CD22">
        <f>'Average Income Limits-HIDE'!BL21</f>
        <v>67520</v>
      </c>
      <c r="CE22">
        <f>'Average Income Limits-HIDE'!BM21</f>
        <v>72480</v>
      </c>
      <c r="CF22">
        <f>'Average Income Limits-HIDE'!BN21</f>
        <v>77520</v>
      </c>
      <c r="CG22">
        <f>'Average Income Limits-HIDE'!BO21</f>
        <v>82480</v>
      </c>
      <c r="CH22" s="1">
        <f t="shared" si="0"/>
        <v>273</v>
      </c>
      <c r="CI22" s="1">
        <f t="shared" si="1"/>
        <v>293</v>
      </c>
      <c r="CJ22" s="1">
        <f t="shared" si="2"/>
        <v>351</v>
      </c>
      <c r="CK22" s="1">
        <f t="shared" si="3"/>
        <v>406</v>
      </c>
      <c r="CL22" s="1">
        <f t="shared" si="4"/>
        <v>453</v>
      </c>
      <c r="CM22" s="1">
        <f t="shared" si="5"/>
        <v>410</v>
      </c>
      <c r="CN22" s="1">
        <f t="shared" si="6"/>
        <v>439</v>
      </c>
      <c r="CO22" s="1">
        <f t="shared" si="7"/>
        <v>527</v>
      </c>
      <c r="CP22" s="1">
        <f t="shared" si="8"/>
        <v>609</v>
      </c>
      <c r="CQ22" s="1">
        <f t="shared" si="9"/>
        <v>679</v>
      </c>
      <c r="CR22" s="1">
        <f t="shared" si="10"/>
        <v>547</v>
      </c>
      <c r="CS22" s="1">
        <f t="shared" si="11"/>
        <v>586</v>
      </c>
      <c r="CT22" s="1">
        <f t="shared" si="12"/>
        <v>703</v>
      </c>
      <c r="CU22" s="1">
        <f t="shared" si="13"/>
        <v>812</v>
      </c>
      <c r="CV22" s="1">
        <f t="shared" si="14"/>
        <v>906</v>
      </c>
      <c r="CW22" s="1">
        <f t="shared" si="15"/>
        <v>683</v>
      </c>
      <c r="CX22" s="1">
        <f t="shared" si="16"/>
        <v>732</v>
      </c>
      <c r="CY22" s="1">
        <f t="shared" si="17"/>
        <v>878</v>
      </c>
      <c r="CZ22" s="1">
        <f t="shared" si="18"/>
        <v>1015</v>
      </c>
      <c r="DA22" s="1">
        <f t="shared" si="19"/>
        <v>1132</v>
      </c>
      <c r="DB22" s="1">
        <f t="shared" si="20"/>
        <v>820</v>
      </c>
      <c r="DC22" s="1">
        <f t="shared" si="21"/>
        <v>879</v>
      </c>
      <c r="DD22" s="1">
        <f t="shared" si="22"/>
        <v>1054</v>
      </c>
      <c r="DE22" s="1">
        <f t="shared" si="23"/>
        <v>1218</v>
      </c>
      <c r="DF22" s="1">
        <f t="shared" si="24"/>
        <v>1359</v>
      </c>
      <c r="DG22" s="1">
        <f t="shared" si="25"/>
        <v>957</v>
      </c>
      <c r="DH22" s="1">
        <f t="shared" si="26"/>
        <v>1025</v>
      </c>
      <c r="DI22" s="1">
        <f t="shared" si="27"/>
        <v>1230</v>
      </c>
      <c r="DJ22" s="1">
        <f t="shared" si="28"/>
        <v>1421</v>
      </c>
      <c r="DK22" s="1">
        <f t="shared" si="29"/>
        <v>1585</v>
      </c>
      <c r="DL22" s="1">
        <f t="shared" si="30"/>
        <v>1094</v>
      </c>
      <c r="DM22" s="1">
        <f t="shared" si="31"/>
        <v>1172</v>
      </c>
      <c r="DN22" s="1">
        <f t="shared" si="32"/>
        <v>1406</v>
      </c>
      <c r="DO22" s="1">
        <f t="shared" si="33"/>
        <v>1625</v>
      </c>
      <c r="DP22" s="1">
        <f t="shared" si="34"/>
        <v>1812</v>
      </c>
      <c r="DQ22">
        <f t="shared" si="105"/>
        <v>0</v>
      </c>
      <c r="DR22">
        <f t="shared" si="106"/>
        <v>0</v>
      </c>
      <c r="DS22">
        <f t="shared" si="107"/>
        <v>0</v>
      </c>
      <c r="DT22">
        <f t="shared" si="108"/>
        <v>0</v>
      </c>
      <c r="DU22">
        <f t="shared" si="109"/>
        <v>0</v>
      </c>
      <c r="DV22">
        <f t="shared" si="110"/>
        <v>0</v>
      </c>
      <c r="DW22">
        <f t="shared" si="111"/>
        <v>0</v>
      </c>
      <c r="DX22">
        <f t="shared" si="112"/>
        <v>0</v>
      </c>
      <c r="DY22">
        <f t="shared" si="36"/>
        <v>0</v>
      </c>
      <c r="DZ22">
        <f t="shared" si="37"/>
        <v>0</v>
      </c>
      <c r="EA22">
        <f t="shared" si="38"/>
        <v>0</v>
      </c>
      <c r="EB22">
        <f t="shared" si="39"/>
        <v>0</v>
      </c>
      <c r="EC22">
        <f t="shared" si="40"/>
        <v>0</v>
      </c>
      <c r="ED22">
        <f t="shared" si="41"/>
        <v>0</v>
      </c>
      <c r="EE22">
        <f t="shared" si="42"/>
        <v>0</v>
      </c>
      <c r="EF22">
        <f t="shared" si="43"/>
        <v>0</v>
      </c>
      <c r="EG22">
        <f t="shared" si="44"/>
        <v>0</v>
      </c>
      <c r="EH22">
        <f t="shared" si="45"/>
        <v>0</v>
      </c>
      <c r="EI22">
        <f t="shared" si="46"/>
        <v>0</v>
      </c>
      <c r="EJ22">
        <f t="shared" si="47"/>
        <v>0</v>
      </c>
      <c r="EK22">
        <f t="shared" si="48"/>
        <v>0</v>
      </c>
      <c r="EL22">
        <f t="shared" si="49"/>
        <v>0</v>
      </c>
      <c r="EM22">
        <f t="shared" si="50"/>
        <v>0</v>
      </c>
      <c r="EN22">
        <f t="shared" si="51"/>
        <v>0</v>
      </c>
      <c r="EO22">
        <f t="shared" si="52"/>
        <v>0</v>
      </c>
      <c r="EP22">
        <f t="shared" si="53"/>
        <v>0</v>
      </c>
      <c r="EQ22">
        <f t="shared" si="54"/>
        <v>0</v>
      </c>
      <c r="ER22">
        <f t="shared" si="55"/>
        <v>0</v>
      </c>
      <c r="ES22">
        <f t="shared" si="56"/>
        <v>0</v>
      </c>
      <c r="ET22">
        <f t="shared" si="57"/>
        <v>0</v>
      </c>
      <c r="EU22">
        <f t="shared" si="58"/>
        <v>0</v>
      </c>
      <c r="EV22">
        <f t="shared" si="59"/>
        <v>0</v>
      </c>
      <c r="EW22">
        <f t="shared" si="60"/>
        <v>0</v>
      </c>
      <c r="EX22">
        <f t="shared" si="61"/>
        <v>0</v>
      </c>
      <c r="EY22">
        <f t="shared" si="62"/>
        <v>0</v>
      </c>
      <c r="EZ22">
        <f t="shared" si="63"/>
        <v>0</v>
      </c>
      <c r="FA22">
        <f t="shared" si="64"/>
        <v>0</v>
      </c>
      <c r="FB22">
        <f t="shared" si="65"/>
        <v>0</v>
      </c>
      <c r="FC22">
        <f t="shared" si="66"/>
        <v>0</v>
      </c>
      <c r="FD22">
        <f t="shared" si="67"/>
        <v>0</v>
      </c>
      <c r="FE22" s="1">
        <f t="shared" si="68"/>
        <v>0</v>
      </c>
      <c r="FF22" s="1">
        <f t="shared" si="69"/>
        <v>0</v>
      </c>
      <c r="FG22" s="1">
        <f t="shared" si="70"/>
        <v>0</v>
      </c>
      <c r="FH22" s="1">
        <f t="shared" si="71"/>
        <v>0</v>
      </c>
      <c r="FI22" s="1">
        <f t="shared" si="72"/>
        <v>0</v>
      </c>
      <c r="FJ22" s="1">
        <f t="shared" si="73"/>
        <v>0</v>
      </c>
      <c r="FK22" s="1">
        <f t="shared" si="74"/>
        <v>0</v>
      </c>
      <c r="FL22" s="1">
        <f t="shared" si="75"/>
        <v>0</v>
      </c>
      <c r="FM22" s="1">
        <f t="shared" si="76"/>
        <v>0</v>
      </c>
      <c r="FN22" s="1">
        <f t="shared" si="77"/>
        <v>0</v>
      </c>
      <c r="FO22" s="1">
        <f t="shared" si="78"/>
        <v>0</v>
      </c>
      <c r="FP22" s="1">
        <f t="shared" si="79"/>
        <v>0</v>
      </c>
      <c r="FQ22" s="1">
        <f t="shared" si="80"/>
        <v>0</v>
      </c>
      <c r="FR22" s="1">
        <f t="shared" si="81"/>
        <v>0</v>
      </c>
      <c r="FS22" s="1">
        <f t="shared" si="82"/>
        <v>0</v>
      </c>
      <c r="FT22" s="1">
        <f t="shared" si="83"/>
        <v>0</v>
      </c>
      <c r="FU22" s="1">
        <f t="shared" si="84"/>
        <v>0</v>
      </c>
      <c r="FV22" s="1">
        <f t="shared" si="85"/>
        <v>0</v>
      </c>
      <c r="FW22" s="1">
        <f t="shared" si="86"/>
        <v>0</v>
      </c>
      <c r="FX22" s="1">
        <f t="shared" si="87"/>
        <v>0</v>
      </c>
      <c r="FY22" s="1">
        <f t="shared" si="88"/>
        <v>0</v>
      </c>
      <c r="FZ22" s="1">
        <f t="shared" si="89"/>
        <v>0</v>
      </c>
      <c r="GA22" s="1">
        <f t="shared" si="90"/>
        <v>0</v>
      </c>
      <c r="GB22" s="1">
        <f t="shared" si="91"/>
        <v>0</v>
      </c>
      <c r="GC22" s="1">
        <f t="shared" si="92"/>
        <v>0</v>
      </c>
      <c r="GD22" s="1">
        <f t="shared" si="93"/>
        <v>0</v>
      </c>
      <c r="GE22" s="1">
        <f t="shared" si="94"/>
        <v>0</v>
      </c>
      <c r="GF22" s="1">
        <f t="shared" si="95"/>
        <v>0</v>
      </c>
      <c r="GG22" s="1">
        <f t="shared" si="96"/>
        <v>0</v>
      </c>
      <c r="GH22" s="1">
        <f t="shared" si="97"/>
        <v>0</v>
      </c>
      <c r="GI22" s="1">
        <f t="shared" si="98"/>
        <v>0</v>
      </c>
      <c r="GJ22" s="1">
        <f t="shared" si="99"/>
        <v>0</v>
      </c>
      <c r="GK22" s="1">
        <f t="shared" si="100"/>
        <v>0</v>
      </c>
      <c r="GL22" s="1">
        <f t="shared" si="101"/>
        <v>0</v>
      </c>
      <c r="GM22" s="1">
        <f t="shared" si="102"/>
        <v>0</v>
      </c>
      <c r="GN22">
        <f t="shared" si="103"/>
        <v>93720</v>
      </c>
      <c r="GO22">
        <f t="shared" si="104"/>
        <v>117150</v>
      </c>
    </row>
    <row r="23" spans="1:197" x14ac:dyDescent="0.2">
      <c r="A23" s="1" t="s">
        <v>84</v>
      </c>
      <c r="B23" t="s">
        <v>29</v>
      </c>
      <c r="C23" t="s">
        <v>85</v>
      </c>
      <c r="D23" t="s">
        <v>829</v>
      </c>
      <c r="E23">
        <v>113500</v>
      </c>
      <c r="F23">
        <v>39750</v>
      </c>
      <c r="G23">
        <v>45400</v>
      </c>
      <c r="H23">
        <v>51100</v>
      </c>
      <c r="I23">
        <v>56750</v>
      </c>
      <c r="J23">
        <v>61300</v>
      </c>
      <c r="K23">
        <v>65850</v>
      </c>
      <c r="L23">
        <v>70400</v>
      </c>
      <c r="M23">
        <v>74950</v>
      </c>
      <c r="N23">
        <v>47700</v>
      </c>
      <c r="O23">
        <v>54480</v>
      </c>
      <c r="P23">
        <v>61320</v>
      </c>
      <c r="Q23">
        <v>68100</v>
      </c>
      <c r="R23">
        <v>73560</v>
      </c>
      <c r="S23">
        <v>79020</v>
      </c>
      <c r="T23">
        <v>84480</v>
      </c>
      <c r="U23">
        <v>89940</v>
      </c>
      <c r="V23" s="1" t="s">
        <v>17</v>
      </c>
      <c r="AM23" s="1" t="s">
        <v>617</v>
      </c>
      <c r="AN23" s="1" t="s">
        <v>19</v>
      </c>
      <c r="AO23" s="1">
        <v>1</v>
      </c>
      <c r="AP23" t="s">
        <v>85</v>
      </c>
      <c r="AQ23" s="1" t="s">
        <v>21</v>
      </c>
      <c r="AR23" s="1" t="s">
        <v>501</v>
      </c>
      <c r="AS23" t="s">
        <v>85</v>
      </c>
      <c r="AT23">
        <f>'Average Income Limits-HIDE'!L22</f>
        <v>15900</v>
      </c>
      <c r="AU23">
        <f>'Average Income Limits-HIDE'!M22</f>
        <v>18160</v>
      </c>
      <c r="AV23">
        <f>'Average Income Limits-HIDE'!N22</f>
        <v>20440</v>
      </c>
      <c r="AW23">
        <f>'Average Income Limits-HIDE'!O22</f>
        <v>22700</v>
      </c>
      <c r="AX23">
        <f>'Average Income Limits-HIDE'!P22</f>
        <v>24520</v>
      </c>
      <c r="AY23">
        <f>'Average Income Limits-HIDE'!Q22</f>
        <v>26340</v>
      </c>
      <c r="AZ23">
        <f>'Average Income Limits-HIDE'!R22</f>
        <v>28160</v>
      </c>
      <c r="BA23">
        <f>'Average Income Limits-HIDE'!S22</f>
        <v>29980</v>
      </c>
      <c r="BB23">
        <f>'Average Income Limits-HIDE'!T22</f>
        <v>23850</v>
      </c>
      <c r="BC23">
        <f>'Average Income Limits-HIDE'!U22</f>
        <v>27240</v>
      </c>
      <c r="BD23">
        <f>'Average Income Limits-HIDE'!V22</f>
        <v>30660</v>
      </c>
      <c r="BE23">
        <f>'Average Income Limits-HIDE'!W22</f>
        <v>34050</v>
      </c>
      <c r="BF23">
        <f>'Average Income Limits-HIDE'!X22</f>
        <v>36780</v>
      </c>
      <c r="BG23">
        <f>'Average Income Limits-HIDE'!Y22</f>
        <v>39510</v>
      </c>
      <c r="BH23">
        <f>'Average Income Limits-HIDE'!Z22</f>
        <v>42240</v>
      </c>
      <c r="BI23">
        <f>'Average Income Limits-HIDE'!AA22</f>
        <v>44970</v>
      </c>
      <c r="BJ23">
        <f>'Average Income Limits-HIDE'!AB22</f>
        <v>31800</v>
      </c>
      <c r="BK23">
        <f>'Average Income Limits-HIDE'!AC22</f>
        <v>36320</v>
      </c>
      <c r="BL23">
        <f>'Average Income Limits-HIDE'!AD22</f>
        <v>40880</v>
      </c>
      <c r="BM23">
        <f>'Average Income Limits-HIDE'!AE22</f>
        <v>45400</v>
      </c>
      <c r="BN23">
        <f>'Average Income Limits-HIDE'!AF22</f>
        <v>49040</v>
      </c>
      <c r="BO23">
        <f>'Average Income Limits-HIDE'!AG22</f>
        <v>52680</v>
      </c>
      <c r="BP23">
        <f>'Average Income Limits-HIDE'!AH22</f>
        <v>56320</v>
      </c>
      <c r="BQ23">
        <f>'Average Income Limits-HIDE'!AI22</f>
        <v>59960</v>
      </c>
      <c r="BR23">
        <f>'Average Income Limits-HIDE'!AZ22</f>
        <v>55650</v>
      </c>
      <c r="BS23">
        <f>'Average Income Limits-HIDE'!BA22</f>
        <v>63560</v>
      </c>
      <c r="BT23">
        <f>'Average Income Limits-HIDE'!BB22</f>
        <v>71540</v>
      </c>
      <c r="BU23">
        <f>'Average Income Limits-HIDE'!BC22</f>
        <v>79450</v>
      </c>
      <c r="BV23">
        <f>'Average Income Limits-HIDE'!BD22</f>
        <v>85820</v>
      </c>
      <c r="BW23">
        <f>'Average Income Limits-HIDE'!BE22</f>
        <v>92190</v>
      </c>
      <c r="BX23">
        <f>'Average Income Limits-HIDE'!BF22</f>
        <v>98560</v>
      </c>
      <c r="BY23">
        <f>'Average Income Limits-HIDE'!BG22</f>
        <v>104930</v>
      </c>
      <c r="BZ23">
        <f>'Average Income Limits-HIDE'!BH22</f>
        <v>63600</v>
      </c>
      <c r="CA23">
        <f>'Average Income Limits-HIDE'!BI22</f>
        <v>72640</v>
      </c>
      <c r="CB23">
        <f>'Average Income Limits-HIDE'!BJ22</f>
        <v>81760</v>
      </c>
      <c r="CC23">
        <f>'Average Income Limits-HIDE'!BK22</f>
        <v>90800</v>
      </c>
      <c r="CD23">
        <f>'Average Income Limits-HIDE'!BL22</f>
        <v>98080</v>
      </c>
      <c r="CE23">
        <f>'Average Income Limits-HIDE'!BM22</f>
        <v>105360</v>
      </c>
      <c r="CF23">
        <f>'Average Income Limits-HIDE'!BN22</f>
        <v>112640</v>
      </c>
      <c r="CG23">
        <f>'Average Income Limits-HIDE'!BO22</f>
        <v>119920</v>
      </c>
      <c r="CH23" s="1">
        <f t="shared" si="0"/>
        <v>397</v>
      </c>
      <c r="CI23" s="1">
        <f t="shared" si="1"/>
        <v>425</v>
      </c>
      <c r="CJ23" s="1">
        <f t="shared" si="2"/>
        <v>511</v>
      </c>
      <c r="CK23" s="1">
        <f t="shared" si="3"/>
        <v>590</v>
      </c>
      <c r="CL23" s="1">
        <f t="shared" si="4"/>
        <v>658</v>
      </c>
      <c r="CM23" s="1">
        <f t="shared" si="5"/>
        <v>596</v>
      </c>
      <c r="CN23" s="1">
        <f t="shared" si="6"/>
        <v>638</v>
      </c>
      <c r="CO23" s="1">
        <f t="shared" si="7"/>
        <v>766</v>
      </c>
      <c r="CP23" s="1">
        <f t="shared" si="8"/>
        <v>885</v>
      </c>
      <c r="CQ23" s="1">
        <f t="shared" si="9"/>
        <v>987</v>
      </c>
      <c r="CR23" s="1">
        <f t="shared" si="10"/>
        <v>795</v>
      </c>
      <c r="CS23" s="1">
        <f t="shared" si="11"/>
        <v>851</v>
      </c>
      <c r="CT23" s="1">
        <f t="shared" si="12"/>
        <v>1022</v>
      </c>
      <c r="CU23" s="1">
        <f t="shared" si="13"/>
        <v>1180</v>
      </c>
      <c r="CV23" s="1">
        <f t="shared" si="14"/>
        <v>1317</v>
      </c>
      <c r="CW23" s="1">
        <f t="shared" si="15"/>
        <v>993</v>
      </c>
      <c r="CX23" s="1">
        <f t="shared" si="16"/>
        <v>1064</v>
      </c>
      <c r="CY23" s="1">
        <f t="shared" si="17"/>
        <v>1277</v>
      </c>
      <c r="CZ23" s="1">
        <f t="shared" si="18"/>
        <v>1475</v>
      </c>
      <c r="DA23" s="1">
        <f t="shared" si="19"/>
        <v>1646</v>
      </c>
      <c r="DB23" s="1">
        <f t="shared" si="20"/>
        <v>1192</v>
      </c>
      <c r="DC23" s="1">
        <f t="shared" si="21"/>
        <v>1277</v>
      </c>
      <c r="DD23" s="1">
        <f t="shared" si="22"/>
        <v>1533</v>
      </c>
      <c r="DE23" s="1">
        <f t="shared" si="23"/>
        <v>1770</v>
      </c>
      <c r="DF23" s="1">
        <f t="shared" si="24"/>
        <v>1975</v>
      </c>
      <c r="DG23" s="1">
        <f t="shared" si="25"/>
        <v>1391</v>
      </c>
      <c r="DH23" s="1">
        <f t="shared" si="26"/>
        <v>1490</v>
      </c>
      <c r="DI23" s="1">
        <f t="shared" si="27"/>
        <v>1788</v>
      </c>
      <c r="DJ23" s="1">
        <f t="shared" si="28"/>
        <v>2065</v>
      </c>
      <c r="DK23" s="1">
        <f t="shared" si="29"/>
        <v>2304</v>
      </c>
      <c r="DL23" s="1">
        <f t="shared" si="30"/>
        <v>1590</v>
      </c>
      <c r="DM23" s="1">
        <f t="shared" si="31"/>
        <v>1703</v>
      </c>
      <c r="DN23" s="1">
        <f t="shared" si="32"/>
        <v>2044</v>
      </c>
      <c r="DO23" s="1">
        <f t="shared" si="33"/>
        <v>2361</v>
      </c>
      <c r="DP23" s="1">
        <f t="shared" si="34"/>
        <v>2634</v>
      </c>
      <c r="DQ23">
        <f t="shared" si="105"/>
        <v>0</v>
      </c>
      <c r="DR23">
        <f t="shared" si="106"/>
        <v>0</v>
      </c>
      <c r="DS23">
        <f t="shared" si="107"/>
        <v>0</v>
      </c>
      <c r="DT23">
        <f t="shared" si="108"/>
        <v>0</v>
      </c>
      <c r="DU23">
        <f t="shared" si="109"/>
        <v>0</v>
      </c>
      <c r="DV23">
        <f t="shared" si="110"/>
        <v>0</v>
      </c>
      <c r="DW23">
        <f t="shared" si="111"/>
        <v>0</v>
      </c>
      <c r="DX23">
        <f t="shared" si="112"/>
        <v>0</v>
      </c>
      <c r="DY23">
        <f t="shared" si="36"/>
        <v>0</v>
      </c>
      <c r="DZ23">
        <f t="shared" si="37"/>
        <v>0</v>
      </c>
      <c r="EA23">
        <f t="shared" si="38"/>
        <v>0</v>
      </c>
      <c r="EB23">
        <f t="shared" si="39"/>
        <v>0</v>
      </c>
      <c r="EC23">
        <f t="shared" si="40"/>
        <v>0</v>
      </c>
      <c r="ED23">
        <f t="shared" si="41"/>
        <v>0</v>
      </c>
      <c r="EE23">
        <f t="shared" si="42"/>
        <v>0</v>
      </c>
      <c r="EF23">
        <f t="shared" si="43"/>
        <v>0</v>
      </c>
      <c r="EG23">
        <f t="shared" si="44"/>
        <v>0</v>
      </c>
      <c r="EH23">
        <f t="shared" si="45"/>
        <v>0</v>
      </c>
      <c r="EI23">
        <f t="shared" si="46"/>
        <v>0</v>
      </c>
      <c r="EJ23">
        <f t="shared" si="47"/>
        <v>0</v>
      </c>
      <c r="EK23">
        <f t="shared" si="48"/>
        <v>0</v>
      </c>
      <c r="EL23">
        <f t="shared" si="49"/>
        <v>0</v>
      </c>
      <c r="EM23">
        <f t="shared" si="50"/>
        <v>0</v>
      </c>
      <c r="EN23">
        <f t="shared" si="51"/>
        <v>0</v>
      </c>
      <c r="EO23">
        <f t="shared" si="52"/>
        <v>0</v>
      </c>
      <c r="EP23">
        <f t="shared" si="53"/>
        <v>0</v>
      </c>
      <c r="EQ23">
        <f t="shared" si="54"/>
        <v>0</v>
      </c>
      <c r="ER23">
        <f t="shared" si="55"/>
        <v>0</v>
      </c>
      <c r="ES23">
        <f t="shared" si="56"/>
        <v>0</v>
      </c>
      <c r="ET23">
        <f t="shared" si="57"/>
        <v>0</v>
      </c>
      <c r="EU23">
        <f t="shared" si="58"/>
        <v>0</v>
      </c>
      <c r="EV23">
        <f t="shared" si="59"/>
        <v>0</v>
      </c>
      <c r="EW23">
        <f t="shared" si="60"/>
        <v>0</v>
      </c>
      <c r="EX23">
        <f t="shared" si="61"/>
        <v>0</v>
      </c>
      <c r="EY23">
        <f t="shared" si="62"/>
        <v>0</v>
      </c>
      <c r="EZ23">
        <f t="shared" si="63"/>
        <v>0</v>
      </c>
      <c r="FA23">
        <f t="shared" si="64"/>
        <v>0</v>
      </c>
      <c r="FB23">
        <f t="shared" si="65"/>
        <v>0</v>
      </c>
      <c r="FC23">
        <f t="shared" si="66"/>
        <v>0</v>
      </c>
      <c r="FD23">
        <f t="shared" si="67"/>
        <v>0</v>
      </c>
      <c r="FE23" s="1">
        <f t="shared" si="68"/>
        <v>0</v>
      </c>
      <c r="FF23" s="1">
        <f t="shared" si="69"/>
        <v>0</v>
      </c>
      <c r="FG23" s="1">
        <f t="shared" si="70"/>
        <v>0</v>
      </c>
      <c r="FH23" s="1">
        <f t="shared" si="71"/>
        <v>0</v>
      </c>
      <c r="FI23" s="1">
        <f t="shared" si="72"/>
        <v>0</v>
      </c>
      <c r="FJ23" s="1">
        <f t="shared" si="73"/>
        <v>0</v>
      </c>
      <c r="FK23" s="1">
        <f t="shared" si="74"/>
        <v>0</v>
      </c>
      <c r="FL23" s="1">
        <f t="shared" si="75"/>
        <v>0</v>
      </c>
      <c r="FM23" s="1">
        <f t="shared" si="76"/>
        <v>0</v>
      </c>
      <c r="FN23" s="1">
        <f t="shared" si="77"/>
        <v>0</v>
      </c>
      <c r="FO23" s="1">
        <f t="shared" si="78"/>
        <v>0</v>
      </c>
      <c r="FP23" s="1">
        <f t="shared" si="79"/>
        <v>0</v>
      </c>
      <c r="FQ23" s="1">
        <f t="shared" si="80"/>
        <v>0</v>
      </c>
      <c r="FR23" s="1">
        <f t="shared" si="81"/>
        <v>0</v>
      </c>
      <c r="FS23" s="1">
        <f t="shared" si="82"/>
        <v>0</v>
      </c>
      <c r="FT23" s="1">
        <f t="shared" si="83"/>
        <v>0</v>
      </c>
      <c r="FU23" s="1">
        <f t="shared" si="84"/>
        <v>0</v>
      </c>
      <c r="FV23" s="1">
        <f t="shared" si="85"/>
        <v>0</v>
      </c>
      <c r="FW23" s="1">
        <f t="shared" si="86"/>
        <v>0</v>
      </c>
      <c r="FX23" s="1">
        <f t="shared" si="87"/>
        <v>0</v>
      </c>
      <c r="FY23" s="1">
        <f t="shared" si="88"/>
        <v>0</v>
      </c>
      <c r="FZ23" s="1">
        <f t="shared" si="89"/>
        <v>0</v>
      </c>
      <c r="GA23" s="1">
        <f t="shared" si="90"/>
        <v>0</v>
      </c>
      <c r="GB23" s="1">
        <f t="shared" si="91"/>
        <v>0</v>
      </c>
      <c r="GC23" s="1">
        <f t="shared" si="92"/>
        <v>0</v>
      </c>
      <c r="GD23" s="1">
        <f t="shared" si="93"/>
        <v>0</v>
      </c>
      <c r="GE23" s="1">
        <f t="shared" si="94"/>
        <v>0</v>
      </c>
      <c r="GF23" s="1">
        <f t="shared" si="95"/>
        <v>0</v>
      </c>
      <c r="GG23" s="1">
        <f t="shared" si="96"/>
        <v>0</v>
      </c>
      <c r="GH23" s="1">
        <f t="shared" si="97"/>
        <v>0</v>
      </c>
      <c r="GI23" s="1">
        <f t="shared" si="98"/>
        <v>0</v>
      </c>
      <c r="GJ23" s="1">
        <f t="shared" si="99"/>
        <v>0</v>
      </c>
      <c r="GK23" s="1">
        <f t="shared" si="100"/>
        <v>0</v>
      </c>
      <c r="GL23" s="1">
        <f t="shared" si="101"/>
        <v>0</v>
      </c>
      <c r="GM23" s="1">
        <f t="shared" si="102"/>
        <v>0</v>
      </c>
      <c r="GN23">
        <f t="shared" si="103"/>
        <v>136200</v>
      </c>
      <c r="GO23">
        <f t="shared" si="104"/>
        <v>170250</v>
      </c>
    </row>
    <row r="24" spans="1:197" x14ac:dyDescent="0.2">
      <c r="A24" s="1" t="s">
        <v>86</v>
      </c>
      <c r="B24" t="s">
        <v>38</v>
      </c>
      <c r="C24" t="s">
        <v>87</v>
      </c>
      <c r="D24" t="s">
        <v>39</v>
      </c>
      <c r="E24">
        <v>163900</v>
      </c>
      <c r="F24">
        <v>57400</v>
      </c>
      <c r="G24">
        <v>65600</v>
      </c>
      <c r="H24">
        <v>73800</v>
      </c>
      <c r="I24">
        <v>81950</v>
      </c>
      <c r="J24">
        <v>88550</v>
      </c>
      <c r="K24">
        <v>95100</v>
      </c>
      <c r="L24">
        <v>101650</v>
      </c>
      <c r="M24">
        <v>108200</v>
      </c>
      <c r="N24">
        <v>68880</v>
      </c>
      <c r="O24">
        <v>78720</v>
      </c>
      <c r="P24">
        <v>88560</v>
      </c>
      <c r="Q24">
        <v>98340</v>
      </c>
      <c r="R24">
        <v>106260</v>
      </c>
      <c r="S24">
        <v>114120</v>
      </c>
      <c r="T24">
        <v>121980</v>
      </c>
      <c r="U24">
        <v>129840</v>
      </c>
      <c r="V24" s="1" t="s">
        <v>17</v>
      </c>
      <c r="AM24" s="1" t="s">
        <v>617</v>
      </c>
      <c r="AN24" s="1" t="s">
        <v>19</v>
      </c>
      <c r="AO24" s="1">
        <v>1</v>
      </c>
      <c r="AP24" t="s">
        <v>87</v>
      </c>
      <c r="AQ24" s="1" t="s">
        <v>21</v>
      </c>
      <c r="AR24" s="1" t="s">
        <v>502</v>
      </c>
      <c r="AS24" t="s">
        <v>87</v>
      </c>
      <c r="AT24">
        <f>'Average Income Limits-HIDE'!L23</f>
        <v>22960</v>
      </c>
      <c r="AU24">
        <f>'Average Income Limits-HIDE'!M23</f>
        <v>26240</v>
      </c>
      <c r="AV24">
        <f>'Average Income Limits-HIDE'!N23</f>
        <v>29520</v>
      </c>
      <c r="AW24">
        <f>'Average Income Limits-HIDE'!O23</f>
        <v>32780</v>
      </c>
      <c r="AX24">
        <f>'Average Income Limits-HIDE'!P23</f>
        <v>35420</v>
      </c>
      <c r="AY24">
        <f>'Average Income Limits-HIDE'!Q23</f>
        <v>38040</v>
      </c>
      <c r="AZ24">
        <f>'Average Income Limits-HIDE'!R23</f>
        <v>40660</v>
      </c>
      <c r="BA24">
        <f>'Average Income Limits-HIDE'!S23</f>
        <v>43280</v>
      </c>
      <c r="BB24">
        <f>'Average Income Limits-HIDE'!T23</f>
        <v>34440</v>
      </c>
      <c r="BC24">
        <f>'Average Income Limits-HIDE'!U23</f>
        <v>39360</v>
      </c>
      <c r="BD24">
        <f>'Average Income Limits-HIDE'!V23</f>
        <v>44280</v>
      </c>
      <c r="BE24">
        <f>'Average Income Limits-HIDE'!W23</f>
        <v>49170</v>
      </c>
      <c r="BF24">
        <f>'Average Income Limits-HIDE'!X23</f>
        <v>53130</v>
      </c>
      <c r="BG24">
        <f>'Average Income Limits-HIDE'!Y23</f>
        <v>57060</v>
      </c>
      <c r="BH24">
        <f>'Average Income Limits-HIDE'!Z23</f>
        <v>60990</v>
      </c>
      <c r="BI24">
        <f>'Average Income Limits-HIDE'!AA23</f>
        <v>64920</v>
      </c>
      <c r="BJ24">
        <f>'Average Income Limits-HIDE'!AB23</f>
        <v>45920</v>
      </c>
      <c r="BK24">
        <f>'Average Income Limits-HIDE'!AC23</f>
        <v>52480</v>
      </c>
      <c r="BL24">
        <f>'Average Income Limits-HIDE'!AD23</f>
        <v>59040</v>
      </c>
      <c r="BM24">
        <f>'Average Income Limits-HIDE'!AE23</f>
        <v>65560</v>
      </c>
      <c r="BN24">
        <f>'Average Income Limits-HIDE'!AF23</f>
        <v>70840</v>
      </c>
      <c r="BO24">
        <f>'Average Income Limits-HIDE'!AG23</f>
        <v>76080</v>
      </c>
      <c r="BP24">
        <f>'Average Income Limits-HIDE'!AH23</f>
        <v>81320</v>
      </c>
      <c r="BQ24">
        <f>'Average Income Limits-HIDE'!AI23</f>
        <v>86560</v>
      </c>
      <c r="BR24">
        <f>'Average Income Limits-HIDE'!AZ23</f>
        <v>80360</v>
      </c>
      <c r="BS24">
        <f>'Average Income Limits-HIDE'!BA23</f>
        <v>91840</v>
      </c>
      <c r="BT24">
        <f>'Average Income Limits-HIDE'!BB23</f>
        <v>103320</v>
      </c>
      <c r="BU24">
        <f>'Average Income Limits-HIDE'!BC23</f>
        <v>114730</v>
      </c>
      <c r="BV24">
        <f>'Average Income Limits-HIDE'!BD23</f>
        <v>123970</v>
      </c>
      <c r="BW24">
        <f>'Average Income Limits-HIDE'!BE23</f>
        <v>133140</v>
      </c>
      <c r="BX24">
        <f>'Average Income Limits-HIDE'!BF23</f>
        <v>142310</v>
      </c>
      <c r="BY24">
        <f>'Average Income Limits-HIDE'!BG23</f>
        <v>151480</v>
      </c>
      <c r="BZ24">
        <f>'Average Income Limits-HIDE'!BH23</f>
        <v>91840</v>
      </c>
      <c r="CA24">
        <f>'Average Income Limits-HIDE'!BI23</f>
        <v>104960</v>
      </c>
      <c r="CB24">
        <f>'Average Income Limits-HIDE'!BJ23</f>
        <v>118080</v>
      </c>
      <c r="CC24">
        <f>'Average Income Limits-HIDE'!BK23</f>
        <v>131120</v>
      </c>
      <c r="CD24">
        <f>'Average Income Limits-HIDE'!BL23</f>
        <v>141680</v>
      </c>
      <c r="CE24">
        <f>'Average Income Limits-HIDE'!BM23</f>
        <v>152160</v>
      </c>
      <c r="CF24">
        <f>'Average Income Limits-HIDE'!BN23</f>
        <v>162640</v>
      </c>
      <c r="CG24">
        <f>'Average Income Limits-HIDE'!BO23</f>
        <v>173120</v>
      </c>
      <c r="CH24" s="1">
        <f t="shared" si="0"/>
        <v>574</v>
      </c>
      <c r="CI24" s="1">
        <f t="shared" si="1"/>
        <v>615</v>
      </c>
      <c r="CJ24" s="1">
        <f t="shared" si="2"/>
        <v>738</v>
      </c>
      <c r="CK24" s="1">
        <f t="shared" si="3"/>
        <v>852</v>
      </c>
      <c r="CL24" s="1">
        <f t="shared" si="4"/>
        <v>951</v>
      </c>
      <c r="CM24" s="1">
        <f t="shared" si="5"/>
        <v>861</v>
      </c>
      <c r="CN24" s="1">
        <f t="shared" si="6"/>
        <v>922</v>
      </c>
      <c r="CO24" s="1">
        <f t="shared" si="7"/>
        <v>1107</v>
      </c>
      <c r="CP24" s="1">
        <f t="shared" si="8"/>
        <v>1278</v>
      </c>
      <c r="CQ24" s="1">
        <f t="shared" si="9"/>
        <v>1426</v>
      </c>
      <c r="CR24" s="1">
        <f t="shared" si="10"/>
        <v>1148</v>
      </c>
      <c r="CS24" s="1">
        <f t="shared" si="11"/>
        <v>1230</v>
      </c>
      <c r="CT24" s="1">
        <f t="shared" si="12"/>
        <v>1476</v>
      </c>
      <c r="CU24" s="1">
        <f t="shared" si="13"/>
        <v>1705</v>
      </c>
      <c r="CV24" s="1">
        <f t="shared" si="14"/>
        <v>1902</v>
      </c>
      <c r="CW24" s="1">
        <f t="shared" si="15"/>
        <v>1435</v>
      </c>
      <c r="CX24" s="1">
        <f t="shared" si="16"/>
        <v>1537</v>
      </c>
      <c r="CY24" s="1">
        <f t="shared" si="17"/>
        <v>1845</v>
      </c>
      <c r="CZ24" s="1">
        <f t="shared" si="18"/>
        <v>2131</v>
      </c>
      <c r="DA24" s="1">
        <f t="shared" si="19"/>
        <v>2377</v>
      </c>
      <c r="DB24" s="1">
        <f t="shared" si="20"/>
        <v>1722</v>
      </c>
      <c r="DC24" s="1">
        <f t="shared" si="21"/>
        <v>1845</v>
      </c>
      <c r="DD24" s="1">
        <f t="shared" si="22"/>
        <v>2214</v>
      </c>
      <c r="DE24" s="1">
        <f t="shared" si="23"/>
        <v>2557</v>
      </c>
      <c r="DF24" s="1">
        <f t="shared" si="24"/>
        <v>2853</v>
      </c>
      <c r="DG24" s="1">
        <f t="shared" si="25"/>
        <v>2009</v>
      </c>
      <c r="DH24" s="1">
        <f t="shared" si="26"/>
        <v>2152</v>
      </c>
      <c r="DI24" s="1">
        <f t="shared" si="27"/>
        <v>2583</v>
      </c>
      <c r="DJ24" s="1">
        <f t="shared" si="28"/>
        <v>2983</v>
      </c>
      <c r="DK24" s="1">
        <f t="shared" si="29"/>
        <v>3328</v>
      </c>
      <c r="DL24" s="1">
        <f t="shared" si="30"/>
        <v>2296</v>
      </c>
      <c r="DM24" s="1">
        <f t="shared" si="31"/>
        <v>2460</v>
      </c>
      <c r="DN24" s="1">
        <f t="shared" si="32"/>
        <v>2952</v>
      </c>
      <c r="DO24" s="1">
        <f t="shared" si="33"/>
        <v>3410</v>
      </c>
      <c r="DP24" s="1">
        <f t="shared" si="34"/>
        <v>3804</v>
      </c>
      <c r="DQ24">
        <f t="shared" si="105"/>
        <v>0</v>
      </c>
      <c r="DR24">
        <f t="shared" si="106"/>
        <v>0</v>
      </c>
      <c r="DS24">
        <f t="shared" si="107"/>
        <v>0</v>
      </c>
      <c r="DT24">
        <f t="shared" si="108"/>
        <v>0</v>
      </c>
      <c r="DU24">
        <f t="shared" si="109"/>
        <v>0</v>
      </c>
      <c r="DV24">
        <f t="shared" si="110"/>
        <v>0</v>
      </c>
      <c r="DW24">
        <f t="shared" si="111"/>
        <v>0</v>
      </c>
      <c r="DX24">
        <f t="shared" si="112"/>
        <v>0</v>
      </c>
      <c r="DY24">
        <f t="shared" si="36"/>
        <v>0</v>
      </c>
      <c r="DZ24">
        <f t="shared" si="37"/>
        <v>0</v>
      </c>
      <c r="EA24">
        <f t="shared" si="38"/>
        <v>0</v>
      </c>
      <c r="EB24">
        <f t="shared" si="39"/>
        <v>0</v>
      </c>
      <c r="EC24">
        <f t="shared" si="40"/>
        <v>0</v>
      </c>
      <c r="ED24">
        <f t="shared" si="41"/>
        <v>0</v>
      </c>
      <c r="EE24">
        <f t="shared" si="42"/>
        <v>0</v>
      </c>
      <c r="EF24">
        <f t="shared" si="43"/>
        <v>0</v>
      </c>
      <c r="EG24">
        <f t="shared" si="44"/>
        <v>0</v>
      </c>
      <c r="EH24">
        <f t="shared" si="45"/>
        <v>0</v>
      </c>
      <c r="EI24">
        <f t="shared" si="46"/>
        <v>0</v>
      </c>
      <c r="EJ24">
        <f t="shared" si="47"/>
        <v>0</v>
      </c>
      <c r="EK24">
        <f t="shared" si="48"/>
        <v>0</v>
      </c>
      <c r="EL24">
        <f t="shared" si="49"/>
        <v>0</v>
      </c>
      <c r="EM24">
        <f t="shared" si="50"/>
        <v>0</v>
      </c>
      <c r="EN24">
        <f t="shared" si="51"/>
        <v>0</v>
      </c>
      <c r="EO24">
        <f t="shared" si="52"/>
        <v>0</v>
      </c>
      <c r="EP24">
        <f t="shared" si="53"/>
        <v>0</v>
      </c>
      <c r="EQ24">
        <f t="shared" si="54"/>
        <v>0</v>
      </c>
      <c r="ER24">
        <f t="shared" si="55"/>
        <v>0</v>
      </c>
      <c r="ES24">
        <f t="shared" si="56"/>
        <v>0</v>
      </c>
      <c r="ET24">
        <f t="shared" si="57"/>
        <v>0</v>
      </c>
      <c r="EU24">
        <f t="shared" si="58"/>
        <v>0</v>
      </c>
      <c r="EV24">
        <f t="shared" si="59"/>
        <v>0</v>
      </c>
      <c r="EW24">
        <f t="shared" si="60"/>
        <v>0</v>
      </c>
      <c r="EX24">
        <f t="shared" si="61"/>
        <v>0</v>
      </c>
      <c r="EY24">
        <f t="shared" si="62"/>
        <v>0</v>
      </c>
      <c r="EZ24">
        <f t="shared" si="63"/>
        <v>0</v>
      </c>
      <c r="FA24">
        <f t="shared" si="64"/>
        <v>0</v>
      </c>
      <c r="FB24">
        <f t="shared" si="65"/>
        <v>0</v>
      </c>
      <c r="FC24">
        <f t="shared" si="66"/>
        <v>0</v>
      </c>
      <c r="FD24">
        <f t="shared" si="67"/>
        <v>0</v>
      </c>
      <c r="FE24" s="1">
        <f t="shared" si="68"/>
        <v>0</v>
      </c>
      <c r="FF24" s="1">
        <f t="shared" si="69"/>
        <v>0</v>
      </c>
      <c r="FG24" s="1">
        <f t="shared" si="70"/>
        <v>0</v>
      </c>
      <c r="FH24" s="1">
        <f t="shared" si="71"/>
        <v>0</v>
      </c>
      <c r="FI24" s="1">
        <f t="shared" si="72"/>
        <v>0</v>
      </c>
      <c r="FJ24" s="1">
        <f t="shared" si="73"/>
        <v>0</v>
      </c>
      <c r="FK24" s="1">
        <f t="shared" si="74"/>
        <v>0</v>
      </c>
      <c r="FL24" s="1">
        <f t="shared" si="75"/>
        <v>0</v>
      </c>
      <c r="FM24" s="1">
        <f t="shared" si="76"/>
        <v>0</v>
      </c>
      <c r="FN24" s="1">
        <f t="shared" si="77"/>
        <v>0</v>
      </c>
      <c r="FO24" s="1">
        <f t="shared" si="78"/>
        <v>0</v>
      </c>
      <c r="FP24" s="1">
        <f t="shared" si="79"/>
        <v>0</v>
      </c>
      <c r="FQ24" s="1">
        <f t="shared" si="80"/>
        <v>0</v>
      </c>
      <c r="FR24" s="1">
        <f t="shared" si="81"/>
        <v>0</v>
      </c>
      <c r="FS24" s="1">
        <f t="shared" si="82"/>
        <v>0</v>
      </c>
      <c r="FT24" s="1">
        <f t="shared" si="83"/>
        <v>0</v>
      </c>
      <c r="FU24" s="1">
        <f t="shared" si="84"/>
        <v>0</v>
      </c>
      <c r="FV24" s="1">
        <f t="shared" si="85"/>
        <v>0</v>
      </c>
      <c r="FW24" s="1">
        <f t="shared" si="86"/>
        <v>0</v>
      </c>
      <c r="FX24" s="1">
        <f t="shared" si="87"/>
        <v>0</v>
      </c>
      <c r="FY24" s="1">
        <f t="shared" si="88"/>
        <v>0</v>
      </c>
      <c r="FZ24" s="1">
        <f t="shared" si="89"/>
        <v>0</v>
      </c>
      <c r="GA24" s="1">
        <f t="shared" si="90"/>
        <v>0</v>
      </c>
      <c r="GB24" s="1">
        <f t="shared" si="91"/>
        <v>0</v>
      </c>
      <c r="GC24" s="1">
        <f t="shared" si="92"/>
        <v>0</v>
      </c>
      <c r="GD24" s="1">
        <f t="shared" si="93"/>
        <v>0</v>
      </c>
      <c r="GE24" s="1">
        <f t="shared" si="94"/>
        <v>0</v>
      </c>
      <c r="GF24" s="1">
        <f t="shared" si="95"/>
        <v>0</v>
      </c>
      <c r="GG24" s="1">
        <f t="shared" si="96"/>
        <v>0</v>
      </c>
      <c r="GH24" s="1">
        <f t="shared" si="97"/>
        <v>0</v>
      </c>
      <c r="GI24" s="1">
        <f t="shared" si="98"/>
        <v>0</v>
      </c>
      <c r="GJ24" s="1">
        <f t="shared" si="99"/>
        <v>0</v>
      </c>
      <c r="GK24" s="1">
        <f t="shared" si="100"/>
        <v>0</v>
      </c>
      <c r="GL24" s="1">
        <f t="shared" si="101"/>
        <v>0</v>
      </c>
      <c r="GM24" s="1">
        <f t="shared" si="102"/>
        <v>0</v>
      </c>
      <c r="GN24">
        <f t="shared" si="103"/>
        <v>196680</v>
      </c>
      <c r="GO24">
        <f t="shared" si="104"/>
        <v>245850</v>
      </c>
    </row>
    <row r="25" spans="1:197" x14ac:dyDescent="0.2">
      <c r="A25" s="1" t="s">
        <v>88</v>
      </c>
      <c r="B25" t="s">
        <v>56</v>
      </c>
      <c r="C25" t="s">
        <v>89</v>
      </c>
      <c r="D25" t="s">
        <v>57</v>
      </c>
      <c r="E25">
        <v>90600</v>
      </c>
      <c r="F25">
        <v>31750</v>
      </c>
      <c r="G25">
        <v>36250</v>
      </c>
      <c r="H25">
        <v>40800</v>
      </c>
      <c r="I25">
        <v>45300</v>
      </c>
      <c r="J25">
        <v>48950</v>
      </c>
      <c r="K25">
        <v>52550</v>
      </c>
      <c r="L25">
        <v>56200</v>
      </c>
      <c r="M25">
        <v>59800</v>
      </c>
      <c r="N25">
        <v>38100</v>
      </c>
      <c r="O25">
        <v>43500</v>
      </c>
      <c r="P25">
        <v>48960</v>
      </c>
      <c r="Q25">
        <v>54360</v>
      </c>
      <c r="R25">
        <v>58740</v>
      </c>
      <c r="S25">
        <v>63060</v>
      </c>
      <c r="T25">
        <v>67440</v>
      </c>
      <c r="U25">
        <v>71760</v>
      </c>
      <c r="V25" s="1" t="s">
        <v>43</v>
      </c>
      <c r="W25">
        <v>32500</v>
      </c>
      <c r="X25">
        <v>37150</v>
      </c>
      <c r="Y25">
        <v>41800</v>
      </c>
      <c r="Z25">
        <v>46400</v>
      </c>
      <c r="AA25">
        <v>50150</v>
      </c>
      <c r="AB25">
        <v>53850</v>
      </c>
      <c r="AC25">
        <v>57550</v>
      </c>
      <c r="AD25">
        <v>61250</v>
      </c>
      <c r="AE25">
        <v>39000</v>
      </c>
      <c r="AF25">
        <v>44580</v>
      </c>
      <c r="AG25">
        <v>50160</v>
      </c>
      <c r="AH25">
        <v>55680</v>
      </c>
      <c r="AI25">
        <v>60180</v>
      </c>
      <c r="AJ25">
        <v>64620</v>
      </c>
      <c r="AK25">
        <v>69060</v>
      </c>
      <c r="AL25">
        <v>73500</v>
      </c>
      <c r="AM25" s="1" t="s">
        <v>617</v>
      </c>
      <c r="AN25" s="1" t="s">
        <v>19</v>
      </c>
      <c r="AO25" s="1">
        <v>1</v>
      </c>
      <c r="AP25" t="s">
        <v>89</v>
      </c>
      <c r="AQ25" s="1" t="s">
        <v>21</v>
      </c>
      <c r="AR25" s="1" t="s">
        <v>503</v>
      </c>
      <c r="AS25" t="s">
        <v>89</v>
      </c>
      <c r="AT25">
        <f>'Average Income Limits-HIDE'!L24</f>
        <v>12700</v>
      </c>
      <c r="AU25">
        <f>'Average Income Limits-HIDE'!M24</f>
        <v>14500</v>
      </c>
      <c r="AV25">
        <f>'Average Income Limits-HIDE'!N24</f>
        <v>16320</v>
      </c>
      <c r="AW25">
        <f>'Average Income Limits-HIDE'!O24</f>
        <v>18120</v>
      </c>
      <c r="AX25">
        <f>'Average Income Limits-HIDE'!P24</f>
        <v>19580</v>
      </c>
      <c r="AY25">
        <f>'Average Income Limits-HIDE'!Q24</f>
        <v>21020</v>
      </c>
      <c r="AZ25">
        <f>'Average Income Limits-HIDE'!R24</f>
        <v>22480</v>
      </c>
      <c r="BA25">
        <f>'Average Income Limits-HIDE'!S24</f>
        <v>23920</v>
      </c>
      <c r="BB25">
        <f>'Average Income Limits-HIDE'!T24</f>
        <v>19050</v>
      </c>
      <c r="BC25">
        <f>'Average Income Limits-HIDE'!U24</f>
        <v>21750</v>
      </c>
      <c r="BD25">
        <f>'Average Income Limits-HIDE'!V24</f>
        <v>24480</v>
      </c>
      <c r="BE25">
        <f>'Average Income Limits-HIDE'!W24</f>
        <v>27180</v>
      </c>
      <c r="BF25">
        <f>'Average Income Limits-HIDE'!X24</f>
        <v>29370</v>
      </c>
      <c r="BG25">
        <f>'Average Income Limits-HIDE'!Y24</f>
        <v>31530</v>
      </c>
      <c r="BH25">
        <f>'Average Income Limits-HIDE'!Z24</f>
        <v>33720</v>
      </c>
      <c r="BI25">
        <f>'Average Income Limits-HIDE'!AA24</f>
        <v>35880</v>
      </c>
      <c r="BJ25">
        <f>'Average Income Limits-HIDE'!AB24</f>
        <v>25400</v>
      </c>
      <c r="BK25">
        <f>'Average Income Limits-HIDE'!AC24</f>
        <v>29000</v>
      </c>
      <c r="BL25">
        <f>'Average Income Limits-HIDE'!AD24</f>
        <v>32640</v>
      </c>
      <c r="BM25">
        <f>'Average Income Limits-HIDE'!AE24</f>
        <v>36240</v>
      </c>
      <c r="BN25">
        <f>'Average Income Limits-HIDE'!AF24</f>
        <v>39160</v>
      </c>
      <c r="BO25">
        <f>'Average Income Limits-HIDE'!AG24</f>
        <v>42040</v>
      </c>
      <c r="BP25">
        <f>'Average Income Limits-HIDE'!AH24</f>
        <v>44960</v>
      </c>
      <c r="BQ25">
        <f>'Average Income Limits-HIDE'!AI24</f>
        <v>47840</v>
      </c>
      <c r="BR25">
        <f>'Average Income Limits-HIDE'!AZ24</f>
        <v>44450</v>
      </c>
      <c r="BS25">
        <f>'Average Income Limits-HIDE'!BA24</f>
        <v>50750</v>
      </c>
      <c r="BT25">
        <f>'Average Income Limits-HIDE'!BB24</f>
        <v>57120</v>
      </c>
      <c r="BU25">
        <f>'Average Income Limits-HIDE'!BC24</f>
        <v>63420</v>
      </c>
      <c r="BV25">
        <f>'Average Income Limits-HIDE'!BD24</f>
        <v>68530</v>
      </c>
      <c r="BW25">
        <f>'Average Income Limits-HIDE'!BE24</f>
        <v>73570</v>
      </c>
      <c r="BX25">
        <f>'Average Income Limits-HIDE'!BF24</f>
        <v>78680</v>
      </c>
      <c r="BY25">
        <f>'Average Income Limits-HIDE'!BG24</f>
        <v>83720</v>
      </c>
      <c r="BZ25">
        <f>'Average Income Limits-HIDE'!BH24</f>
        <v>50800</v>
      </c>
      <c r="CA25">
        <f>'Average Income Limits-HIDE'!BI24</f>
        <v>58000</v>
      </c>
      <c r="CB25">
        <f>'Average Income Limits-HIDE'!BJ24</f>
        <v>65280</v>
      </c>
      <c r="CC25">
        <f>'Average Income Limits-HIDE'!BK24</f>
        <v>72480</v>
      </c>
      <c r="CD25">
        <f>'Average Income Limits-HIDE'!BL24</f>
        <v>78320</v>
      </c>
      <c r="CE25">
        <f>'Average Income Limits-HIDE'!BM24</f>
        <v>84080</v>
      </c>
      <c r="CF25">
        <f>'Average Income Limits-HIDE'!BN24</f>
        <v>89920</v>
      </c>
      <c r="CG25">
        <f>'Average Income Limits-HIDE'!BO24</f>
        <v>95680</v>
      </c>
      <c r="CH25" s="1">
        <f t="shared" si="0"/>
        <v>317</v>
      </c>
      <c r="CI25" s="1">
        <f t="shared" si="1"/>
        <v>340</v>
      </c>
      <c r="CJ25" s="1">
        <f t="shared" si="2"/>
        <v>408</v>
      </c>
      <c r="CK25" s="1">
        <f t="shared" si="3"/>
        <v>471</v>
      </c>
      <c r="CL25" s="1">
        <f t="shared" si="4"/>
        <v>525</v>
      </c>
      <c r="CM25" s="1">
        <f t="shared" si="5"/>
        <v>476</v>
      </c>
      <c r="CN25" s="1">
        <f t="shared" si="6"/>
        <v>510</v>
      </c>
      <c r="CO25" s="1">
        <f t="shared" si="7"/>
        <v>612</v>
      </c>
      <c r="CP25" s="1">
        <f t="shared" si="8"/>
        <v>706</v>
      </c>
      <c r="CQ25" s="1">
        <f t="shared" si="9"/>
        <v>788</v>
      </c>
      <c r="CR25" s="1">
        <f t="shared" si="10"/>
        <v>635</v>
      </c>
      <c r="CS25" s="1">
        <f t="shared" si="11"/>
        <v>680</v>
      </c>
      <c r="CT25" s="1">
        <f t="shared" si="12"/>
        <v>816</v>
      </c>
      <c r="CU25" s="1">
        <f t="shared" si="13"/>
        <v>942</v>
      </c>
      <c r="CV25" s="1">
        <f t="shared" si="14"/>
        <v>1051</v>
      </c>
      <c r="CW25" s="1">
        <f t="shared" si="15"/>
        <v>793</v>
      </c>
      <c r="CX25" s="1">
        <f t="shared" si="16"/>
        <v>850</v>
      </c>
      <c r="CY25" s="1">
        <f t="shared" si="17"/>
        <v>1020</v>
      </c>
      <c r="CZ25" s="1">
        <f t="shared" si="18"/>
        <v>1178</v>
      </c>
      <c r="DA25" s="1">
        <f t="shared" si="19"/>
        <v>1313</v>
      </c>
      <c r="DB25" s="1">
        <f t="shared" si="20"/>
        <v>952</v>
      </c>
      <c r="DC25" s="1">
        <f t="shared" si="21"/>
        <v>1020</v>
      </c>
      <c r="DD25" s="1">
        <f t="shared" si="22"/>
        <v>1224</v>
      </c>
      <c r="DE25" s="1">
        <f t="shared" si="23"/>
        <v>1413</v>
      </c>
      <c r="DF25" s="1">
        <f t="shared" si="24"/>
        <v>1576</v>
      </c>
      <c r="DG25" s="1">
        <f t="shared" si="25"/>
        <v>1111</v>
      </c>
      <c r="DH25" s="1">
        <f t="shared" si="26"/>
        <v>1190</v>
      </c>
      <c r="DI25" s="1">
        <f t="shared" si="27"/>
        <v>1428</v>
      </c>
      <c r="DJ25" s="1">
        <f t="shared" si="28"/>
        <v>1649</v>
      </c>
      <c r="DK25" s="1">
        <f t="shared" si="29"/>
        <v>1839</v>
      </c>
      <c r="DL25" s="1">
        <f t="shared" si="30"/>
        <v>1270</v>
      </c>
      <c r="DM25" s="1">
        <f t="shared" si="31"/>
        <v>1360</v>
      </c>
      <c r="DN25" s="1">
        <f t="shared" si="32"/>
        <v>1632</v>
      </c>
      <c r="DO25" s="1">
        <f t="shared" si="33"/>
        <v>1885</v>
      </c>
      <c r="DP25" s="1">
        <f t="shared" si="34"/>
        <v>2102</v>
      </c>
      <c r="DQ25">
        <f t="shared" si="105"/>
        <v>13000</v>
      </c>
      <c r="DR25">
        <f t="shared" si="106"/>
        <v>14860</v>
      </c>
      <c r="DS25">
        <f t="shared" si="107"/>
        <v>16720</v>
      </c>
      <c r="DT25">
        <f t="shared" si="108"/>
        <v>18560</v>
      </c>
      <c r="DU25">
        <f t="shared" si="109"/>
        <v>20060</v>
      </c>
      <c r="DV25">
        <f t="shared" si="110"/>
        <v>21540</v>
      </c>
      <c r="DW25">
        <f t="shared" si="111"/>
        <v>23020</v>
      </c>
      <c r="DX25">
        <f t="shared" si="112"/>
        <v>24500</v>
      </c>
      <c r="DY25">
        <f t="shared" si="36"/>
        <v>19500</v>
      </c>
      <c r="DZ25">
        <f t="shared" si="37"/>
        <v>22290</v>
      </c>
      <c r="EA25">
        <f t="shared" si="38"/>
        <v>25080</v>
      </c>
      <c r="EB25">
        <f t="shared" si="39"/>
        <v>27840</v>
      </c>
      <c r="EC25">
        <f t="shared" si="40"/>
        <v>30090</v>
      </c>
      <c r="ED25">
        <f t="shared" si="41"/>
        <v>32310</v>
      </c>
      <c r="EE25">
        <f t="shared" si="42"/>
        <v>34530</v>
      </c>
      <c r="EF25">
        <f t="shared" si="43"/>
        <v>36750</v>
      </c>
      <c r="EG25">
        <f t="shared" si="44"/>
        <v>26000</v>
      </c>
      <c r="EH25">
        <f t="shared" si="45"/>
        <v>29720</v>
      </c>
      <c r="EI25">
        <f t="shared" si="46"/>
        <v>33440</v>
      </c>
      <c r="EJ25">
        <f t="shared" si="47"/>
        <v>37120</v>
      </c>
      <c r="EK25">
        <f t="shared" si="48"/>
        <v>40120</v>
      </c>
      <c r="EL25">
        <f t="shared" si="49"/>
        <v>43080</v>
      </c>
      <c r="EM25">
        <f t="shared" si="50"/>
        <v>46040</v>
      </c>
      <c r="EN25">
        <f t="shared" si="51"/>
        <v>49000</v>
      </c>
      <c r="EO25">
        <f t="shared" si="52"/>
        <v>45500</v>
      </c>
      <c r="EP25">
        <f t="shared" si="53"/>
        <v>52010</v>
      </c>
      <c r="EQ25">
        <f t="shared" si="54"/>
        <v>58519.999999999993</v>
      </c>
      <c r="ER25">
        <f t="shared" si="55"/>
        <v>64959.999999999993</v>
      </c>
      <c r="ES25">
        <f t="shared" si="56"/>
        <v>70210</v>
      </c>
      <c r="ET25">
        <f t="shared" si="57"/>
        <v>75390</v>
      </c>
      <c r="EU25">
        <f t="shared" si="58"/>
        <v>80570</v>
      </c>
      <c r="EV25">
        <f t="shared" si="59"/>
        <v>85750</v>
      </c>
      <c r="EW25">
        <f t="shared" si="60"/>
        <v>52000</v>
      </c>
      <c r="EX25">
        <f t="shared" si="61"/>
        <v>59440</v>
      </c>
      <c r="EY25">
        <f t="shared" si="62"/>
        <v>66880</v>
      </c>
      <c r="EZ25">
        <f t="shared" si="63"/>
        <v>74240</v>
      </c>
      <c r="FA25">
        <f t="shared" si="64"/>
        <v>80240</v>
      </c>
      <c r="FB25">
        <f t="shared" si="65"/>
        <v>86160</v>
      </c>
      <c r="FC25">
        <f t="shared" si="66"/>
        <v>92080</v>
      </c>
      <c r="FD25">
        <f t="shared" si="67"/>
        <v>98000</v>
      </c>
      <c r="FE25" s="1">
        <f t="shared" si="68"/>
        <v>325</v>
      </c>
      <c r="FF25" s="1">
        <f t="shared" si="69"/>
        <v>348</v>
      </c>
      <c r="FG25" s="1">
        <f t="shared" si="70"/>
        <v>418</v>
      </c>
      <c r="FH25" s="1">
        <f t="shared" si="71"/>
        <v>482</v>
      </c>
      <c r="FI25" s="1">
        <f t="shared" si="72"/>
        <v>538</v>
      </c>
      <c r="FJ25" s="1">
        <f t="shared" si="73"/>
        <v>487</v>
      </c>
      <c r="FK25" s="1">
        <f t="shared" si="74"/>
        <v>522</v>
      </c>
      <c r="FL25" s="1">
        <f t="shared" si="75"/>
        <v>627</v>
      </c>
      <c r="FM25" s="1">
        <f t="shared" si="76"/>
        <v>724</v>
      </c>
      <c r="FN25" s="1">
        <f t="shared" si="77"/>
        <v>807</v>
      </c>
      <c r="FO25" s="1">
        <f t="shared" si="78"/>
        <v>650</v>
      </c>
      <c r="FP25" s="1">
        <f t="shared" si="79"/>
        <v>696</v>
      </c>
      <c r="FQ25" s="1">
        <f t="shared" si="80"/>
        <v>836</v>
      </c>
      <c r="FR25" s="1">
        <f t="shared" si="81"/>
        <v>965</v>
      </c>
      <c r="FS25" s="1">
        <f t="shared" si="82"/>
        <v>1077</v>
      </c>
      <c r="FT25" s="1">
        <f t="shared" si="83"/>
        <v>812</v>
      </c>
      <c r="FU25" s="1">
        <f t="shared" si="84"/>
        <v>870</v>
      </c>
      <c r="FV25" s="1">
        <f t="shared" si="85"/>
        <v>1045</v>
      </c>
      <c r="FW25" s="1">
        <f t="shared" si="86"/>
        <v>1206</v>
      </c>
      <c r="FX25" s="1">
        <f t="shared" si="87"/>
        <v>1346</v>
      </c>
      <c r="FY25" s="1">
        <f t="shared" si="88"/>
        <v>975</v>
      </c>
      <c r="FZ25" s="1">
        <f t="shared" si="89"/>
        <v>1044</v>
      </c>
      <c r="GA25" s="1">
        <f t="shared" si="90"/>
        <v>1254</v>
      </c>
      <c r="GB25" s="1">
        <f t="shared" si="91"/>
        <v>1448</v>
      </c>
      <c r="GC25" s="1">
        <f t="shared" si="92"/>
        <v>1615</v>
      </c>
      <c r="GD25" s="1">
        <f t="shared" si="93"/>
        <v>1137</v>
      </c>
      <c r="GE25" s="1">
        <f t="shared" si="94"/>
        <v>1218</v>
      </c>
      <c r="GF25" s="1">
        <f t="shared" si="95"/>
        <v>1463</v>
      </c>
      <c r="GG25" s="1">
        <f t="shared" si="96"/>
        <v>1689</v>
      </c>
      <c r="GH25" s="1">
        <f t="shared" si="97"/>
        <v>1884</v>
      </c>
      <c r="GI25" s="1">
        <f t="shared" si="98"/>
        <v>1300</v>
      </c>
      <c r="GJ25" s="1">
        <f t="shared" si="99"/>
        <v>1393</v>
      </c>
      <c r="GK25" s="1">
        <f t="shared" si="100"/>
        <v>1672</v>
      </c>
      <c r="GL25" s="1">
        <f t="shared" si="101"/>
        <v>1931</v>
      </c>
      <c r="GM25" s="1">
        <f t="shared" si="102"/>
        <v>2154</v>
      </c>
      <c r="GN25">
        <f t="shared" si="103"/>
        <v>108720</v>
      </c>
      <c r="GO25">
        <f t="shared" si="104"/>
        <v>135900</v>
      </c>
    </row>
    <row r="26" spans="1:197" x14ac:dyDescent="0.2">
      <c r="A26" s="1" t="s">
        <v>92</v>
      </c>
      <c r="B26" t="s">
        <v>90</v>
      </c>
      <c r="C26" t="s">
        <v>93</v>
      </c>
      <c r="D26" t="s">
        <v>91</v>
      </c>
      <c r="E26">
        <v>115100</v>
      </c>
      <c r="F26">
        <v>40300</v>
      </c>
      <c r="G26">
        <v>46050</v>
      </c>
      <c r="H26">
        <v>51800</v>
      </c>
      <c r="I26">
        <v>57550</v>
      </c>
      <c r="J26">
        <v>62200</v>
      </c>
      <c r="K26">
        <v>66800</v>
      </c>
      <c r="L26">
        <v>71400</v>
      </c>
      <c r="M26">
        <v>76000</v>
      </c>
      <c r="N26">
        <v>48360</v>
      </c>
      <c r="O26">
        <v>55260</v>
      </c>
      <c r="P26">
        <v>62160</v>
      </c>
      <c r="Q26">
        <v>69060</v>
      </c>
      <c r="R26">
        <v>74640</v>
      </c>
      <c r="S26">
        <v>80160</v>
      </c>
      <c r="T26">
        <v>85680</v>
      </c>
      <c r="U26">
        <v>91200</v>
      </c>
      <c r="V26" s="1" t="s">
        <v>17</v>
      </c>
      <c r="AM26" s="1" t="s">
        <v>617</v>
      </c>
      <c r="AN26" s="1" t="s">
        <v>19</v>
      </c>
      <c r="AO26" s="1">
        <v>1</v>
      </c>
      <c r="AP26" t="s">
        <v>93</v>
      </c>
      <c r="AQ26" s="1" t="s">
        <v>21</v>
      </c>
      <c r="AR26" s="1" t="s">
        <v>504</v>
      </c>
      <c r="AS26" t="s">
        <v>93</v>
      </c>
      <c r="AT26">
        <f>'Average Income Limits-HIDE'!L25</f>
        <v>16120</v>
      </c>
      <c r="AU26">
        <f>'Average Income Limits-HIDE'!M25</f>
        <v>18420</v>
      </c>
      <c r="AV26">
        <f>'Average Income Limits-HIDE'!N25</f>
        <v>20720</v>
      </c>
      <c r="AW26">
        <f>'Average Income Limits-HIDE'!O25</f>
        <v>23020</v>
      </c>
      <c r="AX26">
        <f>'Average Income Limits-HIDE'!P25</f>
        <v>24880</v>
      </c>
      <c r="AY26">
        <f>'Average Income Limits-HIDE'!Q25</f>
        <v>26720</v>
      </c>
      <c r="AZ26">
        <f>'Average Income Limits-HIDE'!R25</f>
        <v>28560</v>
      </c>
      <c r="BA26">
        <f>'Average Income Limits-HIDE'!S25</f>
        <v>30400</v>
      </c>
      <c r="BB26">
        <f>'Average Income Limits-HIDE'!T25</f>
        <v>24180</v>
      </c>
      <c r="BC26">
        <f>'Average Income Limits-HIDE'!U25</f>
        <v>27630</v>
      </c>
      <c r="BD26">
        <f>'Average Income Limits-HIDE'!V25</f>
        <v>31080</v>
      </c>
      <c r="BE26">
        <f>'Average Income Limits-HIDE'!W25</f>
        <v>34530</v>
      </c>
      <c r="BF26">
        <f>'Average Income Limits-HIDE'!X25</f>
        <v>37320</v>
      </c>
      <c r="BG26">
        <f>'Average Income Limits-HIDE'!Y25</f>
        <v>40080</v>
      </c>
      <c r="BH26">
        <f>'Average Income Limits-HIDE'!Z25</f>
        <v>42840</v>
      </c>
      <c r="BI26">
        <f>'Average Income Limits-HIDE'!AA25</f>
        <v>45600</v>
      </c>
      <c r="BJ26">
        <f>'Average Income Limits-HIDE'!AB25</f>
        <v>32240</v>
      </c>
      <c r="BK26">
        <f>'Average Income Limits-HIDE'!AC25</f>
        <v>36840</v>
      </c>
      <c r="BL26">
        <f>'Average Income Limits-HIDE'!AD25</f>
        <v>41440</v>
      </c>
      <c r="BM26">
        <f>'Average Income Limits-HIDE'!AE25</f>
        <v>46040</v>
      </c>
      <c r="BN26">
        <f>'Average Income Limits-HIDE'!AF25</f>
        <v>49760</v>
      </c>
      <c r="BO26">
        <f>'Average Income Limits-HIDE'!AG25</f>
        <v>53440</v>
      </c>
      <c r="BP26">
        <f>'Average Income Limits-HIDE'!AH25</f>
        <v>57120</v>
      </c>
      <c r="BQ26">
        <f>'Average Income Limits-HIDE'!AI25</f>
        <v>60800</v>
      </c>
      <c r="BR26">
        <f>'Average Income Limits-HIDE'!AZ25</f>
        <v>56420</v>
      </c>
      <c r="BS26">
        <f>'Average Income Limits-HIDE'!BA25</f>
        <v>64470</v>
      </c>
      <c r="BT26">
        <f>'Average Income Limits-HIDE'!BB25</f>
        <v>72520</v>
      </c>
      <c r="BU26">
        <f>'Average Income Limits-HIDE'!BC25</f>
        <v>80570</v>
      </c>
      <c r="BV26">
        <f>'Average Income Limits-HIDE'!BD25</f>
        <v>87080</v>
      </c>
      <c r="BW26">
        <f>'Average Income Limits-HIDE'!BE25</f>
        <v>93520</v>
      </c>
      <c r="BX26">
        <f>'Average Income Limits-HIDE'!BF25</f>
        <v>99960</v>
      </c>
      <c r="BY26">
        <f>'Average Income Limits-HIDE'!BG25</f>
        <v>106400</v>
      </c>
      <c r="BZ26">
        <f>'Average Income Limits-HIDE'!BH25</f>
        <v>64480</v>
      </c>
      <c r="CA26">
        <f>'Average Income Limits-HIDE'!BI25</f>
        <v>73680</v>
      </c>
      <c r="CB26">
        <f>'Average Income Limits-HIDE'!BJ25</f>
        <v>82880</v>
      </c>
      <c r="CC26">
        <f>'Average Income Limits-HIDE'!BK25</f>
        <v>92080</v>
      </c>
      <c r="CD26">
        <f>'Average Income Limits-HIDE'!BL25</f>
        <v>99520</v>
      </c>
      <c r="CE26">
        <f>'Average Income Limits-HIDE'!BM25</f>
        <v>106880</v>
      </c>
      <c r="CF26">
        <f>'Average Income Limits-HIDE'!BN25</f>
        <v>114240</v>
      </c>
      <c r="CG26">
        <f>'Average Income Limits-HIDE'!BO25</f>
        <v>121600</v>
      </c>
      <c r="CH26" s="1">
        <f t="shared" si="0"/>
        <v>403</v>
      </c>
      <c r="CI26" s="1">
        <f t="shared" si="1"/>
        <v>431</v>
      </c>
      <c r="CJ26" s="1">
        <f t="shared" si="2"/>
        <v>518</v>
      </c>
      <c r="CK26" s="1">
        <f t="shared" si="3"/>
        <v>598</v>
      </c>
      <c r="CL26" s="1">
        <f t="shared" si="4"/>
        <v>668</v>
      </c>
      <c r="CM26" s="1">
        <f t="shared" si="5"/>
        <v>604</v>
      </c>
      <c r="CN26" s="1">
        <f t="shared" si="6"/>
        <v>647</v>
      </c>
      <c r="CO26" s="1">
        <f t="shared" si="7"/>
        <v>777</v>
      </c>
      <c r="CP26" s="1">
        <f t="shared" si="8"/>
        <v>898</v>
      </c>
      <c r="CQ26" s="1">
        <f t="shared" si="9"/>
        <v>1002</v>
      </c>
      <c r="CR26" s="1">
        <f t="shared" si="10"/>
        <v>806</v>
      </c>
      <c r="CS26" s="1">
        <f t="shared" si="11"/>
        <v>863</v>
      </c>
      <c r="CT26" s="1">
        <f t="shared" si="12"/>
        <v>1036</v>
      </c>
      <c r="CU26" s="1">
        <f t="shared" si="13"/>
        <v>1197</v>
      </c>
      <c r="CV26" s="1">
        <f t="shared" si="14"/>
        <v>1336</v>
      </c>
      <c r="CW26" s="1">
        <f t="shared" si="15"/>
        <v>1007</v>
      </c>
      <c r="CX26" s="1">
        <f t="shared" si="16"/>
        <v>1079</v>
      </c>
      <c r="CY26" s="1">
        <f t="shared" si="17"/>
        <v>1295</v>
      </c>
      <c r="CZ26" s="1">
        <f t="shared" si="18"/>
        <v>1496</v>
      </c>
      <c r="DA26" s="1">
        <f t="shared" si="19"/>
        <v>1670</v>
      </c>
      <c r="DB26" s="1">
        <f t="shared" si="20"/>
        <v>1209</v>
      </c>
      <c r="DC26" s="1">
        <f t="shared" si="21"/>
        <v>1295</v>
      </c>
      <c r="DD26" s="1">
        <f t="shared" si="22"/>
        <v>1554</v>
      </c>
      <c r="DE26" s="1">
        <f t="shared" si="23"/>
        <v>1796</v>
      </c>
      <c r="DF26" s="1">
        <f t="shared" si="24"/>
        <v>2004</v>
      </c>
      <c r="DG26" s="1">
        <f t="shared" si="25"/>
        <v>1410</v>
      </c>
      <c r="DH26" s="1">
        <f t="shared" si="26"/>
        <v>1511</v>
      </c>
      <c r="DI26" s="1">
        <f t="shared" si="27"/>
        <v>1813</v>
      </c>
      <c r="DJ26" s="1">
        <f t="shared" si="28"/>
        <v>2095</v>
      </c>
      <c r="DK26" s="1">
        <f t="shared" si="29"/>
        <v>2338</v>
      </c>
      <c r="DL26" s="1">
        <f t="shared" si="30"/>
        <v>1612</v>
      </c>
      <c r="DM26" s="1">
        <f t="shared" si="31"/>
        <v>1727</v>
      </c>
      <c r="DN26" s="1">
        <f t="shared" si="32"/>
        <v>2072</v>
      </c>
      <c r="DO26" s="1">
        <f t="shared" si="33"/>
        <v>2395</v>
      </c>
      <c r="DP26" s="1">
        <f t="shared" si="34"/>
        <v>2672</v>
      </c>
      <c r="DQ26">
        <f t="shared" si="105"/>
        <v>0</v>
      </c>
      <c r="DR26">
        <f t="shared" si="106"/>
        <v>0</v>
      </c>
      <c r="DS26">
        <f t="shared" si="107"/>
        <v>0</v>
      </c>
      <c r="DT26">
        <f t="shared" si="108"/>
        <v>0</v>
      </c>
      <c r="DU26">
        <f t="shared" si="109"/>
        <v>0</v>
      </c>
      <c r="DV26">
        <f t="shared" si="110"/>
        <v>0</v>
      </c>
      <c r="DW26">
        <f t="shared" si="111"/>
        <v>0</v>
      </c>
      <c r="DX26">
        <f t="shared" si="112"/>
        <v>0</v>
      </c>
      <c r="DY26">
        <f t="shared" si="36"/>
        <v>0</v>
      </c>
      <c r="DZ26">
        <f t="shared" si="37"/>
        <v>0</v>
      </c>
      <c r="EA26">
        <f t="shared" si="38"/>
        <v>0</v>
      </c>
      <c r="EB26">
        <f t="shared" si="39"/>
        <v>0</v>
      </c>
      <c r="EC26">
        <f t="shared" si="40"/>
        <v>0</v>
      </c>
      <c r="ED26">
        <f t="shared" si="41"/>
        <v>0</v>
      </c>
      <c r="EE26">
        <f t="shared" si="42"/>
        <v>0</v>
      </c>
      <c r="EF26">
        <f t="shared" si="43"/>
        <v>0</v>
      </c>
      <c r="EG26">
        <f t="shared" si="44"/>
        <v>0</v>
      </c>
      <c r="EH26">
        <f t="shared" si="45"/>
        <v>0</v>
      </c>
      <c r="EI26">
        <f t="shared" si="46"/>
        <v>0</v>
      </c>
      <c r="EJ26">
        <f t="shared" si="47"/>
        <v>0</v>
      </c>
      <c r="EK26">
        <f t="shared" si="48"/>
        <v>0</v>
      </c>
      <c r="EL26">
        <f t="shared" si="49"/>
        <v>0</v>
      </c>
      <c r="EM26">
        <f t="shared" si="50"/>
        <v>0</v>
      </c>
      <c r="EN26">
        <f t="shared" si="51"/>
        <v>0</v>
      </c>
      <c r="EO26">
        <f t="shared" si="52"/>
        <v>0</v>
      </c>
      <c r="EP26">
        <f t="shared" si="53"/>
        <v>0</v>
      </c>
      <c r="EQ26">
        <f t="shared" si="54"/>
        <v>0</v>
      </c>
      <c r="ER26">
        <f t="shared" si="55"/>
        <v>0</v>
      </c>
      <c r="ES26">
        <f t="shared" si="56"/>
        <v>0</v>
      </c>
      <c r="ET26">
        <f t="shared" si="57"/>
        <v>0</v>
      </c>
      <c r="EU26">
        <f t="shared" si="58"/>
        <v>0</v>
      </c>
      <c r="EV26">
        <f t="shared" si="59"/>
        <v>0</v>
      </c>
      <c r="EW26">
        <f t="shared" si="60"/>
        <v>0</v>
      </c>
      <c r="EX26">
        <f t="shared" si="61"/>
        <v>0</v>
      </c>
      <c r="EY26">
        <f t="shared" si="62"/>
        <v>0</v>
      </c>
      <c r="EZ26">
        <f t="shared" si="63"/>
        <v>0</v>
      </c>
      <c r="FA26">
        <f t="shared" si="64"/>
        <v>0</v>
      </c>
      <c r="FB26">
        <f t="shared" si="65"/>
        <v>0</v>
      </c>
      <c r="FC26">
        <f t="shared" si="66"/>
        <v>0</v>
      </c>
      <c r="FD26">
        <f t="shared" si="67"/>
        <v>0</v>
      </c>
      <c r="FE26" s="1">
        <f t="shared" si="68"/>
        <v>0</v>
      </c>
      <c r="FF26" s="1">
        <f t="shared" si="69"/>
        <v>0</v>
      </c>
      <c r="FG26" s="1">
        <f t="shared" si="70"/>
        <v>0</v>
      </c>
      <c r="FH26" s="1">
        <f t="shared" si="71"/>
        <v>0</v>
      </c>
      <c r="FI26" s="1">
        <f t="shared" si="72"/>
        <v>0</v>
      </c>
      <c r="FJ26" s="1">
        <f t="shared" si="73"/>
        <v>0</v>
      </c>
      <c r="FK26" s="1">
        <f t="shared" si="74"/>
        <v>0</v>
      </c>
      <c r="FL26" s="1">
        <f t="shared" si="75"/>
        <v>0</v>
      </c>
      <c r="FM26" s="1">
        <f t="shared" si="76"/>
        <v>0</v>
      </c>
      <c r="FN26" s="1">
        <f t="shared" si="77"/>
        <v>0</v>
      </c>
      <c r="FO26" s="1">
        <f t="shared" si="78"/>
        <v>0</v>
      </c>
      <c r="FP26" s="1">
        <f t="shared" si="79"/>
        <v>0</v>
      </c>
      <c r="FQ26" s="1">
        <f t="shared" si="80"/>
        <v>0</v>
      </c>
      <c r="FR26" s="1">
        <f t="shared" si="81"/>
        <v>0</v>
      </c>
      <c r="FS26" s="1">
        <f t="shared" si="82"/>
        <v>0</v>
      </c>
      <c r="FT26" s="1">
        <f t="shared" si="83"/>
        <v>0</v>
      </c>
      <c r="FU26" s="1">
        <f t="shared" si="84"/>
        <v>0</v>
      </c>
      <c r="FV26" s="1">
        <f t="shared" si="85"/>
        <v>0</v>
      </c>
      <c r="FW26" s="1">
        <f t="shared" si="86"/>
        <v>0</v>
      </c>
      <c r="FX26" s="1">
        <f t="shared" si="87"/>
        <v>0</v>
      </c>
      <c r="FY26" s="1">
        <f t="shared" si="88"/>
        <v>0</v>
      </c>
      <c r="FZ26" s="1">
        <f t="shared" si="89"/>
        <v>0</v>
      </c>
      <c r="GA26" s="1">
        <f t="shared" si="90"/>
        <v>0</v>
      </c>
      <c r="GB26" s="1">
        <f t="shared" si="91"/>
        <v>0</v>
      </c>
      <c r="GC26" s="1">
        <f t="shared" si="92"/>
        <v>0</v>
      </c>
      <c r="GD26" s="1">
        <f t="shared" si="93"/>
        <v>0</v>
      </c>
      <c r="GE26" s="1">
        <f t="shared" si="94"/>
        <v>0</v>
      </c>
      <c r="GF26" s="1">
        <f t="shared" si="95"/>
        <v>0</v>
      </c>
      <c r="GG26" s="1">
        <f t="shared" si="96"/>
        <v>0</v>
      </c>
      <c r="GH26" s="1">
        <f t="shared" si="97"/>
        <v>0</v>
      </c>
      <c r="GI26" s="1">
        <f t="shared" si="98"/>
        <v>0</v>
      </c>
      <c r="GJ26" s="1">
        <f t="shared" si="99"/>
        <v>0</v>
      </c>
      <c r="GK26" s="1">
        <f t="shared" si="100"/>
        <v>0</v>
      </c>
      <c r="GL26" s="1">
        <f t="shared" si="101"/>
        <v>0</v>
      </c>
      <c r="GM26" s="1">
        <f t="shared" si="102"/>
        <v>0</v>
      </c>
      <c r="GN26">
        <f t="shared" si="103"/>
        <v>138120</v>
      </c>
      <c r="GO26">
        <f t="shared" si="104"/>
        <v>172650</v>
      </c>
    </row>
    <row r="27" spans="1:197" x14ac:dyDescent="0.2">
      <c r="A27" s="1" t="s">
        <v>96</v>
      </c>
      <c r="B27" t="s">
        <v>94</v>
      </c>
      <c r="C27" t="s">
        <v>97</v>
      </c>
      <c r="D27" t="s">
        <v>95</v>
      </c>
      <c r="E27">
        <v>70000</v>
      </c>
      <c r="F27">
        <v>27350</v>
      </c>
      <c r="G27">
        <v>31250</v>
      </c>
      <c r="H27">
        <v>35150</v>
      </c>
      <c r="I27">
        <v>39050</v>
      </c>
      <c r="J27">
        <v>42200</v>
      </c>
      <c r="K27">
        <v>45300</v>
      </c>
      <c r="L27">
        <v>48450</v>
      </c>
      <c r="M27">
        <v>51550</v>
      </c>
      <c r="N27">
        <v>32820</v>
      </c>
      <c r="O27">
        <v>37500</v>
      </c>
      <c r="P27">
        <v>42180</v>
      </c>
      <c r="Q27">
        <v>46860</v>
      </c>
      <c r="R27">
        <v>50640</v>
      </c>
      <c r="S27">
        <v>54360</v>
      </c>
      <c r="T27">
        <v>58140</v>
      </c>
      <c r="U27">
        <v>61860</v>
      </c>
      <c r="V27" s="1" t="s">
        <v>17</v>
      </c>
      <c r="AM27" s="1" t="s">
        <v>617</v>
      </c>
      <c r="AN27" s="1" t="s">
        <v>19</v>
      </c>
      <c r="AO27" s="1">
        <v>0</v>
      </c>
      <c r="AP27" t="s">
        <v>97</v>
      </c>
      <c r="AQ27" s="1" t="s">
        <v>21</v>
      </c>
      <c r="AR27" s="1" t="s">
        <v>505</v>
      </c>
      <c r="AS27" t="s">
        <v>97</v>
      </c>
      <c r="AT27">
        <f>'Average Income Limits-HIDE'!L26</f>
        <v>10940</v>
      </c>
      <c r="AU27">
        <f>'Average Income Limits-HIDE'!M26</f>
        <v>12500</v>
      </c>
      <c r="AV27">
        <f>'Average Income Limits-HIDE'!N26</f>
        <v>14060</v>
      </c>
      <c r="AW27">
        <f>'Average Income Limits-HIDE'!O26</f>
        <v>15620</v>
      </c>
      <c r="AX27">
        <f>'Average Income Limits-HIDE'!P26</f>
        <v>16880</v>
      </c>
      <c r="AY27">
        <f>'Average Income Limits-HIDE'!Q26</f>
        <v>18120</v>
      </c>
      <c r="AZ27">
        <f>'Average Income Limits-HIDE'!R26</f>
        <v>19380</v>
      </c>
      <c r="BA27">
        <f>'Average Income Limits-HIDE'!S26</f>
        <v>20620</v>
      </c>
      <c r="BB27">
        <f>'Average Income Limits-HIDE'!T26</f>
        <v>16410</v>
      </c>
      <c r="BC27">
        <f>'Average Income Limits-HIDE'!U26</f>
        <v>18750</v>
      </c>
      <c r="BD27">
        <f>'Average Income Limits-HIDE'!V26</f>
        <v>21090</v>
      </c>
      <c r="BE27">
        <f>'Average Income Limits-HIDE'!W26</f>
        <v>23430</v>
      </c>
      <c r="BF27">
        <f>'Average Income Limits-HIDE'!X26</f>
        <v>25320</v>
      </c>
      <c r="BG27">
        <f>'Average Income Limits-HIDE'!Y26</f>
        <v>27180</v>
      </c>
      <c r="BH27">
        <f>'Average Income Limits-HIDE'!Z26</f>
        <v>29070</v>
      </c>
      <c r="BI27">
        <f>'Average Income Limits-HIDE'!AA26</f>
        <v>30930</v>
      </c>
      <c r="BJ27">
        <f>'Average Income Limits-HIDE'!AB26</f>
        <v>21880</v>
      </c>
      <c r="BK27">
        <f>'Average Income Limits-HIDE'!AC26</f>
        <v>25000</v>
      </c>
      <c r="BL27">
        <f>'Average Income Limits-HIDE'!AD26</f>
        <v>28120</v>
      </c>
      <c r="BM27">
        <f>'Average Income Limits-HIDE'!AE26</f>
        <v>31240</v>
      </c>
      <c r="BN27">
        <f>'Average Income Limits-HIDE'!AF26</f>
        <v>33760</v>
      </c>
      <c r="BO27">
        <f>'Average Income Limits-HIDE'!AG26</f>
        <v>36240</v>
      </c>
      <c r="BP27">
        <f>'Average Income Limits-HIDE'!AH26</f>
        <v>38760</v>
      </c>
      <c r="BQ27">
        <f>'Average Income Limits-HIDE'!AI26</f>
        <v>41240</v>
      </c>
      <c r="BR27">
        <f>'Average Income Limits-HIDE'!AZ26</f>
        <v>38290</v>
      </c>
      <c r="BS27">
        <f>'Average Income Limits-HIDE'!BA26</f>
        <v>43750</v>
      </c>
      <c r="BT27">
        <f>'Average Income Limits-HIDE'!BB26</f>
        <v>49210</v>
      </c>
      <c r="BU27">
        <f>'Average Income Limits-HIDE'!BC26</f>
        <v>54670</v>
      </c>
      <c r="BV27">
        <f>'Average Income Limits-HIDE'!BD26</f>
        <v>59080</v>
      </c>
      <c r="BW27">
        <f>'Average Income Limits-HIDE'!BE26</f>
        <v>63420</v>
      </c>
      <c r="BX27">
        <f>'Average Income Limits-HIDE'!BF26</f>
        <v>67830</v>
      </c>
      <c r="BY27">
        <f>'Average Income Limits-HIDE'!BG26</f>
        <v>72170</v>
      </c>
      <c r="BZ27">
        <f>'Average Income Limits-HIDE'!BH26</f>
        <v>43760</v>
      </c>
      <c r="CA27">
        <f>'Average Income Limits-HIDE'!BI26</f>
        <v>50000</v>
      </c>
      <c r="CB27">
        <f>'Average Income Limits-HIDE'!BJ26</f>
        <v>56240</v>
      </c>
      <c r="CC27">
        <f>'Average Income Limits-HIDE'!BK26</f>
        <v>62480</v>
      </c>
      <c r="CD27">
        <f>'Average Income Limits-HIDE'!BL26</f>
        <v>67520</v>
      </c>
      <c r="CE27">
        <f>'Average Income Limits-HIDE'!BM26</f>
        <v>72480</v>
      </c>
      <c r="CF27">
        <f>'Average Income Limits-HIDE'!BN26</f>
        <v>77520</v>
      </c>
      <c r="CG27">
        <f>'Average Income Limits-HIDE'!BO26</f>
        <v>82480</v>
      </c>
      <c r="CH27" s="1">
        <f t="shared" si="0"/>
        <v>273</v>
      </c>
      <c r="CI27" s="1">
        <f t="shared" si="1"/>
        <v>293</v>
      </c>
      <c r="CJ27" s="1">
        <f t="shared" si="2"/>
        <v>351</v>
      </c>
      <c r="CK27" s="1">
        <f t="shared" si="3"/>
        <v>406</v>
      </c>
      <c r="CL27" s="1">
        <f t="shared" si="4"/>
        <v>453</v>
      </c>
      <c r="CM27" s="1">
        <f t="shared" si="5"/>
        <v>410</v>
      </c>
      <c r="CN27" s="1">
        <f t="shared" si="6"/>
        <v>439</v>
      </c>
      <c r="CO27" s="1">
        <f t="shared" si="7"/>
        <v>527</v>
      </c>
      <c r="CP27" s="1">
        <f t="shared" si="8"/>
        <v>609</v>
      </c>
      <c r="CQ27" s="1">
        <f t="shared" si="9"/>
        <v>679</v>
      </c>
      <c r="CR27" s="1">
        <f t="shared" si="10"/>
        <v>547</v>
      </c>
      <c r="CS27" s="1">
        <f t="shared" si="11"/>
        <v>586</v>
      </c>
      <c r="CT27" s="1">
        <f t="shared" si="12"/>
        <v>703</v>
      </c>
      <c r="CU27" s="1">
        <f t="shared" si="13"/>
        <v>812</v>
      </c>
      <c r="CV27" s="1">
        <f t="shared" si="14"/>
        <v>906</v>
      </c>
      <c r="CW27" s="1">
        <f t="shared" si="15"/>
        <v>683</v>
      </c>
      <c r="CX27" s="1">
        <f t="shared" si="16"/>
        <v>732</v>
      </c>
      <c r="CY27" s="1">
        <f t="shared" si="17"/>
        <v>878</v>
      </c>
      <c r="CZ27" s="1">
        <f t="shared" si="18"/>
        <v>1015</v>
      </c>
      <c r="DA27" s="1">
        <f t="shared" si="19"/>
        <v>1132</v>
      </c>
      <c r="DB27" s="1">
        <f t="shared" si="20"/>
        <v>820</v>
      </c>
      <c r="DC27" s="1">
        <f t="shared" si="21"/>
        <v>879</v>
      </c>
      <c r="DD27" s="1">
        <f t="shared" si="22"/>
        <v>1054</v>
      </c>
      <c r="DE27" s="1">
        <f t="shared" si="23"/>
        <v>1218</v>
      </c>
      <c r="DF27" s="1">
        <f t="shared" si="24"/>
        <v>1359</v>
      </c>
      <c r="DG27" s="1">
        <f t="shared" si="25"/>
        <v>957</v>
      </c>
      <c r="DH27" s="1">
        <f t="shared" si="26"/>
        <v>1025</v>
      </c>
      <c r="DI27" s="1">
        <f t="shared" si="27"/>
        <v>1230</v>
      </c>
      <c r="DJ27" s="1">
        <f t="shared" si="28"/>
        <v>1421</v>
      </c>
      <c r="DK27" s="1">
        <f t="shared" si="29"/>
        <v>1585</v>
      </c>
      <c r="DL27" s="1">
        <f t="shared" si="30"/>
        <v>1094</v>
      </c>
      <c r="DM27" s="1">
        <f t="shared" si="31"/>
        <v>1172</v>
      </c>
      <c r="DN27" s="1">
        <f t="shared" si="32"/>
        <v>1406</v>
      </c>
      <c r="DO27" s="1">
        <f t="shared" si="33"/>
        <v>1625</v>
      </c>
      <c r="DP27" s="1">
        <f t="shared" si="34"/>
        <v>1812</v>
      </c>
      <c r="DQ27">
        <f t="shared" si="105"/>
        <v>0</v>
      </c>
      <c r="DR27">
        <f t="shared" si="106"/>
        <v>0</v>
      </c>
      <c r="DS27">
        <f t="shared" si="107"/>
        <v>0</v>
      </c>
      <c r="DT27">
        <f t="shared" si="108"/>
        <v>0</v>
      </c>
      <c r="DU27">
        <f t="shared" si="109"/>
        <v>0</v>
      </c>
      <c r="DV27">
        <f t="shared" si="110"/>
        <v>0</v>
      </c>
      <c r="DW27">
        <f t="shared" si="111"/>
        <v>0</v>
      </c>
      <c r="DX27">
        <f t="shared" si="112"/>
        <v>0</v>
      </c>
      <c r="DY27">
        <f t="shared" si="36"/>
        <v>0</v>
      </c>
      <c r="DZ27">
        <f t="shared" si="37"/>
        <v>0</v>
      </c>
      <c r="EA27">
        <f t="shared" si="38"/>
        <v>0</v>
      </c>
      <c r="EB27">
        <f t="shared" si="39"/>
        <v>0</v>
      </c>
      <c r="EC27">
        <f t="shared" si="40"/>
        <v>0</v>
      </c>
      <c r="ED27">
        <f t="shared" si="41"/>
        <v>0</v>
      </c>
      <c r="EE27">
        <f t="shared" si="42"/>
        <v>0</v>
      </c>
      <c r="EF27">
        <f t="shared" si="43"/>
        <v>0</v>
      </c>
      <c r="EG27">
        <f t="shared" si="44"/>
        <v>0</v>
      </c>
      <c r="EH27">
        <f t="shared" si="45"/>
        <v>0</v>
      </c>
      <c r="EI27">
        <f t="shared" si="46"/>
        <v>0</v>
      </c>
      <c r="EJ27">
        <f t="shared" si="47"/>
        <v>0</v>
      </c>
      <c r="EK27">
        <f t="shared" si="48"/>
        <v>0</v>
      </c>
      <c r="EL27">
        <f t="shared" si="49"/>
        <v>0</v>
      </c>
      <c r="EM27">
        <f t="shared" si="50"/>
        <v>0</v>
      </c>
      <c r="EN27">
        <f t="shared" si="51"/>
        <v>0</v>
      </c>
      <c r="EO27">
        <f t="shared" si="52"/>
        <v>0</v>
      </c>
      <c r="EP27">
        <f t="shared" si="53"/>
        <v>0</v>
      </c>
      <c r="EQ27">
        <f t="shared" si="54"/>
        <v>0</v>
      </c>
      <c r="ER27">
        <f t="shared" si="55"/>
        <v>0</v>
      </c>
      <c r="ES27">
        <f t="shared" si="56"/>
        <v>0</v>
      </c>
      <c r="ET27">
        <f t="shared" si="57"/>
        <v>0</v>
      </c>
      <c r="EU27">
        <f t="shared" si="58"/>
        <v>0</v>
      </c>
      <c r="EV27">
        <f t="shared" si="59"/>
        <v>0</v>
      </c>
      <c r="EW27">
        <f t="shared" si="60"/>
        <v>0</v>
      </c>
      <c r="EX27">
        <f t="shared" si="61"/>
        <v>0</v>
      </c>
      <c r="EY27">
        <f t="shared" si="62"/>
        <v>0</v>
      </c>
      <c r="EZ27">
        <f t="shared" si="63"/>
        <v>0</v>
      </c>
      <c r="FA27">
        <f t="shared" si="64"/>
        <v>0</v>
      </c>
      <c r="FB27">
        <f t="shared" si="65"/>
        <v>0</v>
      </c>
      <c r="FC27">
        <f t="shared" si="66"/>
        <v>0</v>
      </c>
      <c r="FD27">
        <f t="shared" si="67"/>
        <v>0</v>
      </c>
      <c r="FE27" s="1">
        <f t="shared" si="68"/>
        <v>0</v>
      </c>
      <c r="FF27" s="1">
        <f t="shared" si="69"/>
        <v>0</v>
      </c>
      <c r="FG27" s="1">
        <f t="shared" si="70"/>
        <v>0</v>
      </c>
      <c r="FH27" s="1">
        <f t="shared" si="71"/>
        <v>0</v>
      </c>
      <c r="FI27" s="1">
        <f t="shared" si="72"/>
        <v>0</v>
      </c>
      <c r="FJ27" s="1">
        <f t="shared" si="73"/>
        <v>0</v>
      </c>
      <c r="FK27" s="1">
        <f t="shared" si="74"/>
        <v>0</v>
      </c>
      <c r="FL27" s="1">
        <f t="shared" si="75"/>
        <v>0</v>
      </c>
      <c r="FM27" s="1">
        <f t="shared" si="76"/>
        <v>0</v>
      </c>
      <c r="FN27" s="1">
        <f t="shared" si="77"/>
        <v>0</v>
      </c>
      <c r="FO27" s="1">
        <f t="shared" si="78"/>
        <v>0</v>
      </c>
      <c r="FP27" s="1">
        <f t="shared" si="79"/>
        <v>0</v>
      </c>
      <c r="FQ27" s="1">
        <f t="shared" si="80"/>
        <v>0</v>
      </c>
      <c r="FR27" s="1">
        <f t="shared" si="81"/>
        <v>0</v>
      </c>
      <c r="FS27" s="1">
        <f t="shared" si="82"/>
        <v>0</v>
      </c>
      <c r="FT27" s="1">
        <f t="shared" si="83"/>
        <v>0</v>
      </c>
      <c r="FU27" s="1">
        <f t="shared" si="84"/>
        <v>0</v>
      </c>
      <c r="FV27" s="1">
        <f t="shared" si="85"/>
        <v>0</v>
      </c>
      <c r="FW27" s="1">
        <f t="shared" si="86"/>
        <v>0</v>
      </c>
      <c r="FX27" s="1">
        <f t="shared" si="87"/>
        <v>0</v>
      </c>
      <c r="FY27" s="1">
        <f t="shared" si="88"/>
        <v>0</v>
      </c>
      <c r="FZ27" s="1">
        <f t="shared" si="89"/>
        <v>0</v>
      </c>
      <c r="GA27" s="1">
        <f t="shared" si="90"/>
        <v>0</v>
      </c>
      <c r="GB27" s="1">
        <f t="shared" si="91"/>
        <v>0</v>
      </c>
      <c r="GC27" s="1">
        <f t="shared" si="92"/>
        <v>0</v>
      </c>
      <c r="GD27" s="1">
        <f t="shared" si="93"/>
        <v>0</v>
      </c>
      <c r="GE27" s="1">
        <f t="shared" si="94"/>
        <v>0</v>
      </c>
      <c r="GF27" s="1">
        <f t="shared" si="95"/>
        <v>0</v>
      </c>
      <c r="GG27" s="1">
        <f t="shared" si="96"/>
        <v>0</v>
      </c>
      <c r="GH27" s="1">
        <f t="shared" si="97"/>
        <v>0</v>
      </c>
      <c r="GI27" s="1">
        <f t="shared" si="98"/>
        <v>0</v>
      </c>
      <c r="GJ27" s="1">
        <f t="shared" si="99"/>
        <v>0</v>
      </c>
      <c r="GK27" s="1">
        <f t="shared" si="100"/>
        <v>0</v>
      </c>
      <c r="GL27" s="1">
        <f t="shared" si="101"/>
        <v>0</v>
      </c>
      <c r="GM27" s="1">
        <f t="shared" si="102"/>
        <v>0</v>
      </c>
      <c r="GN27">
        <f t="shared" si="103"/>
        <v>93720</v>
      </c>
      <c r="GO27">
        <f t="shared" si="104"/>
        <v>117150</v>
      </c>
    </row>
    <row r="28" spans="1:197" x14ac:dyDescent="0.2">
      <c r="A28" s="1" t="s">
        <v>100</v>
      </c>
      <c r="B28" t="s">
        <v>98</v>
      </c>
      <c r="C28" t="s">
        <v>101</v>
      </c>
      <c r="D28" t="s">
        <v>99</v>
      </c>
      <c r="E28">
        <v>57400</v>
      </c>
      <c r="F28">
        <v>27350</v>
      </c>
      <c r="G28">
        <v>31250</v>
      </c>
      <c r="H28">
        <v>35150</v>
      </c>
      <c r="I28">
        <v>39050</v>
      </c>
      <c r="J28">
        <v>42200</v>
      </c>
      <c r="K28">
        <v>45300</v>
      </c>
      <c r="L28">
        <v>48450</v>
      </c>
      <c r="M28">
        <v>51550</v>
      </c>
      <c r="N28">
        <v>32820</v>
      </c>
      <c r="O28">
        <v>37500</v>
      </c>
      <c r="P28">
        <v>42180</v>
      </c>
      <c r="Q28">
        <v>46860</v>
      </c>
      <c r="R28">
        <v>50640</v>
      </c>
      <c r="S28">
        <v>54360</v>
      </c>
      <c r="T28">
        <v>58140</v>
      </c>
      <c r="U28">
        <v>61860</v>
      </c>
      <c r="V28" s="1" t="s">
        <v>17</v>
      </c>
      <c r="AM28" s="1" t="s">
        <v>617</v>
      </c>
      <c r="AN28" s="1" t="s">
        <v>19</v>
      </c>
      <c r="AO28" s="1">
        <v>0</v>
      </c>
      <c r="AP28" t="s">
        <v>101</v>
      </c>
      <c r="AQ28" s="1" t="s">
        <v>21</v>
      </c>
      <c r="AR28" s="1" t="s">
        <v>506</v>
      </c>
      <c r="AS28" t="s">
        <v>101</v>
      </c>
      <c r="AT28">
        <f>'Average Income Limits-HIDE'!L27</f>
        <v>10940</v>
      </c>
      <c r="AU28">
        <f>'Average Income Limits-HIDE'!M27</f>
        <v>12500</v>
      </c>
      <c r="AV28">
        <f>'Average Income Limits-HIDE'!N27</f>
        <v>14060</v>
      </c>
      <c r="AW28">
        <f>'Average Income Limits-HIDE'!O27</f>
        <v>15620</v>
      </c>
      <c r="AX28">
        <f>'Average Income Limits-HIDE'!P27</f>
        <v>16880</v>
      </c>
      <c r="AY28">
        <f>'Average Income Limits-HIDE'!Q27</f>
        <v>18120</v>
      </c>
      <c r="AZ28">
        <f>'Average Income Limits-HIDE'!R27</f>
        <v>19380</v>
      </c>
      <c r="BA28">
        <f>'Average Income Limits-HIDE'!S27</f>
        <v>20620</v>
      </c>
      <c r="BB28">
        <f>'Average Income Limits-HIDE'!T27</f>
        <v>16410</v>
      </c>
      <c r="BC28">
        <f>'Average Income Limits-HIDE'!U27</f>
        <v>18750</v>
      </c>
      <c r="BD28">
        <f>'Average Income Limits-HIDE'!V27</f>
        <v>21090</v>
      </c>
      <c r="BE28">
        <f>'Average Income Limits-HIDE'!W27</f>
        <v>23430</v>
      </c>
      <c r="BF28">
        <f>'Average Income Limits-HIDE'!X27</f>
        <v>25320</v>
      </c>
      <c r="BG28">
        <f>'Average Income Limits-HIDE'!Y27</f>
        <v>27180</v>
      </c>
      <c r="BH28">
        <f>'Average Income Limits-HIDE'!Z27</f>
        <v>29070</v>
      </c>
      <c r="BI28">
        <f>'Average Income Limits-HIDE'!AA27</f>
        <v>30930</v>
      </c>
      <c r="BJ28">
        <f>'Average Income Limits-HIDE'!AB27</f>
        <v>21880</v>
      </c>
      <c r="BK28">
        <f>'Average Income Limits-HIDE'!AC27</f>
        <v>25000</v>
      </c>
      <c r="BL28">
        <f>'Average Income Limits-HIDE'!AD27</f>
        <v>28120</v>
      </c>
      <c r="BM28">
        <f>'Average Income Limits-HIDE'!AE27</f>
        <v>31240</v>
      </c>
      <c r="BN28">
        <f>'Average Income Limits-HIDE'!AF27</f>
        <v>33760</v>
      </c>
      <c r="BO28">
        <f>'Average Income Limits-HIDE'!AG27</f>
        <v>36240</v>
      </c>
      <c r="BP28">
        <f>'Average Income Limits-HIDE'!AH27</f>
        <v>38760</v>
      </c>
      <c r="BQ28">
        <f>'Average Income Limits-HIDE'!AI27</f>
        <v>41240</v>
      </c>
      <c r="BR28">
        <f>'Average Income Limits-HIDE'!AZ27</f>
        <v>38290</v>
      </c>
      <c r="BS28">
        <f>'Average Income Limits-HIDE'!BA27</f>
        <v>43750</v>
      </c>
      <c r="BT28">
        <f>'Average Income Limits-HIDE'!BB27</f>
        <v>49210</v>
      </c>
      <c r="BU28">
        <f>'Average Income Limits-HIDE'!BC27</f>
        <v>54670</v>
      </c>
      <c r="BV28">
        <f>'Average Income Limits-HIDE'!BD27</f>
        <v>59080</v>
      </c>
      <c r="BW28">
        <f>'Average Income Limits-HIDE'!BE27</f>
        <v>63420</v>
      </c>
      <c r="BX28">
        <f>'Average Income Limits-HIDE'!BF27</f>
        <v>67830</v>
      </c>
      <c r="BY28">
        <f>'Average Income Limits-HIDE'!BG27</f>
        <v>72170</v>
      </c>
      <c r="BZ28">
        <f>'Average Income Limits-HIDE'!BH27</f>
        <v>43760</v>
      </c>
      <c r="CA28">
        <f>'Average Income Limits-HIDE'!BI27</f>
        <v>50000</v>
      </c>
      <c r="CB28">
        <f>'Average Income Limits-HIDE'!BJ27</f>
        <v>56240</v>
      </c>
      <c r="CC28">
        <f>'Average Income Limits-HIDE'!BK27</f>
        <v>62480</v>
      </c>
      <c r="CD28">
        <f>'Average Income Limits-HIDE'!BL27</f>
        <v>67520</v>
      </c>
      <c r="CE28">
        <f>'Average Income Limits-HIDE'!BM27</f>
        <v>72480</v>
      </c>
      <c r="CF28">
        <f>'Average Income Limits-HIDE'!BN27</f>
        <v>77520</v>
      </c>
      <c r="CG28">
        <f>'Average Income Limits-HIDE'!BO27</f>
        <v>82480</v>
      </c>
      <c r="CH28" s="1">
        <f t="shared" si="0"/>
        <v>273</v>
      </c>
      <c r="CI28" s="1">
        <f t="shared" si="1"/>
        <v>293</v>
      </c>
      <c r="CJ28" s="1">
        <f t="shared" si="2"/>
        <v>351</v>
      </c>
      <c r="CK28" s="1">
        <f t="shared" si="3"/>
        <v>406</v>
      </c>
      <c r="CL28" s="1">
        <f t="shared" si="4"/>
        <v>453</v>
      </c>
      <c r="CM28" s="1">
        <f t="shared" si="5"/>
        <v>410</v>
      </c>
      <c r="CN28" s="1">
        <f t="shared" si="6"/>
        <v>439</v>
      </c>
      <c r="CO28" s="1">
        <f t="shared" si="7"/>
        <v>527</v>
      </c>
      <c r="CP28" s="1">
        <f t="shared" si="8"/>
        <v>609</v>
      </c>
      <c r="CQ28" s="1">
        <f t="shared" si="9"/>
        <v>679</v>
      </c>
      <c r="CR28" s="1">
        <f t="shared" si="10"/>
        <v>547</v>
      </c>
      <c r="CS28" s="1">
        <f t="shared" si="11"/>
        <v>586</v>
      </c>
      <c r="CT28" s="1">
        <f t="shared" si="12"/>
        <v>703</v>
      </c>
      <c r="CU28" s="1">
        <f t="shared" si="13"/>
        <v>812</v>
      </c>
      <c r="CV28" s="1">
        <f t="shared" si="14"/>
        <v>906</v>
      </c>
      <c r="CW28" s="1">
        <f t="shared" si="15"/>
        <v>683</v>
      </c>
      <c r="CX28" s="1">
        <f t="shared" si="16"/>
        <v>732</v>
      </c>
      <c r="CY28" s="1">
        <f t="shared" si="17"/>
        <v>878</v>
      </c>
      <c r="CZ28" s="1">
        <f t="shared" si="18"/>
        <v>1015</v>
      </c>
      <c r="DA28" s="1">
        <f t="shared" si="19"/>
        <v>1132</v>
      </c>
      <c r="DB28" s="1">
        <f t="shared" si="20"/>
        <v>820</v>
      </c>
      <c r="DC28" s="1">
        <f t="shared" si="21"/>
        <v>879</v>
      </c>
      <c r="DD28" s="1">
        <f t="shared" si="22"/>
        <v>1054</v>
      </c>
      <c r="DE28" s="1">
        <f t="shared" si="23"/>
        <v>1218</v>
      </c>
      <c r="DF28" s="1">
        <f t="shared" si="24"/>
        <v>1359</v>
      </c>
      <c r="DG28" s="1">
        <f t="shared" si="25"/>
        <v>957</v>
      </c>
      <c r="DH28" s="1">
        <f t="shared" si="26"/>
        <v>1025</v>
      </c>
      <c r="DI28" s="1">
        <f t="shared" si="27"/>
        <v>1230</v>
      </c>
      <c r="DJ28" s="1">
        <f t="shared" si="28"/>
        <v>1421</v>
      </c>
      <c r="DK28" s="1">
        <f t="shared" si="29"/>
        <v>1585</v>
      </c>
      <c r="DL28" s="1">
        <f t="shared" si="30"/>
        <v>1094</v>
      </c>
      <c r="DM28" s="1">
        <f t="shared" si="31"/>
        <v>1172</v>
      </c>
      <c r="DN28" s="1">
        <f t="shared" si="32"/>
        <v>1406</v>
      </c>
      <c r="DO28" s="1">
        <f t="shared" si="33"/>
        <v>1625</v>
      </c>
      <c r="DP28" s="1">
        <f t="shared" si="34"/>
        <v>1812</v>
      </c>
      <c r="DQ28">
        <f t="shared" si="105"/>
        <v>0</v>
      </c>
      <c r="DR28">
        <f t="shared" si="106"/>
        <v>0</v>
      </c>
      <c r="DS28">
        <f t="shared" si="107"/>
        <v>0</v>
      </c>
      <c r="DT28">
        <f t="shared" si="108"/>
        <v>0</v>
      </c>
      <c r="DU28">
        <f t="shared" si="109"/>
        <v>0</v>
      </c>
      <c r="DV28">
        <f t="shared" si="110"/>
        <v>0</v>
      </c>
      <c r="DW28">
        <f t="shared" si="111"/>
        <v>0</v>
      </c>
      <c r="DX28">
        <f t="shared" si="112"/>
        <v>0</v>
      </c>
      <c r="DY28">
        <f t="shared" si="36"/>
        <v>0</v>
      </c>
      <c r="DZ28">
        <f t="shared" si="37"/>
        <v>0</v>
      </c>
      <c r="EA28">
        <f t="shared" si="38"/>
        <v>0</v>
      </c>
      <c r="EB28">
        <f t="shared" si="39"/>
        <v>0</v>
      </c>
      <c r="EC28">
        <f t="shared" si="40"/>
        <v>0</v>
      </c>
      <c r="ED28">
        <f t="shared" si="41"/>
        <v>0</v>
      </c>
      <c r="EE28">
        <f t="shared" si="42"/>
        <v>0</v>
      </c>
      <c r="EF28">
        <f t="shared" si="43"/>
        <v>0</v>
      </c>
      <c r="EG28">
        <f t="shared" si="44"/>
        <v>0</v>
      </c>
      <c r="EH28">
        <f t="shared" si="45"/>
        <v>0</v>
      </c>
      <c r="EI28">
        <f t="shared" si="46"/>
        <v>0</v>
      </c>
      <c r="EJ28">
        <f t="shared" si="47"/>
        <v>0</v>
      </c>
      <c r="EK28">
        <f t="shared" si="48"/>
        <v>0</v>
      </c>
      <c r="EL28">
        <f t="shared" si="49"/>
        <v>0</v>
      </c>
      <c r="EM28">
        <f t="shared" si="50"/>
        <v>0</v>
      </c>
      <c r="EN28">
        <f t="shared" si="51"/>
        <v>0</v>
      </c>
      <c r="EO28">
        <f t="shared" si="52"/>
        <v>0</v>
      </c>
      <c r="EP28">
        <f t="shared" si="53"/>
        <v>0</v>
      </c>
      <c r="EQ28">
        <f t="shared" si="54"/>
        <v>0</v>
      </c>
      <c r="ER28">
        <f t="shared" si="55"/>
        <v>0</v>
      </c>
      <c r="ES28">
        <f t="shared" si="56"/>
        <v>0</v>
      </c>
      <c r="ET28">
        <f t="shared" si="57"/>
        <v>0</v>
      </c>
      <c r="EU28">
        <f t="shared" si="58"/>
        <v>0</v>
      </c>
      <c r="EV28">
        <f t="shared" si="59"/>
        <v>0</v>
      </c>
      <c r="EW28">
        <f t="shared" si="60"/>
        <v>0</v>
      </c>
      <c r="EX28">
        <f t="shared" si="61"/>
        <v>0</v>
      </c>
      <c r="EY28">
        <f t="shared" si="62"/>
        <v>0</v>
      </c>
      <c r="EZ28">
        <f t="shared" si="63"/>
        <v>0</v>
      </c>
      <c r="FA28">
        <f t="shared" si="64"/>
        <v>0</v>
      </c>
      <c r="FB28">
        <f t="shared" si="65"/>
        <v>0</v>
      </c>
      <c r="FC28">
        <f t="shared" si="66"/>
        <v>0</v>
      </c>
      <c r="FD28">
        <f t="shared" si="67"/>
        <v>0</v>
      </c>
      <c r="FE28" s="1">
        <f t="shared" si="68"/>
        <v>0</v>
      </c>
      <c r="FF28" s="1">
        <f t="shared" si="69"/>
        <v>0</v>
      </c>
      <c r="FG28" s="1">
        <f t="shared" si="70"/>
        <v>0</v>
      </c>
      <c r="FH28" s="1">
        <f t="shared" si="71"/>
        <v>0</v>
      </c>
      <c r="FI28" s="1">
        <f t="shared" si="72"/>
        <v>0</v>
      </c>
      <c r="FJ28" s="1">
        <f t="shared" si="73"/>
        <v>0</v>
      </c>
      <c r="FK28" s="1">
        <f t="shared" si="74"/>
        <v>0</v>
      </c>
      <c r="FL28" s="1">
        <f t="shared" si="75"/>
        <v>0</v>
      </c>
      <c r="FM28" s="1">
        <f t="shared" si="76"/>
        <v>0</v>
      </c>
      <c r="FN28" s="1">
        <f t="shared" si="77"/>
        <v>0</v>
      </c>
      <c r="FO28" s="1">
        <f t="shared" si="78"/>
        <v>0</v>
      </c>
      <c r="FP28" s="1">
        <f t="shared" si="79"/>
        <v>0</v>
      </c>
      <c r="FQ28" s="1">
        <f t="shared" si="80"/>
        <v>0</v>
      </c>
      <c r="FR28" s="1">
        <f t="shared" si="81"/>
        <v>0</v>
      </c>
      <c r="FS28" s="1">
        <f t="shared" si="82"/>
        <v>0</v>
      </c>
      <c r="FT28" s="1">
        <f t="shared" si="83"/>
        <v>0</v>
      </c>
      <c r="FU28" s="1">
        <f t="shared" si="84"/>
        <v>0</v>
      </c>
      <c r="FV28" s="1">
        <f t="shared" si="85"/>
        <v>0</v>
      </c>
      <c r="FW28" s="1">
        <f t="shared" si="86"/>
        <v>0</v>
      </c>
      <c r="FX28" s="1">
        <f t="shared" si="87"/>
        <v>0</v>
      </c>
      <c r="FY28" s="1">
        <f t="shared" si="88"/>
        <v>0</v>
      </c>
      <c r="FZ28" s="1">
        <f t="shared" si="89"/>
        <v>0</v>
      </c>
      <c r="GA28" s="1">
        <f t="shared" si="90"/>
        <v>0</v>
      </c>
      <c r="GB28" s="1">
        <f t="shared" si="91"/>
        <v>0</v>
      </c>
      <c r="GC28" s="1">
        <f t="shared" si="92"/>
        <v>0</v>
      </c>
      <c r="GD28" s="1">
        <f t="shared" si="93"/>
        <v>0</v>
      </c>
      <c r="GE28" s="1">
        <f t="shared" si="94"/>
        <v>0</v>
      </c>
      <c r="GF28" s="1">
        <f t="shared" si="95"/>
        <v>0</v>
      </c>
      <c r="GG28" s="1">
        <f t="shared" si="96"/>
        <v>0</v>
      </c>
      <c r="GH28" s="1">
        <f t="shared" si="97"/>
        <v>0</v>
      </c>
      <c r="GI28" s="1">
        <f t="shared" si="98"/>
        <v>0</v>
      </c>
      <c r="GJ28" s="1">
        <f t="shared" si="99"/>
        <v>0</v>
      </c>
      <c r="GK28" s="1">
        <f t="shared" si="100"/>
        <v>0</v>
      </c>
      <c r="GL28" s="1">
        <f t="shared" si="101"/>
        <v>0</v>
      </c>
      <c r="GM28" s="1">
        <f t="shared" si="102"/>
        <v>0</v>
      </c>
      <c r="GN28">
        <f t="shared" si="103"/>
        <v>93720</v>
      </c>
      <c r="GO28">
        <f t="shared" si="104"/>
        <v>117150</v>
      </c>
    </row>
    <row r="29" spans="1:197" x14ac:dyDescent="0.2">
      <c r="A29" s="1" t="s">
        <v>102</v>
      </c>
      <c r="B29" t="s">
        <v>29</v>
      </c>
      <c r="C29" t="s">
        <v>103</v>
      </c>
      <c r="D29" t="s">
        <v>829</v>
      </c>
      <c r="E29">
        <v>113500</v>
      </c>
      <c r="F29">
        <v>39750</v>
      </c>
      <c r="G29">
        <v>45400</v>
      </c>
      <c r="H29">
        <v>51100</v>
      </c>
      <c r="I29">
        <v>56750</v>
      </c>
      <c r="J29">
        <v>61300</v>
      </c>
      <c r="K29">
        <v>65850</v>
      </c>
      <c r="L29">
        <v>70400</v>
      </c>
      <c r="M29">
        <v>74950</v>
      </c>
      <c r="N29">
        <v>47700</v>
      </c>
      <c r="O29">
        <v>54480</v>
      </c>
      <c r="P29">
        <v>61320</v>
      </c>
      <c r="Q29">
        <v>68100</v>
      </c>
      <c r="R29">
        <v>73560</v>
      </c>
      <c r="S29">
        <v>79020</v>
      </c>
      <c r="T29">
        <v>84480</v>
      </c>
      <c r="U29">
        <v>89940</v>
      </c>
      <c r="V29" s="1" t="s">
        <v>17</v>
      </c>
      <c r="AM29" s="1" t="s">
        <v>617</v>
      </c>
      <c r="AN29" s="1" t="s">
        <v>19</v>
      </c>
      <c r="AO29" s="1">
        <v>1</v>
      </c>
      <c r="AP29" t="s">
        <v>103</v>
      </c>
      <c r="AQ29" s="1" t="s">
        <v>21</v>
      </c>
      <c r="AR29" s="1" t="s">
        <v>507</v>
      </c>
      <c r="AS29" t="s">
        <v>103</v>
      </c>
      <c r="AT29">
        <f>'Average Income Limits-HIDE'!L28</f>
        <v>15900</v>
      </c>
      <c r="AU29">
        <f>'Average Income Limits-HIDE'!M28</f>
        <v>18160</v>
      </c>
      <c r="AV29">
        <f>'Average Income Limits-HIDE'!N28</f>
        <v>20440</v>
      </c>
      <c r="AW29">
        <f>'Average Income Limits-HIDE'!O28</f>
        <v>22700</v>
      </c>
      <c r="AX29">
        <f>'Average Income Limits-HIDE'!P28</f>
        <v>24520</v>
      </c>
      <c r="AY29">
        <f>'Average Income Limits-HIDE'!Q28</f>
        <v>26340</v>
      </c>
      <c r="AZ29">
        <f>'Average Income Limits-HIDE'!R28</f>
        <v>28160</v>
      </c>
      <c r="BA29">
        <f>'Average Income Limits-HIDE'!S28</f>
        <v>29980</v>
      </c>
      <c r="BB29">
        <f>'Average Income Limits-HIDE'!T28</f>
        <v>23850</v>
      </c>
      <c r="BC29">
        <f>'Average Income Limits-HIDE'!U28</f>
        <v>27240</v>
      </c>
      <c r="BD29">
        <f>'Average Income Limits-HIDE'!V28</f>
        <v>30660</v>
      </c>
      <c r="BE29">
        <f>'Average Income Limits-HIDE'!W28</f>
        <v>34050</v>
      </c>
      <c r="BF29">
        <f>'Average Income Limits-HIDE'!X28</f>
        <v>36780</v>
      </c>
      <c r="BG29">
        <f>'Average Income Limits-HIDE'!Y28</f>
        <v>39510</v>
      </c>
      <c r="BH29">
        <f>'Average Income Limits-HIDE'!Z28</f>
        <v>42240</v>
      </c>
      <c r="BI29">
        <f>'Average Income Limits-HIDE'!AA28</f>
        <v>44970</v>
      </c>
      <c r="BJ29">
        <f>'Average Income Limits-HIDE'!AB28</f>
        <v>31800</v>
      </c>
      <c r="BK29">
        <f>'Average Income Limits-HIDE'!AC28</f>
        <v>36320</v>
      </c>
      <c r="BL29">
        <f>'Average Income Limits-HIDE'!AD28</f>
        <v>40880</v>
      </c>
      <c r="BM29">
        <f>'Average Income Limits-HIDE'!AE28</f>
        <v>45400</v>
      </c>
      <c r="BN29">
        <f>'Average Income Limits-HIDE'!AF28</f>
        <v>49040</v>
      </c>
      <c r="BO29">
        <f>'Average Income Limits-HIDE'!AG28</f>
        <v>52680</v>
      </c>
      <c r="BP29">
        <f>'Average Income Limits-HIDE'!AH28</f>
        <v>56320</v>
      </c>
      <c r="BQ29">
        <f>'Average Income Limits-HIDE'!AI28</f>
        <v>59960</v>
      </c>
      <c r="BR29">
        <f>'Average Income Limits-HIDE'!AZ28</f>
        <v>55650</v>
      </c>
      <c r="BS29">
        <f>'Average Income Limits-HIDE'!BA28</f>
        <v>63560</v>
      </c>
      <c r="BT29">
        <f>'Average Income Limits-HIDE'!BB28</f>
        <v>71540</v>
      </c>
      <c r="BU29">
        <f>'Average Income Limits-HIDE'!BC28</f>
        <v>79450</v>
      </c>
      <c r="BV29">
        <f>'Average Income Limits-HIDE'!BD28</f>
        <v>85820</v>
      </c>
      <c r="BW29">
        <f>'Average Income Limits-HIDE'!BE28</f>
        <v>92190</v>
      </c>
      <c r="BX29">
        <f>'Average Income Limits-HIDE'!BF28</f>
        <v>98560</v>
      </c>
      <c r="BY29">
        <f>'Average Income Limits-HIDE'!BG28</f>
        <v>104930</v>
      </c>
      <c r="BZ29">
        <f>'Average Income Limits-HIDE'!BH28</f>
        <v>63600</v>
      </c>
      <c r="CA29">
        <f>'Average Income Limits-HIDE'!BI28</f>
        <v>72640</v>
      </c>
      <c r="CB29">
        <f>'Average Income Limits-HIDE'!BJ28</f>
        <v>81760</v>
      </c>
      <c r="CC29">
        <f>'Average Income Limits-HIDE'!BK28</f>
        <v>90800</v>
      </c>
      <c r="CD29">
        <f>'Average Income Limits-HIDE'!BL28</f>
        <v>98080</v>
      </c>
      <c r="CE29">
        <f>'Average Income Limits-HIDE'!BM28</f>
        <v>105360</v>
      </c>
      <c r="CF29">
        <f>'Average Income Limits-HIDE'!BN28</f>
        <v>112640</v>
      </c>
      <c r="CG29">
        <f>'Average Income Limits-HIDE'!BO28</f>
        <v>119920</v>
      </c>
      <c r="CH29" s="1">
        <f t="shared" si="0"/>
        <v>397</v>
      </c>
      <c r="CI29" s="1">
        <f t="shared" si="1"/>
        <v>425</v>
      </c>
      <c r="CJ29" s="1">
        <f t="shared" si="2"/>
        <v>511</v>
      </c>
      <c r="CK29" s="1">
        <f t="shared" si="3"/>
        <v>590</v>
      </c>
      <c r="CL29" s="1">
        <f t="shared" si="4"/>
        <v>658</v>
      </c>
      <c r="CM29" s="1">
        <f t="shared" si="5"/>
        <v>596</v>
      </c>
      <c r="CN29" s="1">
        <f t="shared" si="6"/>
        <v>638</v>
      </c>
      <c r="CO29" s="1">
        <f t="shared" si="7"/>
        <v>766</v>
      </c>
      <c r="CP29" s="1">
        <f t="shared" si="8"/>
        <v>885</v>
      </c>
      <c r="CQ29" s="1">
        <f t="shared" si="9"/>
        <v>987</v>
      </c>
      <c r="CR29" s="1">
        <f t="shared" si="10"/>
        <v>795</v>
      </c>
      <c r="CS29" s="1">
        <f t="shared" si="11"/>
        <v>851</v>
      </c>
      <c r="CT29" s="1">
        <f t="shared" si="12"/>
        <v>1022</v>
      </c>
      <c r="CU29" s="1">
        <f t="shared" si="13"/>
        <v>1180</v>
      </c>
      <c r="CV29" s="1">
        <f t="shared" si="14"/>
        <v>1317</v>
      </c>
      <c r="CW29" s="1">
        <f t="shared" si="15"/>
        <v>993</v>
      </c>
      <c r="CX29" s="1">
        <f t="shared" si="16"/>
        <v>1064</v>
      </c>
      <c r="CY29" s="1">
        <f t="shared" si="17"/>
        <v>1277</v>
      </c>
      <c r="CZ29" s="1">
        <f t="shared" si="18"/>
        <v>1475</v>
      </c>
      <c r="DA29" s="1">
        <f t="shared" si="19"/>
        <v>1646</v>
      </c>
      <c r="DB29" s="1">
        <f t="shared" si="20"/>
        <v>1192</v>
      </c>
      <c r="DC29" s="1">
        <f t="shared" si="21"/>
        <v>1277</v>
      </c>
      <c r="DD29" s="1">
        <f t="shared" si="22"/>
        <v>1533</v>
      </c>
      <c r="DE29" s="1">
        <f t="shared" si="23"/>
        <v>1770</v>
      </c>
      <c r="DF29" s="1">
        <f t="shared" si="24"/>
        <v>1975</v>
      </c>
      <c r="DG29" s="1">
        <f t="shared" si="25"/>
        <v>1391</v>
      </c>
      <c r="DH29" s="1">
        <f t="shared" si="26"/>
        <v>1490</v>
      </c>
      <c r="DI29" s="1">
        <f t="shared" si="27"/>
        <v>1788</v>
      </c>
      <c r="DJ29" s="1">
        <f t="shared" si="28"/>
        <v>2065</v>
      </c>
      <c r="DK29" s="1">
        <f t="shared" si="29"/>
        <v>2304</v>
      </c>
      <c r="DL29" s="1">
        <f t="shared" si="30"/>
        <v>1590</v>
      </c>
      <c r="DM29" s="1">
        <f t="shared" si="31"/>
        <v>1703</v>
      </c>
      <c r="DN29" s="1">
        <f t="shared" si="32"/>
        <v>2044</v>
      </c>
      <c r="DO29" s="1">
        <f t="shared" si="33"/>
        <v>2361</v>
      </c>
      <c r="DP29" s="1">
        <f t="shared" si="34"/>
        <v>2634</v>
      </c>
      <c r="DQ29">
        <f t="shared" si="105"/>
        <v>0</v>
      </c>
      <c r="DR29">
        <f t="shared" si="106"/>
        <v>0</v>
      </c>
      <c r="DS29">
        <f t="shared" si="107"/>
        <v>0</v>
      </c>
      <c r="DT29">
        <f t="shared" si="108"/>
        <v>0</v>
      </c>
      <c r="DU29">
        <f t="shared" si="109"/>
        <v>0</v>
      </c>
      <c r="DV29">
        <f t="shared" si="110"/>
        <v>0</v>
      </c>
      <c r="DW29">
        <f t="shared" si="111"/>
        <v>0</v>
      </c>
      <c r="DX29">
        <f t="shared" si="112"/>
        <v>0</v>
      </c>
      <c r="DY29">
        <f t="shared" si="36"/>
        <v>0</v>
      </c>
      <c r="DZ29">
        <f t="shared" si="37"/>
        <v>0</v>
      </c>
      <c r="EA29">
        <f t="shared" si="38"/>
        <v>0</v>
      </c>
      <c r="EB29">
        <f t="shared" si="39"/>
        <v>0</v>
      </c>
      <c r="EC29">
        <f t="shared" si="40"/>
        <v>0</v>
      </c>
      <c r="ED29">
        <f t="shared" si="41"/>
        <v>0</v>
      </c>
      <c r="EE29">
        <f t="shared" si="42"/>
        <v>0</v>
      </c>
      <c r="EF29">
        <f t="shared" si="43"/>
        <v>0</v>
      </c>
      <c r="EG29">
        <f t="shared" si="44"/>
        <v>0</v>
      </c>
      <c r="EH29">
        <f t="shared" si="45"/>
        <v>0</v>
      </c>
      <c r="EI29">
        <f t="shared" si="46"/>
        <v>0</v>
      </c>
      <c r="EJ29">
        <f t="shared" si="47"/>
        <v>0</v>
      </c>
      <c r="EK29">
        <f t="shared" si="48"/>
        <v>0</v>
      </c>
      <c r="EL29">
        <f t="shared" si="49"/>
        <v>0</v>
      </c>
      <c r="EM29">
        <f t="shared" si="50"/>
        <v>0</v>
      </c>
      <c r="EN29">
        <f t="shared" si="51"/>
        <v>0</v>
      </c>
      <c r="EO29">
        <f t="shared" si="52"/>
        <v>0</v>
      </c>
      <c r="EP29">
        <f t="shared" si="53"/>
        <v>0</v>
      </c>
      <c r="EQ29">
        <f t="shared" si="54"/>
        <v>0</v>
      </c>
      <c r="ER29">
        <f t="shared" si="55"/>
        <v>0</v>
      </c>
      <c r="ES29">
        <f t="shared" si="56"/>
        <v>0</v>
      </c>
      <c r="ET29">
        <f t="shared" si="57"/>
        <v>0</v>
      </c>
      <c r="EU29">
        <f t="shared" si="58"/>
        <v>0</v>
      </c>
      <c r="EV29">
        <f t="shared" si="59"/>
        <v>0</v>
      </c>
      <c r="EW29">
        <f t="shared" si="60"/>
        <v>0</v>
      </c>
      <c r="EX29">
        <f t="shared" si="61"/>
        <v>0</v>
      </c>
      <c r="EY29">
        <f t="shared" si="62"/>
        <v>0</v>
      </c>
      <c r="EZ29">
        <f t="shared" si="63"/>
        <v>0</v>
      </c>
      <c r="FA29">
        <f t="shared" si="64"/>
        <v>0</v>
      </c>
      <c r="FB29">
        <f t="shared" si="65"/>
        <v>0</v>
      </c>
      <c r="FC29">
        <f t="shared" si="66"/>
        <v>0</v>
      </c>
      <c r="FD29">
        <f t="shared" si="67"/>
        <v>0</v>
      </c>
      <c r="FE29" s="1">
        <f t="shared" si="68"/>
        <v>0</v>
      </c>
      <c r="FF29" s="1">
        <f t="shared" si="69"/>
        <v>0</v>
      </c>
      <c r="FG29" s="1">
        <f t="shared" si="70"/>
        <v>0</v>
      </c>
      <c r="FH29" s="1">
        <f t="shared" si="71"/>
        <v>0</v>
      </c>
      <c r="FI29" s="1">
        <f t="shared" si="72"/>
        <v>0</v>
      </c>
      <c r="FJ29" s="1">
        <f t="shared" si="73"/>
        <v>0</v>
      </c>
      <c r="FK29" s="1">
        <f t="shared" si="74"/>
        <v>0</v>
      </c>
      <c r="FL29" s="1">
        <f t="shared" si="75"/>
        <v>0</v>
      </c>
      <c r="FM29" s="1">
        <f t="shared" si="76"/>
        <v>0</v>
      </c>
      <c r="FN29" s="1">
        <f t="shared" si="77"/>
        <v>0</v>
      </c>
      <c r="FO29" s="1">
        <f t="shared" si="78"/>
        <v>0</v>
      </c>
      <c r="FP29" s="1">
        <f t="shared" si="79"/>
        <v>0</v>
      </c>
      <c r="FQ29" s="1">
        <f t="shared" si="80"/>
        <v>0</v>
      </c>
      <c r="FR29" s="1">
        <f t="shared" si="81"/>
        <v>0</v>
      </c>
      <c r="FS29" s="1">
        <f t="shared" si="82"/>
        <v>0</v>
      </c>
      <c r="FT29" s="1">
        <f t="shared" si="83"/>
        <v>0</v>
      </c>
      <c r="FU29" s="1">
        <f t="shared" si="84"/>
        <v>0</v>
      </c>
      <c r="FV29" s="1">
        <f t="shared" si="85"/>
        <v>0</v>
      </c>
      <c r="FW29" s="1">
        <f t="shared" si="86"/>
        <v>0</v>
      </c>
      <c r="FX29" s="1">
        <f t="shared" si="87"/>
        <v>0</v>
      </c>
      <c r="FY29" s="1">
        <f t="shared" si="88"/>
        <v>0</v>
      </c>
      <c r="FZ29" s="1">
        <f t="shared" si="89"/>
        <v>0</v>
      </c>
      <c r="GA29" s="1">
        <f t="shared" si="90"/>
        <v>0</v>
      </c>
      <c r="GB29" s="1">
        <f t="shared" si="91"/>
        <v>0</v>
      </c>
      <c r="GC29" s="1">
        <f t="shared" si="92"/>
        <v>0</v>
      </c>
      <c r="GD29" s="1">
        <f t="shared" si="93"/>
        <v>0</v>
      </c>
      <c r="GE29" s="1">
        <f t="shared" si="94"/>
        <v>0</v>
      </c>
      <c r="GF29" s="1">
        <f t="shared" si="95"/>
        <v>0</v>
      </c>
      <c r="GG29" s="1">
        <f t="shared" si="96"/>
        <v>0</v>
      </c>
      <c r="GH29" s="1">
        <f t="shared" si="97"/>
        <v>0</v>
      </c>
      <c r="GI29" s="1">
        <f t="shared" si="98"/>
        <v>0</v>
      </c>
      <c r="GJ29" s="1">
        <f t="shared" si="99"/>
        <v>0</v>
      </c>
      <c r="GK29" s="1">
        <f t="shared" si="100"/>
        <v>0</v>
      </c>
      <c r="GL29" s="1">
        <f t="shared" si="101"/>
        <v>0</v>
      </c>
      <c r="GM29" s="1">
        <f t="shared" si="102"/>
        <v>0</v>
      </c>
      <c r="GN29">
        <f t="shared" si="103"/>
        <v>136200</v>
      </c>
      <c r="GO29">
        <f t="shared" si="104"/>
        <v>170250</v>
      </c>
    </row>
    <row r="30" spans="1:197" x14ac:dyDescent="0.2">
      <c r="A30" s="1" t="s">
        <v>106</v>
      </c>
      <c r="B30" t="s">
        <v>104</v>
      </c>
      <c r="C30" t="s">
        <v>107</v>
      </c>
      <c r="D30" t="s">
        <v>105</v>
      </c>
      <c r="E30">
        <v>78900</v>
      </c>
      <c r="F30">
        <v>27650</v>
      </c>
      <c r="G30">
        <v>31600</v>
      </c>
      <c r="H30">
        <v>35550</v>
      </c>
      <c r="I30">
        <v>39450</v>
      </c>
      <c r="J30">
        <v>42650</v>
      </c>
      <c r="K30">
        <v>45800</v>
      </c>
      <c r="L30">
        <v>48950</v>
      </c>
      <c r="M30">
        <v>52100</v>
      </c>
      <c r="N30">
        <v>33180</v>
      </c>
      <c r="O30">
        <v>37920</v>
      </c>
      <c r="P30">
        <v>42660</v>
      </c>
      <c r="Q30">
        <v>47340</v>
      </c>
      <c r="R30">
        <v>51180</v>
      </c>
      <c r="S30">
        <v>54960</v>
      </c>
      <c r="T30">
        <v>58740</v>
      </c>
      <c r="U30">
        <v>62520</v>
      </c>
      <c r="V30" s="1" t="s">
        <v>17</v>
      </c>
      <c r="AM30" s="1" t="s">
        <v>617</v>
      </c>
      <c r="AN30" s="1" t="s">
        <v>19</v>
      </c>
      <c r="AO30" s="1">
        <v>0</v>
      </c>
      <c r="AP30" t="s">
        <v>107</v>
      </c>
      <c r="AQ30" s="1" t="s">
        <v>21</v>
      </c>
      <c r="AR30" s="1" t="s">
        <v>508</v>
      </c>
      <c r="AS30" t="s">
        <v>107</v>
      </c>
      <c r="AT30">
        <f>'Average Income Limits-HIDE'!L29</f>
        <v>11060</v>
      </c>
      <c r="AU30">
        <f>'Average Income Limits-HIDE'!M29</f>
        <v>12640</v>
      </c>
      <c r="AV30">
        <f>'Average Income Limits-HIDE'!N29</f>
        <v>14220</v>
      </c>
      <c r="AW30">
        <f>'Average Income Limits-HIDE'!O29</f>
        <v>15780</v>
      </c>
      <c r="AX30">
        <f>'Average Income Limits-HIDE'!P29</f>
        <v>17060</v>
      </c>
      <c r="AY30">
        <f>'Average Income Limits-HIDE'!Q29</f>
        <v>18320</v>
      </c>
      <c r="AZ30">
        <f>'Average Income Limits-HIDE'!R29</f>
        <v>19580</v>
      </c>
      <c r="BA30">
        <f>'Average Income Limits-HIDE'!S29</f>
        <v>20840</v>
      </c>
      <c r="BB30">
        <f>'Average Income Limits-HIDE'!T29</f>
        <v>16590</v>
      </c>
      <c r="BC30">
        <f>'Average Income Limits-HIDE'!U29</f>
        <v>18960</v>
      </c>
      <c r="BD30">
        <f>'Average Income Limits-HIDE'!V29</f>
        <v>21330</v>
      </c>
      <c r="BE30">
        <f>'Average Income Limits-HIDE'!W29</f>
        <v>23670</v>
      </c>
      <c r="BF30">
        <f>'Average Income Limits-HIDE'!X29</f>
        <v>25590</v>
      </c>
      <c r="BG30">
        <f>'Average Income Limits-HIDE'!Y29</f>
        <v>27480</v>
      </c>
      <c r="BH30">
        <f>'Average Income Limits-HIDE'!Z29</f>
        <v>29370</v>
      </c>
      <c r="BI30">
        <f>'Average Income Limits-HIDE'!AA29</f>
        <v>31260</v>
      </c>
      <c r="BJ30">
        <f>'Average Income Limits-HIDE'!AB29</f>
        <v>22120</v>
      </c>
      <c r="BK30">
        <f>'Average Income Limits-HIDE'!AC29</f>
        <v>25280</v>
      </c>
      <c r="BL30">
        <f>'Average Income Limits-HIDE'!AD29</f>
        <v>28440</v>
      </c>
      <c r="BM30">
        <f>'Average Income Limits-HIDE'!AE29</f>
        <v>31560</v>
      </c>
      <c r="BN30">
        <f>'Average Income Limits-HIDE'!AF29</f>
        <v>34120</v>
      </c>
      <c r="BO30">
        <f>'Average Income Limits-HIDE'!AG29</f>
        <v>36640</v>
      </c>
      <c r="BP30">
        <f>'Average Income Limits-HIDE'!AH29</f>
        <v>39160</v>
      </c>
      <c r="BQ30">
        <f>'Average Income Limits-HIDE'!AI29</f>
        <v>41680</v>
      </c>
      <c r="BR30">
        <f>'Average Income Limits-HIDE'!AZ29</f>
        <v>38710</v>
      </c>
      <c r="BS30">
        <f>'Average Income Limits-HIDE'!BA29</f>
        <v>44240</v>
      </c>
      <c r="BT30">
        <f>'Average Income Limits-HIDE'!BB29</f>
        <v>49770</v>
      </c>
      <c r="BU30">
        <f>'Average Income Limits-HIDE'!BC29</f>
        <v>55230</v>
      </c>
      <c r="BV30">
        <f>'Average Income Limits-HIDE'!BD29</f>
        <v>59710</v>
      </c>
      <c r="BW30">
        <f>'Average Income Limits-HIDE'!BE29</f>
        <v>64120</v>
      </c>
      <c r="BX30">
        <f>'Average Income Limits-HIDE'!BF29</f>
        <v>68530</v>
      </c>
      <c r="BY30">
        <f>'Average Income Limits-HIDE'!BG29</f>
        <v>72940</v>
      </c>
      <c r="BZ30">
        <f>'Average Income Limits-HIDE'!BH29</f>
        <v>44240</v>
      </c>
      <c r="CA30">
        <f>'Average Income Limits-HIDE'!BI29</f>
        <v>50560</v>
      </c>
      <c r="CB30">
        <f>'Average Income Limits-HIDE'!BJ29</f>
        <v>56880</v>
      </c>
      <c r="CC30">
        <f>'Average Income Limits-HIDE'!BK29</f>
        <v>63120</v>
      </c>
      <c r="CD30">
        <f>'Average Income Limits-HIDE'!BL29</f>
        <v>68240</v>
      </c>
      <c r="CE30">
        <f>'Average Income Limits-HIDE'!BM29</f>
        <v>73280</v>
      </c>
      <c r="CF30">
        <f>'Average Income Limits-HIDE'!BN29</f>
        <v>78320</v>
      </c>
      <c r="CG30">
        <f>'Average Income Limits-HIDE'!BO29</f>
        <v>83360</v>
      </c>
      <c r="CH30" s="1">
        <f t="shared" si="0"/>
        <v>276</v>
      </c>
      <c r="CI30" s="1">
        <f t="shared" si="1"/>
        <v>296</v>
      </c>
      <c r="CJ30" s="1">
        <f t="shared" si="2"/>
        <v>355</v>
      </c>
      <c r="CK30" s="1">
        <f t="shared" si="3"/>
        <v>410</v>
      </c>
      <c r="CL30" s="1">
        <f t="shared" si="4"/>
        <v>458</v>
      </c>
      <c r="CM30" s="1">
        <f t="shared" si="5"/>
        <v>414</v>
      </c>
      <c r="CN30" s="1">
        <f t="shared" si="6"/>
        <v>444</v>
      </c>
      <c r="CO30" s="1">
        <f t="shared" si="7"/>
        <v>533</v>
      </c>
      <c r="CP30" s="1">
        <f t="shared" si="8"/>
        <v>615</v>
      </c>
      <c r="CQ30" s="1">
        <f t="shared" si="9"/>
        <v>687</v>
      </c>
      <c r="CR30" s="1">
        <f t="shared" si="10"/>
        <v>553</v>
      </c>
      <c r="CS30" s="1">
        <f t="shared" si="11"/>
        <v>592</v>
      </c>
      <c r="CT30" s="1">
        <f t="shared" si="12"/>
        <v>711</v>
      </c>
      <c r="CU30" s="1">
        <f t="shared" si="13"/>
        <v>821</v>
      </c>
      <c r="CV30" s="1">
        <f t="shared" si="14"/>
        <v>916</v>
      </c>
      <c r="CW30" s="1">
        <f t="shared" si="15"/>
        <v>691</v>
      </c>
      <c r="CX30" s="1">
        <f t="shared" si="16"/>
        <v>740</v>
      </c>
      <c r="CY30" s="1">
        <f t="shared" si="17"/>
        <v>888</v>
      </c>
      <c r="CZ30" s="1">
        <f t="shared" si="18"/>
        <v>1026</v>
      </c>
      <c r="DA30" s="1">
        <f t="shared" si="19"/>
        <v>1145</v>
      </c>
      <c r="DB30" s="1">
        <f t="shared" si="20"/>
        <v>829</v>
      </c>
      <c r="DC30" s="1">
        <f t="shared" si="21"/>
        <v>888</v>
      </c>
      <c r="DD30" s="1">
        <f t="shared" si="22"/>
        <v>1066</v>
      </c>
      <c r="DE30" s="1">
        <f t="shared" si="23"/>
        <v>1231</v>
      </c>
      <c r="DF30" s="1">
        <f t="shared" si="24"/>
        <v>1374</v>
      </c>
      <c r="DG30" s="1">
        <f t="shared" si="25"/>
        <v>967</v>
      </c>
      <c r="DH30" s="1">
        <f t="shared" si="26"/>
        <v>1036</v>
      </c>
      <c r="DI30" s="1">
        <f t="shared" si="27"/>
        <v>1244</v>
      </c>
      <c r="DJ30" s="1">
        <f t="shared" si="28"/>
        <v>1436</v>
      </c>
      <c r="DK30" s="1">
        <f t="shared" si="29"/>
        <v>1603</v>
      </c>
      <c r="DL30" s="1">
        <f t="shared" si="30"/>
        <v>1106</v>
      </c>
      <c r="DM30" s="1">
        <f t="shared" si="31"/>
        <v>1185</v>
      </c>
      <c r="DN30" s="1">
        <f t="shared" si="32"/>
        <v>1422</v>
      </c>
      <c r="DO30" s="1">
        <f t="shared" si="33"/>
        <v>1642</v>
      </c>
      <c r="DP30" s="1">
        <f t="shared" si="34"/>
        <v>1832</v>
      </c>
      <c r="DQ30">
        <f t="shared" si="105"/>
        <v>0</v>
      </c>
      <c r="DR30">
        <f t="shared" si="106"/>
        <v>0</v>
      </c>
      <c r="DS30">
        <f t="shared" si="107"/>
        <v>0</v>
      </c>
      <c r="DT30">
        <f t="shared" si="108"/>
        <v>0</v>
      </c>
      <c r="DU30">
        <f t="shared" si="109"/>
        <v>0</v>
      </c>
      <c r="DV30">
        <f t="shared" si="110"/>
        <v>0</v>
      </c>
      <c r="DW30">
        <f t="shared" si="111"/>
        <v>0</v>
      </c>
      <c r="DX30">
        <f t="shared" si="112"/>
        <v>0</v>
      </c>
      <c r="DY30">
        <f t="shared" si="36"/>
        <v>0</v>
      </c>
      <c r="DZ30">
        <f t="shared" si="37"/>
        <v>0</v>
      </c>
      <c r="EA30">
        <f t="shared" si="38"/>
        <v>0</v>
      </c>
      <c r="EB30">
        <f t="shared" si="39"/>
        <v>0</v>
      </c>
      <c r="EC30">
        <f t="shared" si="40"/>
        <v>0</v>
      </c>
      <c r="ED30">
        <f t="shared" si="41"/>
        <v>0</v>
      </c>
      <c r="EE30">
        <f t="shared" si="42"/>
        <v>0</v>
      </c>
      <c r="EF30">
        <f t="shared" si="43"/>
        <v>0</v>
      </c>
      <c r="EG30">
        <f t="shared" si="44"/>
        <v>0</v>
      </c>
      <c r="EH30">
        <f t="shared" si="45"/>
        <v>0</v>
      </c>
      <c r="EI30">
        <f t="shared" si="46"/>
        <v>0</v>
      </c>
      <c r="EJ30">
        <f t="shared" si="47"/>
        <v>0</v>
      </c>
      <c r="EK30">
        <f t="shared" si="48"/>
        <v>0</v>
      </c>
      <c r="EL30">
        <f t="shared" si="49"/>
        <v>0</v>
      </c>
      <c r="EM30">
        <f t="shared" si="50"/>
        <v>0</v>
      </c>
      <c r="EN30">
        <f t="shared" si="51"/>
        <v>0</v>
      </c>
      <c r="EO30">
        <f t="shared" si="52"/>
        <v>0</v>
      </c>
      <c r="EP30">
        <f t="shared" si="53"/>
        <v>0</v>
      </c>
      <c r="EQ30">
        <f t="shared" si="54"/>
        <v>0</v>
      </c>
      <c r="ER30">
        <f t="shared" si="55"/>
        <v>0</v>
      </c>
      <c r="ES30">
        <f t="shared" si="56"/>
        <v>0</v>
      </c>
      <c r="ET30">
        <f t="shared" si="57"/>
        <v>0</v>
      </c>
      <c r="EU30">
        <f t="shared" si="58"/>
        <v>0</v>
      </c>
      <c r="EV30">
        <f t="shared" si="59"/>
        <v>0</v>
      </c>
      <c r="EW30">
        <f t="shared" si="60"/>
        <v>0</v>
      </c>
      <c r="EX30">
        <f t="shared" si="61"/>
        <v>0</v>
      </c>
      <c r="EY30">
        <f t="shared" si="62"/>
        <v>0</v>
      </c>
      <c r="EZ30">
        <f t="shared" si="63"/>
        <v>0</v>
      </c>
      <c r="FA30">
        <f t="shared" si="64"/>
        <v>0</v>
      </c>
      <c r="FB30">
        <f t="shared" si="65"/>
        <v>0</v>
      </c>
      <c r="FC30">
        <f t="shared" si="66"/>
        <v>0</v>
      </c>
      <c r="FD30">
        <f t="shared" si="67"/>
        <v>0</v>
      </c>
      <c r="FE30" s="1">
        <f t="shared" si="68"/>
        <v>0</v>
      </c>
      <c r="FF30" s="1">
        <f t="shared" si="69"/>
        <v>0</v>
      </c>
      <c r="FG30" s="1">
        <f t="shared" si="70"/>
        <v>0</v>
      </c>
      <c r="FH30" s="1">
        <f t="shared" si="71"/>
        <v>0</v>
      </c>
      <c r="FI30" s="1">
        <f t="shared" si="72"/>
        <v>0</v>
      </c>
      <c r="FJ30" s="1">
        <f t="shared" si="73"/>
        <v>0</v>
      </c>
      <c r="FK30" s="1">
        <f t="shared" si="74"/>
        <v>0</v>
      </c>
      <c r="FL30" s="1">
        <f t="shared" si="75"/>
        <v>0</v>
      </c>
      <c r="FM30" s="1">
        <f t="shared" si="76"/>
        <v>0</v>
      </c>
      <c r="FN30" s="1">
        <f t="shared" si="77"/>
        <v>0</v>
      </c>
      <c r="FO30" s="1">
        <f t="shared" si="78"/>
        <v>0</v>
      </c>
      <c r="FP30" s="1">
        <f t="shared" si="79"/>
        <v>0</v>
      </c>
      <c r="FQ30" s="1">
        <f t="shared" si="80"/>
        <v>0</v>
      </c>
      <c r="FR30" s="1">
        <f t="shared" si="81"/>
        <v>0</v>
      </c>
      <c r="FS30" s="1">
        <f t="shared" si="82"/>
        <v>0</v>
      </c>
      <c r="FT30" s="1">
        <f t="shared" si="83"/>
        <v>0</v>
      </c>
      <c r="FU30" s="1">
        <f t="shared" si="84"/>
        <v>0</v>
      </c>
      <c r="FV30" s="1">
        <f t="shared" si="85"/>
        <v>0</v>
      </c>
      <c r="FW30" s="1">
        <f t="shared" si="86"/>
        <v>0</v>
      </c>
      <c r="FX30" s="1">
        <f t="shared" si="87"/>
        <v>0</v>
      </c>
      <c r="FY30" s="1">
        <f t="shared" si="88"/>
        <v>0</v>
      </c>
      <c r="FZ30" s="1">
        <f t="shared" si="89"/>
        <v>0</v>
      </c>
      <c r="GA30" s="1">
        <f t="shared" si="90"/>
        <v>0</v>
      </c>
      <c r="GB30" s="1">
        <f t="shared" si="91"/>
        <v>0</v>
      </c>
      <c r="GC30" s="1">
        <f t="shared" si="92"/>
        <v>0</v>
      </c>
      <c r="GD30" s="1">
        <f t="shared" si="93"/>
        <v>0</v>
      </c>
      <c r="GE30" s="1">
        <f t="shared" si="94"/>
        <v>0</v>
      </c>
      <c r="GF30" s="1">
        <f t="shared" si="95"/>
        <v>0</v>
      </c>
      <c r="GG30" s="1">
        <f t="shared" si="96"/>
        <v>0</v>
      </c>
      <c r="GH30" s="1">
        <f t="shared" si="97"/>
        <v>0</v>
      </c>
      <c r="GI30" s="1">
        <f t="shared" si="98"/>
        <v>0</v>
      </c>
      <c r="GJ30" s="1">
        <f t="shared" si="99"/>
        <v>0</v>
      </c>
      <c r="GK30" s="1">
        <f t="shared" si="100"/>
        <v>0</v>
      </c>
      <c r="GL30" s="1">
        <f t="shared" si="101"/>
        <v>0</v>
      </c>
      <c r="GM30" s="1">
        <f t="shared" si="102"/>
        <v>0</v>
      </c>
      <c r="GN30">
        <f t="shared" si="103"/>
        <v>94680</v>
      </c>
      <c r="GO30">
        <f t="shared" si="104"/>
        <v>118350</v>
      </c>
    </row>
    <row r="31" spans="1:197" x14ac:dyDescent="0.2">
      <c r="A31" s="1" t="s">
        <v>108</v>
      </c>
      <c r="B31" t="s">
        <v>38</v>
      </c>
      <c r="C31" t="s">
        <v>109</v>
      </c>
      <c r="D31" t="s">
        <v>39</v>
      </c>
      <c r="E31">
        <v>163900</v>
      </c>
      <c r="F31">
        <v>57400</v>
      </c>
      <c r="G31">
        <v>65600</v>
      </c>
      <c r="H31">
        <v>73800</v>
      </c>
      <c r="I31">
        <v>81950</v>
      </c>
      <c r="J31">
        <v>88550</v>
      </c>
      <c r="K31">
        <v>95100</v>
      </c>
      <c r="L31">
        <v>101650</v>
      </c>
      <c r="M31">
        <v>108200</v>
      </c>
      <c r="N31">
        <v>68880</v>
      </c>
      <c r="O31">
        <v>78720</v>
      </c>
      <c r="P31">
        <v>88560</v>
      </c>
      <c r="Q31">
        <v>98340</v>
      </c>
      <c r="R31">
        <v>106260</v>
      </c>
      <c r="S31">
        <v>114120</v>
      </c>
      <c r="T31">
        <v>121980</v>
      </c>
      <c r="U31">
        <v>129840</v>
      </c>
      <c r="V31" s="1" t="s">
        <v>17</v>
      </c>
      <c r="AM31" s="1" t="s">
        <v>617</v>
      </c>
      <c r="AN31" s="1" t="s">
        <v>19</v>
      </c>
      <c r="AO31" s="1">
        <v>1</v>
      </c>
      <c r="AP31" t="s">
        <v>109</v>
      </c>
      <c r="AQ31" s="1" t="s">
        <v>21</v>
      </c>
      <c r="AR31" s="1" t="s">
        <v>509</v>
      </c>
      <c r="AS31" t="s">
        <v>109</v>
      </c>
      <c r="AT31">
        <f>'Average Income Limits-HIDE'!L30</f>
        <v>22960</v>
      </c>
      <c r="AU31">
        <f>'Average Income Limits-HIDE'!M30</f>
        <v>26240</v>
      </c>
      <c r="AV31">
        <f>'Average Income Limits-HIDE'!N30</f>
        <v>29520</v>
      </c>
      <c r="AW31">
        <f>'Average Income Limits-HIDE'!O30</f>
        <v>32780</v>
      </c>
      <c r="AX31">
        <f>'Average Income Limits-HIDE'!P30</f>
        <v>35420</v>
      </c>
      <c r="AY31">
        <f>'Average Income Limits-HIDE'!Q30</f>
        <v>38040</v>
      </c>
      <c r="AZ31">
        <f>'Average Income Limits-HIDE'!R30</f>
        <v>40660</v>
      </c>
      <c r="BA31">
        <f>'Average Income Limits-HIDE'!S30</f>
        <v>43280</v>
      </c>
      <c r="BB31">
        <f>'Average Income Limits-HIDE'!T30</f>
        <v>34440</v>
      </c>
      <c r="BC31">
        <f>'Average Income Limits-HIDE'!U30</f>
        <v>39360</v>
      </c>
      <c r="BD31">
        <f>'Average Income Limits-HIDE'!V30</f>
        <v>44280</v>
      </c>
      <c r="BE31">
        <f>'Average Income Limits-HIDE'!W30</f>
        <v>49170</v>
      </c>
      <c r="BF31">
        <f>'Average Income Limits-HIDE'!X30</f>
        <v>53130</v>
      </c>
      <c r="BG31">
        <f>'Average Income Limits-HIDE'!Y30</f>
        <v>57060</v>
      </c>
      <c r="BH31">
        <f>'Average Income Limits-HIDE'!Z30</f>
        <v>60990</v>
      </c>
      <c r="BI31">
        <f>'Average Income Limits-HIDE'!AA30</f>
        <v>64920</v>
      </c>
      <c r="BJ31">
        <f>'Average Income Limits-HIDE'!AB30</f>
        <v>45920</v>
      </c>
      <c r="BK31">
        <f>'Average Income Limits-HIDE'!AC30</f>
        <v>52480</v>
      </c>
      <c r="BL31">
        <f>'Average Income Limits-HIDE'!AD30</f>
        <v>59040</v>
      </c>
      <c r="BM31">
        <f>'Average Income Limits-HIDE'!AE30</f>
        <v>65560</v>
      </c>
      <c r="BN31">
        <f>'Average Income Limits-HIDE'!AF30</f>
        <v>70840</v>
      </c>
      <c r="BO31">
        <f>'Average Income Limits-HIDE'!AG30</f>
        <v>76080</v>
      </c>
      <c r="BP31">
        <f>'Average Income Limits-HIDE'!AH30</f>
        <v>81320</v>
      </c>
      <c r="BQ31">
        <f>'Average Income Limits-HIDE'!AI30</f>
        <v>86560</v>
      </c>
      <c r="BR31">
        <f>'Average Income Limits-HIDE'!AZ30</f>
        <v>80360</v>
      </c>
      <c r="BS31">
        <f>'Average Income Limits-HIDE'!BA30</f>
        <v>91840</v>
      </c>
      <c r="BT31">
        <f>'Average Income Limits-HIDE'!BB30</f>
        <v>103320</v>
      </c>
      <c r="BU31">
        <f>'Average Income Limits-HIDE'!BC30</f>
        <v>114730</v>
      </c>
      <c r="BV31">
        <f>'Average Income Limits-HIDE'!BD30</f>
        <v>123970</v>
      </c>
      <c r="BW31">
        <f>'Average Income Limits-HIDE'!BE30</f>
        <v>133140</v>
      </c>
      <c r="BX31">
        <f>'Average Income Limits-HIDE'!BF30</f>
        <v>142310</v>
      </c>
      <c r="BY31">
        <f>'Average Income Limits-HIDE'!BG30</f>
        <v>151480</v>
      </c>
      <c r="BZ31">
        <f>'Average Income Limits-HIDE'!BH30</f>
        <v>91840</v>
      </c>
      <c r="CA31">
        <f>'Average Income Limits-HIDE'!BI30</f>
        <v>104960</v>
      </c>
      <c r="CB31">
        <f>'Average Income Limits-HIDE'!BJ30</f>
        <v>118080</v>
      </c>
      <c r="CC31">
        <f>'Average Income Limits-HIDE'!BK30</f>
        <v>131120</v>
      </c>
      <c r="CD31">
        <f>'Average Income Limits-HIDE'!BL30</f>
        <v>141680</v>
      </c>
      <c r="CE31">
        <f>'Average Income Limits-HIDE'!BM30</f>
        <v>152160</v>
      </c>
      <c r="CF31">
        <f>'Average Income Limits-HIDE'!BN30</f>
        <v>162640</v>
      </c>
      <c r="CG31">
        <f>'Average Income Limits-HIDE'!BO30</f>
        <v>173120</v>
      </c>
      <c r="CH31" s="1">
        <f t="shared" si="0"/>
        <v>574</v>
      </c>
      <c r="CI31" s="1">
        <f t="shared" si="1"/>
        <v>615</v>
      </c>
      <c r="CJ31" s="1">
        <f t="shared" si="2"/>
        <v>738</v>
      </c>
      <c r="CK31" s="1">
        <f t="shared" si="3"/>
        <v>852</v>
      </c>
      <c r="CL31" s="1">
        <f t="shared" si="4"/>
        <v>951</v>
      </c>
      <c r="CM31" s="1">
        <f t="shared" si="5"/>
        <v>861</v>
      </c>
      <c r="CN31" s="1">
        <f t="shared" si="6"/>
        <v>922</v>
      </c>
      <c r="CO31" s="1">
        <f t="shared" si="7"/>
        <v>1107</v>
      </c>
      <c r="CP31" s="1">
        <f t="shared" si="8"/>
        <v>1278</v>
      </c>
      <c r="CQ31" s="1">
        <f t="shared" si="9"/>
        <v>1426</v>
      </c>
      <c r="CR31" s="1">
        <f t="shared" si="10"/>
        <v>1148</v>
      </c>
      <c r="CS31" s="1">
        <f t="shared" si="11"/>
        <v>1230</v>
      </c>
      <c r="CT31" s="1">
        <f t="shared" si="12"/>
        <v>1476</v>
      </c>
      <c r="CU31" s="1">
        <f t="shared" si="13"/>
        <v>1705</v>
      </c>
      <c r="CV31" s="1">
        <f t="shared" si="14"/>
        <v>1902</v>
      </c>
      <c r="CW31" s="1">
        <f t="shared" si="15"/>
        <v>1435</v>
      </c>
      <c r="CX31" s="1">
        <f t="shared" si="16"/>
        <v>1537</v>
      </c>
      <c r="CY31" s="1">
        <f t="shared" si="17"/>
        <v>1845</v>
      </c>
      <c r="CZ31" s="1">
        <f t="shared" si="18"/>
        <v>2131</v>
      </c>
      <c r="DA31" s="1">
        <f t="shared" si="19"/>
        <v>2377</v>
      </c>
      <c r="DB31" s="1">
        <f t="shared" si="20"/>
        <v>1722</v>
      </c>
      <c r="DC31" s="1">
        <f t="shared" si="21"/>
        <v>1845</v>
      </c>
      <c r="DD31" s="1">
        <f t="shared" si="22"/>
        <v>2214</v>
      </c>
      <c r="DE31" s="1">
        <f t="shared" si="23"/>
        <v>2557</v>
      </c>
      <c r="DF31" s="1">
        <f t="shared" si="24"/>
        <v>2853</v>
      </c>
      <c r="DG31" s="1">
        <f t="shared" si="25"/>
        <v>2009</v>
      </c>
      <c r="DH31" s="1">
        <f t="shared" si="26"/>
        <v>2152</v>
      </c>
      <c r="DI31" s="1">
        <f t="shared" si="27"/>
        <v>2583</v>
      </c>
      <c r="DJ31" s="1">
        <f t="shared" si="28"/>
        <v>2983</v>
      </c>
      <c r="DK31" s="1">
        <f t="shared" si="29"/>
        <v>3328</v>
      </c>
      <c r="DL31" s="1">
        <f t="shared" si="30"/>
        <v>2296</v>
      </c>
      <c r="DM31" s="1">
        <f t="shared" si="31"/>
        <v>2460</v>
      </c>
      <c r="DN31" s="1">
        <f t="shared" si="32"/>
        <v>2952</v>
      </c>
      <c r="DO31" s="1">
        <f t="shared" si="33"/>
        <v>3410</v>
      </c>
      <c r="DP31" s="1">
        <f t="shared" si="34"/>
        <v>3804</v>
      </c>
      <c r="DQ31">
        <f t="shared" si="105"/>
        <v>0</v>
      </c>
      <c r="DR31">
        <f t="shared" si="106"/>
        <v>0</v>
      </c>
      <c r="DS31">
        <f t="shared" si="107"/>
        <v>0</v>
      </c>
      <c r="DT31">
        <f t="shared" si="108"/>
        <v>0</v>
      </c>
      <c r="DU31">
        <f t="shared" si="109"/>
        <v>0</v>
      </c>
      <c r="DV31">
        <f t="shared" si="110"/>
        <v>0</v>
      </c>
      <c r="DW31">
        <f t="shared" si="111"/>
        <v>0</v>
      </c>
      <c r="DX31">
        <f t="shared" si="112"/>
        <v>0</v>
      </c>
      <c r="DY31">
        <f t="shared" si="36"/>
        <v>0</v>
      </c>
      <c r="DZ31">
        <f t="shared" si="37"/>
        <v>0</v>
      </c>
      <c r="EA31">
        <f t="shared" si="38"/>
        <v>0</v>
      </c>
      <c r="EB31">
        <f t="shared" si="39"/>
        <v>0</v>
      </c>
      <c r="EC31">
        <f t="shared" si="40"/>
        <v>0</v>
      </c>
      <c r="ED31">
        <f t="shared" si="41"/>
        <v>0</v>
      </c>
      <c r="EE31">
        <f t="shared" si="42"/>
        <v>0</v>
      </c>
      <c r="EF31">
        <f t="shared" si="43"/>
        <v>0</v>
      </c>
      <c r="EG31">
        <f t="shared" si="44"/>
        <v>0</v>
      </c>
      <c r="EH31">
        <f t="shared" si="45"/>
        <v>0</v>
      </c>
      <c r="EI31">
        <f t="shared" si="46"/>
        <v>0</v>
      </c>
      <c r="EJ31">
        <f t="shared" si="47"/>
        <v>0</v>
      </c>
      <c r="EK31">
        <f t="shared" si="48"/>
        <v>0</v>
      </c>
      <c r="EL31">
        <f t="shared" si="49"/>
        <v>0</v>
      </c>
      <c r="EM31">
        <f t="shared" si="50"/>
        <v>0</v>
      </c>
      <c r="EN31">
        <f t="shared" si="51"/>
        <v>0</v>
      </c>
      <c r="EO31">
        <f t="shared" si="52"/>
        <v>0</v>
      </c>
      <c r="EP31">
        <f t="shared" si="53"/>
        <v>0</v>
      </c>
      <c r="EQ31">
        <f t="shared" si="54"/>
        <v>0</v>
      </c>
      <c r="ER31">
        <f t="shared" si="55"/>
        <v>0</v>
      </c>
      <c r="ES31">
        <f t="shared" si="56"/>
        <v>0</v>
      </c>
      <c r="ET31">
        <f t="shared" si="57"/>
        <v>0</v>
      </c>
      <c r="EU31">
        <f t="shared" si="58"/>
        <v>0</v>
      </c>
      <c r="EV31">
        <f t="shared" si="59"/>
        <v>0</v>
      </c>
      <c r="EW31">
        <f t="shared" si="60"/>
        <v>0</v>
      </c>
      <c r="EX31">
        <f t="shared" si="61"/>
        <v>0</v>
      </c>
      <c r="EY31">
        <f t="shared" si="62"/>
        <v>0</v>
      </c>
      <c r="EZ31">
        <f t="shared" si="63"/>
        <v>0</v>
      </c>
      <c r="FA31">
        <f t="shared" si="64"/>
        <v>0</v>
      </c>
      <c r="FB31">
        <f t="shared" si="65"/>
        <v>0</v>
      </c>
      <c r="FC31">
        <f t="shared" si="66"/>
        <v>0</v>
      </c>
      <c r="FD31">
        <f t="shared" si="67"/>
        <v>0</v>
      </c>
      <c r="FE31" s="1">
        <f t="shared" si="68"/>
        <v>0</v>
      </c>
      <c r="FF31" s="1">
        <f t="shared" si="69"/>
        <v>0</v>
      </c>
      <c r="FG31" s="1">
        <f t="shared" si="70"/>
        <v>0</v>
      </c>
      <c r="FH31" s="1">
        <f t="shared" si="71"/>
        <v>0</v>
      </c>
      <c r="FI31" s="1">
        <f t="shared" si="72"/>
        <v>0</v>
      </c>
      <c r="FJ31" s="1">
        <f t="shared" si="73"/>
        <v>0</v>
      </c>
      <c r="FK31" s="1">
        <f t="shared" si="74"/>
        <v>0</v>
      </c>
      <c r="FL31" s="1">
        <f t="shared" si="75"/>
        <v>0</v>
      </c>
      <c r="FM31" s="1">
        <f t="shared" si="76"/>
        <v>0</v>
      </c>
      <c r="FN31" s="1">
        <f t="shared" si="77"/>
        <v>0</v>
      </c>
      <c r="FO31" s="1">
        <f t="shared" si="78"/>
        <v>0</v>
      </c>
      <c r="FP31" s="1">
        <f t="shared" si="79"/>
        <v>0</v>
      </c>
      <c r="FQ31" s="1">
        <f t="shared" si="80"/>
        <v>0</v>
      </c>
      <c r="FR31" s="1">
        <f t="shared" si="81"/>
        <v>0</v>
      </c>
      <c r="FS31" s="1">
        <f t="shared" si="82"/>
        <v>0</v>
      </c>
      <c r="FT31" s="1">
        <f t="shared" si="83"/>
        <v>0</v>
      </c>
      <c r="FU31" s="1">
        <f t="shared" si="84"/>
        <v>0</v>
      </c>
      <c r="FV31" s="1">
        <f t="shared" si="85"/>
        <v>0</v>
      </c>
      <c r="FW31" s="1">
        <f t="shared" si="86"/>
        <v>0</v>
      </c>
      <c r="FX31" s="1">
        <f t="shared" si="87"/>
        <v>0</v>
      </c>
      <c r="FY31" s="1">
        <f t="shared" si="88"/>
        <v>0</v>
      </c>
      <c r="FZ31" s="1">
        <f t="shared" si="89"/>
        <v>0</v>
      </c>
      <c r="GA31" s="1">
        <f t="shared" si="90"/>
        <v>0</v>
      </c>
      <c r="GB31" s="1">
        <f t="shared" si="91"/>
        <v>0</v>
      </c>
      <c r="GC31" s="1">
        <f t="shared" si="92"/>
        <v>0</v>
      </c>
      <c r="GD31" s="1">
        <f t="shared" si="93"/>
        <v>0</v>
      </c>
      <c r="GE31" s="1">
        <f t="shared" si="94"/>
        <v>0</v>
      </c>
      <c r="GF31" s="1">
        <f t="shared" si="95"/>
        <v>0</v>
      </c>
      <c r="GG31" s="1">
        <f t="shared" si="96"/>
        <v>0</v>
      </c>
      <c r="GH31" s="1">
        <f t="shared" si="97"/>
        <v>0</v>
      </c>
      <c r="GI31" s="1">
        <f t="shared" si="98"/>
        <v>0</v>
      </c>
      <c r="GJ31" s="1">
        <f t="shared" si="99"/>
        <v>0</v>
      </c>
      <c r="GK31" s="1">
        <f t="shared" si="100"/>
        <v>0</v>
      </c>
      <c r="GL31" s="1">
        <f t="shared" si="101"/>
        <v>0</v>
      </c>
      <c r="GM31" s="1">
        <f t="shared" si="102"/>
        <v>0</v>
      </c>
      <c r="GN31">
        <f t="shared" si="103"/>
        <v>196680</v>
      </c>
      <c r="GO31">
        <f t="shared" si="104"/>
        <v>245850</v>
      </c>
    </row>
    <row r="32" spans="1:197" x14ac:dyDescent="0.2">
      <c r="A32" s="1" t="s">
        <v>110</v>
      </c>
      <c r="B32" t="s">
        <v>38</v>
      </c>
      <c r="C32" t="s">
        <v>111</v>
      </c>
      <c r="D32" t="s">
        <v>39</v>
      </c>
      <c r="E32">
        <v>163900</v>
      </c>
      <c r="F32">
        <v>57400</v>
      </c>
      <c r="G32">
        <v>65600</v>
      </c>
      <c r="H32">
        <v>73800</v>
      </c>
      <c r="I32">
        <v>81950</v>
      </c>
      <c r="J32">
        <v>88550</v>
      </c>
      <c r="K32">
        <v>95100</v>
      </c>
      <c r="L32">
        <v>101650</v>
      </c>
      <c r="M32">
        <v>108200</v>
      </c>
      <c r="N32">
        <v>68880</v>
      </c>
      <c r="O32">
        <v>78720</v>
      </c>
      <c r="P32">
        <v>88560</v>
      </c>
      <c r="Q32">
        <v>98340</v>
      </c>
      <c r="R32">
        <v>106260</v>
      </c>
      <c r="S32">
        <v>114120</v>
      </c>
      <c r="T32">
        <v>121980</v>
      </c>
      <c r="U32">
        <v>129840</v>
      </c>
      <c r="V32" s="1" t="s">
        <v>17</v>
      </c>
      <c r="AM32" s="1" t="s">
        <v>617</v>
      </c>
      <c r="AN32" s="1" t="s">
        <v>19</v>
      </c>
      <c r="AO32" s="1">
        <v>1</v>
      </c>
      <c r="AP32" t="s">
        <v>111</v>
      </c>
      <c r="AQ32" s="1" t="s">
        <v>21</v>
      </c>
      <c r="AR32" s="1" t="s">
        <v>510</v>
      </c>
      <c r="AS32" t="s">
        <v>111</v>
      </c>
      <c r="AT32">
        <f>'Average Income Limits-HIDE'!L31</f>
        <v>22960</v>
      </c>
      <c r="AU32">
        <f>'Average Income Limits-HIDE'!M31</f>
        <v>26240</v>
      </c>
      <c r="AV32">
        <f>'Average Income Limits-HIDE'!N31</f>
        <v>29520</v>
      </c>
      <c r="AW32">
        <f>'Average Income Limits-HIDE'!O31</f>
        <v>32780</v>
      </c>
      <c r="AX32">
        <f>'Average Income Limits-HIDE'!P31</f>
        <v>35420</v>
      </c>
      <c r="AY32">
        <f>'Average Income Limits-HIDE'!Q31</f>
        <v>38040</v>
      </c>
      <c r="AZ32">
        <f>'Average Income Limits-HIDE'!R31</f>
        <v>40660</v>
      </c>
      <c r="BA32">
        <f>'Average Income Limits-HIDE'!S31</f>
        <v>43280</v>
      </c>
      <c r="BB32">
        <f>'Average Income Limits-HIDE'!T31</f>
        <v>34440</v>
      </c>
      <c r="BC32">
        <f>'Average Income Limits-HIDE'!U31</f>
        <v>39360</v>
      </c>
      <c r="BD32">
        <f>'Average Income Limits-HIDE'!V31</f>
        <v>44280</v>
      </c>
      <c r="BE32">
        <f>'Average Income Limits-HIDE'!W31</f>
        <v>49170</v>
      </c>
      <c r="BF32">
        <f>'Average Income Limits-HIDE'!X31</f>
        <v>53130</v>
      </c>
      <c r="BG32">
        <f>'Average Income Limits-HIDE'!Y31</f>
        <v>57060</v>
      </c>
      <c r="BH32">
        <f>'Average Income Limits-HIDE'!Z31</f>
        <v>60990</v>
      </c>
      <c r="BI32">
        <f>'Average Income Limits-HIDE'!AA31</f>
        <v>64920</v>
      </c>
      <c r="BJ32">
        <f>'Average Income Limits-HIDE'!AB31</f>
        <v>45920</v>
      </c>
      <c r="BK32">
        <f>'Average Income Limits-HIDE'!AC31</f>
        <v>52480</v>
      </c>
      <c r="BL32">
        <f>'Average Income Limits-HIDE'!AD31</f>
        <v>59040</v>
      </c>
      <c r="BM32">
        <f>'Average Income Limits-HIDE'!AE31</f>
        <v>65560</v>
      </c>
      <c r="BN32">
        <f>'Average Income Limits-HIDE'!AF31</f>
        <v>70840</v>
      </c>
      <c r="BO32">
        <f>'Average Income Limits-HIDE'!AG31</f>
        <v>76080</v>
      </c>
      <c r="BP32">
        <f>'Average Income Limits-HIDE'!AH31</f>
        <v>81320</v>
      </c>
      <c r="BQ32">
        <f>'Average Income Limits-HIDE'!AI31</f>
        <v>86560</v>
      </c>
      <c r="BR32">
        <f>'Average Income Limits-HIDE'!AZ31</f>
        <v>80360</v>
      </c>
      <c r="BS32">
        <f>'Average Income Limits-HIDE'!BA31</f>
        <v>91840</v>
      </c>
      <c r="BT32">
        <f>'Average Income Limits-HIDE'!BB31</f>
        <v>103320</v>
      </c>
      <c r="BU32">
        <f>'Average Income Limits-HIDE'!BC31</f>
        <v>114730</v>
      </c>
      <c r="BV32">
        <f>'Average Income Limits-HIDE'!BD31</f>
        <v>123970</v>
      </c>
      <c r="BW32">
        <f>'Average Income Limits-HIDE'!BE31</f>
        <v>133140</v>
      </c>
      <c r="BX32">
        <f>'Average Income Limits-HIDE'!BF31</f>
        <v>142310</v>
      </c>
      <c r="BY32">
        <f>'Average Income Limits-HIDE'!BG31</f>
        <v>151480</v>
      </c>
      <c r="BZ32">
        <f>'Average Income Limits-HIDE'!BH31</f>
        <v>91840</v>
      </c>
      <c r="CA32">
        <f>'Average Income Limits-HIDE'!BI31</f>
        <v>104960</v>
      </c>
      <c r="CB32">
        <f>'Average Income Limits-HIDE'!BJ31</f>
        <v>118080</v>
      </c>
      <c r="CC32">
        <f>'Average Income Limits-HIDE'!BK31</f>
        <v>131120</v>
      </c>
      <c r="CD32">
        <f>'Average Income Limits-HIDE'!BL31</f>
        <v>141680</v>
      </c>
      <c r="CE32">
        <f>'Average Income Limits-HIDE'!BM31</f>
        <v>152160</v>
      </c>
      <c r="CF32">
        <f>'Average Income Limits-HIDE'!BN31</f>
        <v>162640</v>
      </c>
      <c r="CG32">
        <f>'Average Income Limits-HIDE'!BO31</f>
        <v>173120</v>
      </c>
      <c r="CH32" s="1">
        <f t="shared" si="0"/>
        <v>574</v>
      </c>
      <c r="CI32" s="1">
        <f t="shared" si="1"/>
        <v>615</v>
      </c>
      <c r="CJ32" s="1">
        <f t="shared" si="2"/>
        <v>738</v>
      </c>
      <c r="CK32" s="1">
        <f t="shared" si="3"/>
        <v>852</v>
      </c>
      <c r="CL32" s="1">
        <f t="shared" si="4"/>
        <v>951</v>
      </c>
      <c r="CM32" s="1">
        <f t="shared" si="5"/>
        <v>861</v>
      </c>
      <c r="CN32" s="1">
        <f t="shared" si="6"/>
        <v>922</v>
      </c>
      <c r="CO32" s="1">
        <f t="shared" si="7"/>
        <v>1107</v>
      </c>
      <c r="CP32" s="1">
        <f t="shared" si="8"/>
        <v>1278</v>
      </c>
      <c r="CQ32" s="1">
        <f t="shared" si="9"/>
        <v>1426</v>
      </c>
      <c r="CR32" s="1">
        <f t="shared" si="10"/>
        <v>1148</v>
      </c>
      <c r="CS32" s="1">
        <f t="shared" si="11"/>
        <v>1230</v>
      </c>
      <c r="CT32" s="1">
        <f t="shared" si="12"/>
        <v>1476</v>
      </c>
      <c r="CU32" s="1">
        <f t="shared" si="13"/>
        <v>1705</v>
      </c>
      <c r="CV32" s="1">
        <f t="shared" si="14"/>
        <v>1902</v>
      </c>
      <c r="CW32" s="1">
        <f t="shared" si="15"/>
        <v>1435</v>
      </c>
      <c r="CX32" s="1">
        <f t="shared" si="16"/>
        <v>1537</v>
      </c>
      <c r="CY32" s="1">
        <f t="shared" si="17"/>
        <v>1845</v>
      </c>
      <c r="CZ32" s="1">
        <f t="shared" si="18"/>
        <v>2131</v>
      </c>
      <c r="DA32" s="1">
        <f t="shared" si="19"/>
        <v>2377</v>
      </c>
      <c r="DB32" s="1">
        <f t="shared" si="20"/>
        <v>1722</v>
      </c>
      <c r="DC32" s="1">
        <f t="shared" si="21"/>
        <v>1845</v>
      </c>
      <c r="DD32" s="1">
        <f t="shared" si="22"/>
        <v>2214</v>
      </c>
      <c r="DE32" s="1">
        <f t="shared" si="23"/>
        <v>2557</v>
      </c>
      <c r="DF32" s="1">
        <f t="shared" si="24"/>
        <v>2853</v>
      </c>
      <c r="DG32" s="1">
        <f t="shared" si="25"/>
        <v>2009</v>
      </c>
      <c r="DH32" s="1">
        <f t="shared" si="26"/>
        <v>2152</v>
      </c>
      <c r="DI32" s="1">
        <f t="shared" si="27"/>
        <v>2583</v>
      </c>
      <c r="DJ32" s="1">
        <f t="shared" si="28"/>
        <v>2983</v>
      </c>
      <c r="DK32" s="1">
        <f t="shared" si="29"/>
        <v>3328</v>
      </c>
      <c r="DL32" s="1">
        <f t="shared" si="30"/>
        <v>2296</v>
      </c>
      <c r="DM32" s="1">
        <f t="shared" si="31"/>
        <v>2460</v>
      </c>
      <c r="DN32" s="1">
        <f t="shared" si="32"/>
        <v>2952</v>
      </c>
      <c r="DO32" s="1">
        <f t="shared" si="33"/>
        <v>3410</v>
      </c>
      <c r="DP32" s="1">
        <f t="shared" si="34"/>
        <v>3804</v>
      </c>
      <c r="DQ32">
        <f t="shared" si="105"/>
        <v>0</v>
      </c>
      <c r="DR32">
        <f t="shared" si="106"/>
        <v>0</v>
      </c>
      <c r="DS32">
        <f t="shared" si="107"/>
        <v>0</v>
      </c>
      <c r="DT32">
        <f t="shared" si="108"/>
        <v>0</v>
      </c>
      <c r="DU32">
        <f t="shared" si="109"/>
        <v>0</v>
      </c>
      <c r="DV32">
        <f t="shared" si="110"/>
        <v>0</v>
      </c>
      <c r="DW32">
        <f t="shared" si="111"/>
        <v>0</v>
      </c>
      <c r="DX32">
        <f t="shared" si="112"/>
        <v>0</v>
      </c>
      <c r="DY32">
        <f t="shared" si="36"/>
        <v>0</v>
      </c>
      <c r="DZ32">
        <f t="shared" si="37"/>
        <v>0</v>
      </c>
      <c r="EA32">
        <f t="shared" si="38"/>
        <v>0</v>
      </c>
      <c r="EB32">
        <f t="shared" si="39"/>
        <v>0</v>
      </c>
      <c r="EC32">
        <f t="shared" si="40"/>
        <v>0</v>
      </c>
      <c r="ED32">
        <f t="shared" si="41"/>
        <v>0</v>
      </c>
      <c r="EE32">
        <f t="shared" si="42"/>
        <v>0</v>
      </c>
      <c r="EF32">
        <f t="shared" si="43"/>
        <v>0</v>
      </c>
      <c r="EG32">
        <f t="shared" si="44"/>
        <v>0</v>
      </c>
      <c r="EH32">
        <f t="shared" si="45"/>
        <v>0</v>
      </c>
      <c r="EI32">
        <f t="shared" si="46"/>
        <v>0</v>
      </c>
      <c r="EJ32">
        <f t="shared" si="47"/>
        <v>0</v>
      </c>
      <c r="EK32">
        <f t="shared" si="48"/>
        <v>0</v>
      </c>
      <c r="EL32">
        <f t="shared" si="49"/>
        <v>0</v>
      </c>
      <c r="EM32">
        <f t="shared" si="50"/>
        <v>0</v>
      </c>
      <c r="EN32">
        <f t="shared" si="51"/>
        <v>0</v>
      </c>
      <c r="EO32">
        <f t="shared" si="52"/>
        <v>0</v>
      </c>
      <c r="EP32">
        <f t="shared" si="53"/>
        <v>0</v>
      </c>
      <c r="EQ32">
        <f t="shared" si="54"/>
        <v>0</v>
      </c>
      <c r="ER32">
        <f t="shared" si="55"/>
        <v>0</v>
      </c>
      <c r="ES32">
        <f t="shared" si="56"/>
        <v>0</v>
      </c>
      <c r="ET32">
        <f t="shared" si="57"/>
        <v>0</v>
      </c>
      <c r="EU32">
        <f t="shared" si="58"/>
        <v>0</v>
      </c>
      <c r="EV32">
        <f t="shared" si="59"/>
        <v>0</v>
      </c>
      <c r="EW32">
        <f t="shared" si="60"/>
        <v>0</v>
      </c>
      <c r="EX32">
        <f t="shared" si="61"/>
        <v>0</v>
      </c>
      <c r="EY32">
        <f t="shared" si="62"/>
        <v>0</v>
      </c>
      <c r="EZ32">
        <f t="shared" si="63"/>
        <v>0</v>
      </c>
      <c r="FA32">
        <f t="shared" si="64"/>
        <v>0</v>
      </c>
      <c r="FB32">
        <f t="shared" si="65"/>
        <v>0</v>
      </c>
      <c r="FC32">
        <f t="shared" si="66"/>
        <v>0</v>
      </c>
      <c r="FD32">
        <f t="shared" si="67"/>
        <v>0</v>
      </c>
      <c r="FE32" s="1">
        <f t="shared" si="68"/>
        <v>0</v>
      </c>
      <c r="FF32" s="1">
        <f t="shared" si="69"/>
        <v>0</v>
      </c>
      <c r="FG32" s="1">
        <f t="shared" si="70"/>
        <v>0</v>
      </c>
      <c r="FH32" s="1">
        <f t="shared" si="71"/>
        <v>0</v>
      </c>
      <c r="FI32" s="1">
        <f t="shared" si="72"/>
        <v>0</v>
      </c>
      <c r="FJ32" s="1">
        <f t="shared" si="73"/>
        <v>0</v>
      </c>
      <c r="FK32" s="1">
        <f t="shared" si="74"/>
        <v>0</v>
      </c>
      <c r="FL32" s="1">
        <f t="shared" si="75"/>
        <v>0</v>
      </c>
      <c r="FM32" s="1">
        <f t="shared" si="76"/>
        <v>0</v>
      </c>
      <c r="FN32" s="1">
        <f t="shared" si="77"/>
        <v>0</v>
      </c>
      <c r="FO32" s="1">
        <f t="shared" si="78"/>
        <v>0</v>
      </c>
      <c r="FP32" s="1">
        <f t="shared" si="79"/>
        <v>0</v>
      </c>
      <c r="FQ32" s="1">
        <f t="shared" si="80"/>
        <v>0</v>
      </c>
      <c r="FR32" s="1">
        <f t="shared" si="81"/>
        <v>0</v>
      </c>
      <c r="FS32" s="1">
        <f t="shared" si="82"/>
        <v>0</v>
      </c>
      <c r="FT32" s="1">
        <f t="shared" si="83"/>
        <v>0</v>
      </c>
      <c r="FU32" s="1">
        <f t="shared" si="84"/>
        <v>0</v>
      </c>
      <c r="FV32" s="1">
        <f t="shared" si="85"/>
        <v>0</v>
      </c>
      <c r="FW32" s="1">
        <f t="shared" si="86"/>
        <v>0</v>
      </c>
      <c r="FX32" s="1">
        <f t="shared" si="87"/>
        <v>0</v>
      </c>
      <c r="FY32" s="1">
        <f t="shared" si="88"/>
        <v>0</v>
      </c>
      <c r="FZ32" s="1">
        <f t="shared" si="89"/>
        <v>0</v>
      </c>
      <c r="GA32" s="1">
        <f t="shared" si="90"/>
        <v>0</v>
      </c>
      <c r="GB32" s="1">
        <f t="shared" si="91"/>
        <v>0</v>
      </c>
      <c r="GC32" s="1">
        <f t="shared" si="92"/>
        <v>0</v>
      </c>
      <c r="GD32" s="1">
        <f t="shared" si="93"/>
        <v>0</v>
      </c>
      <c r="GE32" s="1">
        <f t="shared" si="94"/>
        <v>0</v>
      </c>
      <c r="GF32" s="1">
        <f t="shared" si="95"/>
        <v>0</v>
      </c>
      <c r="GG32" s="1">
        <f t="shared" si="96"/>
        <v>0</v>
      </c>
      <c r="GH32" s="1">
        <f t="shared" si="97"/>
        <v>0</v>
      </c>
      <c r="GI32" s="1">
        <f t="shared" si="98"/>
        <v>0</v>
      </c>
      <c r="GJ32" s="1">
        <f t="shared" si="99"/>
        <v>0</v>
      </c>
      <c r="GK32" s="1">
        <f t="shared" si="100"/>
        <v>0</v>
      </c>
      <c r="GL32" s="1">
        <f t="shared" si="101"/>
        <v>0</v>
      </c>
      <c r="GM32" s="1">
        <f t="shared" si="102"/>
        <v>0</v>
      </c>
      <c r="GN32">
        <f t="shared" si="103"/>
        <v>196680</v>
      </c>
      <c r="GO32">
        <f t="shared" si="104"/>
        <v>245850</v>
      </c>
    </row>
    <row r="33" spans="1:197" x14ac:dyDescent="0.2">
      <c r="A33" s="1" t="s">
        <v>112</v>
      </c>
      <c r="B33" t="s">
        <v>825</v>
      </c>
      <c r="C33" t="s">
        <v>113</v>
      </c>
      <c r="D33" t="s">
        <v>831</v>
      </c>
      <c r="E33">
        <v>88400</v>
      </c>
      <c r="F33">
        <v>30900</v>
      </c>
      <c r="G33">
        <v>35250</v>
      </c>
      <c r="H33">
        <v>39700</v>
      </c>
      <c r="I33">
        <v>44100</v>
      </c>
      <c r="J33">
        <v>47650</v>
      </c>
      <c r="K33">
        <v>51200</v>
      </c>
      <c r="L33">
        <v>54700</v>
      </c>
      <c r="M33">
        <v>58250</v>
      </c>
      <c r="N33">
        <v>37080</v>
      </c>
      <c r="O33">
        <v>42300</v>
      </c>
      <c r="P33">
        <v>47640</v>
      </c>
      <c r="Q33">
        <v>52920</v>
      </c>
      <c r="R33">
        <v>57180</v>
      </c>
      <c r="S33">
        <v>61440</v>
      </c>
      <c r="T33">
        <v>65640</v>
      </c>
      <c r="U33">
        <v>69900</v>
      </c>
      <c r="V33" s="1" t="s">
        <v>17</v>
      </c>
      <c r="AM33" s="1" t="s">
        <v>617</v>
      </c>
      <c r="AN33" s="1" t="s">
        <v>19</v>
      </c>
      <c r="AO33" s="1">
        <v>1</v>
      </c>
      <c r="AP33" t="s">
        <v>113</v>
      </c>
      <c r="AQ33" s="1" t="s">
        <v>21</v>
      </c>
      <c r="AR33" s="1" t="s">
        <v>511</v>
      </c>
      <c r="AS33" t="s">
        <v>113</v>
      </c>
      <c r="AT33">
        <f>'Average Income Limits-HIDE'!L32</f>
        <v>12360</v>
      </c>
      <c r="AU33">
        <f>'Average Income Limits-HIDE'!M32</f>
        <v>14100</v>
      </c>
      <c r="AV33">
        <f>'Average Income Limits-HIDE'!N32</f>
        <v>15880</v>
      </c>
      <c r="AW33">
        <f>'Average Income Limits-HIDE'!O32</f>
        <v>17640</v>
      </c>
      <c r="AX33">
        <f>'Average Income Limits-HIDE'!P32</f>
        <v>19060</v>
      </c>
      <c r="AY33">
        <f>'Average Income Limits-HIDE'!Q32</f>
        <v>20480</v>
      </c>
      <c r="AZ33">
        <f>'Average Income Limits-HIDE'!R32</f>
        <v>21880</v>
      </c>
      <c r="BA33">
        <f>'Average Income Limits-HIDE'!S32</f>
        <v>23300</v>
      </c>
      <c r="BB33">
        <f>'Average Income Limits-HIDE'!T32</f>
        <v>18540</v>
      </c>
      <c r="BC33">
        <f>'Average Income Limits-HIDE'!U32</f>
        <v>21150</v>
      </c>
      <c r="BD33">
        <f>'Average Income Limits-HIDE'!V32</f>
        <v>23820</v>
      </c>
      <c r="BE33">
        <f>'Average Income Limits-HIDE'!W32</f>
        <v>26460</v>
      </c>
      <c r="BF33">
        <f>'Average Income Limits-HIDE'!X32</f>
        <v>28590</v>
      </c>
      <c r="BG33">
        <f>'Average Income Limits-HIDE'!Y32</f>
        <v>30720</v>
      </c>
      <c r="BH33">
        <f>'Average Income Limits-HIDE'!Z32</f>
        <v>32820</v>
      </c>
      <c r="BI33">
        <f>'Average Income Limits-HIDE'!AA32</f>
        <v>34950</v>
      </c>
      <c r="BJ33">
        <f>'Average Income Limits-HIDE'!AB32</f>
        <v>24720</v>
      </c>
      <c r="BK33">
        <f>'Average Income Limits-HIDE'!AC32</f>
        <v>28200</v>
      </c>
      <c r="BL33">
        <f>'Average Income Limits-HIDE'!AD32</f>
        <v>31760</v>
      </c>
      <c r="BM33">
        <f>'Average Income Limits-HIDE'!AE32</f>
        <v>35280</v>
      </c>
      <c r="BN33">
        <f>'Average Income Limits-HIDE'!AF32</f>
        <v>38120</v>
      </c>
      <c r="BO33">
        <f>'Average Income Limits-HIDE'!AG32</f>
        <v>40960</v>
      </c>
      <c r="BP33">
        <f>'Average Income Limits-HIDE'!AH32</f>
        <v>43760</v>
      </c>
      <c r="BQ33">
        <f>'Average Income Limits-HIDE'!AI32</f>
        <v>46600</v>
      </c>
      <c r="BR33">
        <f>'Average Income Limits-HIDE'!AZ32</f>
        <v>43260</v>
      </c>
      <c r="BS33">
        <f>'Average Income Limits-HIDE'!BA32</f>
        <v>49350</v>
      </c>
      <c r="BT33">
        <f>'Average Income Limits-HIDE'!BB32</f>
        <v>55580</v>
      </c>
      <c r="BU33">
        <f>'Average Income Limits-HIDE'!BC32</f>
        <v>61740</v>
      </c>
      <c r="BV33">
        <f>'Average Income Limits-HIDE'!BD32</f>
        <v>66710</v>
      </c>
      <c r="BW33">
        <f>'Average Income Limits-HIDE'!BE32</f>
        <v>71680</v>
      </c>
      <c r="BX33">
        <f>'Average Income Limits-HIDE'!BF32</f>
        <v>76580</v>
      </c>
      <c r="BY33">
        <f>'Average Income Limits-HIDE'!BG32</f>
        <v>81550</v>
      </c>
      <c r="BZ33">
        <f>'Average Income Limits-HIDE'!BH32</f>
        <v>49440</v>
      </c>
      <c r="CA33">
        <f>'Average Income Limits-HIDE'!BI32</f>
        <v>56400</v>
      </c>
      <c r="CB33">
        <f>'Average Income Limits-HIDE'!BJ32</f>
        <v>63520</v>
      </c>
      <c r="CC33">
        <f>'Average Income Limits-HIDE'!BK32</f>
        <v>70560</v>
      </c>
      <c r="CD33">
        <f>'Average Income Limits-HIDE'!BL32</f>
        <v>76240</v>
      </c>
      <c r="CE33">
        <f>'Average Income Limits-HIDE'!BM32</f>
        <v>81920</v>
      </c>
      <c r="CF33">
        <f>'Average Income Limits-HIDE'!BN32</f>
        <v>87520</v>
      </c>
      <c r="CG33">
        <f>'Average Income Limits-HIDE'!BO32</f>
        <v>93200</v>
      </c>
      <c r="CH33" s="1">
        <f t="shared" si="0"/>
        <v>309</v>
      </c>
      <c r="CI33" s="1">
        <f t="shared" si="1"/>
        <v>330</v>
      </c>
      <c r="CJ33" s="1">
        <f t="shared" si="2"/>
        <v>397</v>
      </c>
      <c r="CK33" s="1">
        <f t="shared" si="3"/>
        <v>458</v>
      </c>
      <c r="CL33" s="1">
        <f t="shared" si="4"/>
        <v>512</v>
      </c>
      <c r="CM33" s="1">
        <f t="shared" si="5"/>
        <v>463</v>
      </c>
      <c r="CN33" s="1">
        <f t="shared" si="6"/>
        <v>496</v>
      </c>
      <c r="CO33" s="1">
        <f t="shared" si="7"/>
        <v>595</v>
      </c>
      <c r="CP33" s="1">
        <f t="shared" si="8"/>
        <v>688</v>
      </c>
      <c r="CQ33" s="1">
        <f t="shared" si="9"/>
        <v>768</v>
      </c>
      <c r="CR33" s="1">
        <f t="shared" si="10"/>
        <v>618</v>
      </c>
      <c r="CS33" s="1">
        <f t="shared" si="11"/>
        <v>661</v>
      </c>
      <c r="CT33" s="1">
        <f t="shared" si="12"/>
        <v>794</v>
      </c>
      <c r="CU33" s="1">
        <f t="shared" si="13"/>
        <v>917</v>
      </c>
      <c r="CV33" s="1">
        <f t="shared" si="14"/>
        <v>1024</v>
      </c>
      <c r="CW33" s="1">
        <f t="shared" si="15"/>
        <v>772</v>
      </c>
      <c r="CX33" s="1">
        <f t="shared" si="16"/>
        <v>826</v>
      </c>
      <c r="CY33" s="1">
        <f t="shared" si="17"/>
        <v>992</v>
      </c>
      <c r="CZ33" s="1">
        <f t="shared" si="18"/>
        <v>1146</v>
      </c>
      <c r="DA33" s="1">
        <f t="shared" si="19"/>
        <v>1280</v>
      </c>
      <c r="DB33" s="1">
        <f t="shared" si="20"/>
        <v>927</v>
      </c>
      <c r="DC33" s="1">
        <f t="shared" si="21"/>
        <v>992</v>
      </c>
      <c r="DD33" s="1">
        <f t="shared" si="22"/>
        <v>1191</v>
      </c>
      <c r="DE33" s="1">
        <f t="shared" si="23"/>
        <v>1376</v>
      </c>
      <c r="DF33" s="1">
        <f t="shared" si="24"/>
        <v>1536</v>
      </c>
      <c r="DG33" s="1">
        <f t="shared" si="25"/>
        <v>1081</v>
      </c>
      <c r="DH33" s="1">
        <f t="shared" si="26"/>
        <v>1157</v>
      </c>
      <c r="DI33" s="1">
        <f t="shared" si="27"/>
        <v>1389</v>
      </c>
      <c r="DJ33" s="1">
        <f t="shared" si="28"/>
        <v>1605</v>
      </c>
      <c r="DK33" s="1">
        <f t="shared" si="29"/>
        <v>1792</v>
      </c>
      <c r="DL33" s="1">
        <f t="shared" si="30"/>
        <v>1236</v>
      </c>
      <c r="DM33" s="1">
        <f t="shared" si="31"/>
        <v>1323</v>
      </c>
      <c r="DN33" s="1">
        <f t="shared" si="32"/>
        <v>1588</v>
      </c>
      <c r="DO33" s="1">
        <f t="shared" si="33"/>
        <v>1835</v>
      </c>
      <c r="DP33" s="1">
        <f t="shared" si="34"/>
        <v>2048</v>
      </c>
      <c r="DQ33">
        <f t="shared" si="105"/>
        <v>0</v>
      </c>
      <c r="DR33">
        <f t="shared" si="106"/>
        <v>0</v>
      </c>
      <c r="DS33">
        <f t="shared" si="107"/>
        <v>0</v>
      </c>
      <c r="DT33">
        <f t="shared" si="108"/>
        <v>0</v>
      </c>
      <c r="DU33">
        <f t="shared" si="109"/>
        <v>0</v>
      </c>
      <c r="DV33">
        <f t="shared" si="110"/>
        <v>0</v>
      </c>
      <c r="DW33">
        <f t="shared" si="111"/>
        <v>0</v>
      </c>
      <c r="DX33">
        <f t="shared" si="112"/>
        <v>0</v>
      </c>
      <c r="DY33">
        <f t="shared" si="36"/>
        <v>0</v>
      </c>
      <c r="DZ33">
        <f t="shared" si="37"/>
        <v>0</v>
      </c>
      <c r="EA33">
        <f t="shared" si="38"/>
        <v>0</v>
      </c>
      <c r="EB33">
        <f t="shared" si="39"/>
        <v>0</v>
      </c>
      <c r="EC33">
        <f t="shared" si="40"/>
        <v>0</v>
      </c>
      <c r="ED33">
        <f t="shared" si="41"/>
        <v>0</v>
      </c>
      <c r="EE33">
        <f t="shared" si="42"/>
        <v>0</v>
      </c>
      <c r="EF33">
        <f t="shared" si="43"/>
        <v>0</v>
      </c>
      <c r="EG33">
        <f t="shared" si="44"/>
        <v>0</v>
      </c>
      <c r="EH33">
        <f t="shared" si="45"/>
        <v>0</v>
      </c>
      <c r="EI33">
        <f t="shared" si="46"/>
        <v>0</v>
      </c>
      <c r="EJ33">
        <f t="shared" si="47"/>
        <v>0</v>
      </c>
      <c r="EK33">
        <f t="shared" si="48"/>
        <v>0</v>
      </c>
      <c r="EL33">
        <f t="shared" si="49"/>
        <v>0</v>
      </c>
      <c r="EM33">
        <f t="shared" si="50"/>
        <v>0</v>
      </c>
      <c r="EN33">
        <f t="shared" si="51"/>
        <v>0</v>
      </c>
      <c r="EO33">
        <f t="shared" si="52"/>
        <v>0</v>
      </c>
      <c r="EP33">
        <f t="shared" si="53"/>
        <v>0</v>
      </c>
      <c r="EQ33">
        <f t="shared" si="54"/>
        <v>0</v>
      </c>
      <c r="ER33">
        <f t="shared" si="55"/>
        <v>0</v>
      </c>
      <c r="ES33">
        <f t="shared" si="56"/>
        <v>0</v>
      </c>
      <c r="ET33">
        <f t="shared" si="57"/>
        <v>0</v>
      </c>
      <c r="EU33">
        <f t="shared" si="58"/>
        <v>0</v>
      </c>
      <c r="EV33">
        <f t="shared" si="59"/>
        <v>0</v>
      </c>
      <c r="EW33">
        <f t="shared" si="60"/>
        <v>0</v>
      </c>
      <c r="EX33">
        <f t="shared" si="61"/>
        <v>0</v>
      </c>
      <c r="EY33">
        <f t="shared" si="62"/>
        <v>0</v>
      </c>
      <c r="EZ33">
        <f t="shared" si="63"/>
        <v>0</v>
      </c>
      <c r="FA33">
        <f t="shared" si="64"/>
        <v>0</v>
      </c>
      <c r="FB33">
        <f t="shared" si="65"/>
        <v>0</v>
      </c>
      <c r="FC33">
        <f t="shared" si="66"/>
        <v>0</v>
      </c>
      <c r="FD33">
        <f t="shared" si="67"/>
        <v>0</v>
      </c>
      <c r="FE33" s="1">
        <f t="shared" si="68"/>
        <v>0</v>
      </c>
      <c r="FF33" s="1">
        <f t="shared" si="69"/>
        <v>0</v>
      </c>
      <c r="FG33" s="1">
        <f t="shared" si="70"/>
        <v>0</v>
      </c>
      <c r="FH33" s="1">
        <f t="shared" si="71"/>
        <v>0</v>
      </c>
      <c r="FI33" s="1">
        <f t="shared" si="72"/>
        <v>0</v>
      </c>
      <c r="FJ33" s="1">
        <f t="shared" si="73"/>
        <v>0</v>
      </c>
      <c r="FK33" s="1">
        <f t="shared" si="74"/>
        <v>0</v>
      </c>
      <c r="FL33" s="1">
        <f t="shared" si="75"/>
        <v>0</v>
      </c>
      <c r="FM33" s="1">
        <f t="shared" si="76"/>
        <v>0</v>
      </c>
      <c r="FN33" s="1">
        <f t="shared" si="77"/>
        <v>0</v>
      </c>
      <c r="FO33" s="1">
        <f t="shared" si="78"/>
        <v>0</v>
      </c>
      <c r="FP33" s="1">
        <f t="shared" si="79"/>
        <v>0</v>
      </c>
      <c r="FQ33" s="1">
        <f t="shared" si="80"/>
        <v>0</v>
      </c>
      <c r="FR33" s="1">
        <f t="shared" si="81"/>
        <v>0</v>
      </c>
      <c r="FS33" s="1">
        <f t="shared" si="82"/>
        <v>0</v>
      </c>
      <c r="FT33" s="1">
        <f t="shared" si="83"/>
        <v>0</v>
      </c>
      <c r="FU33" s="1">
        <f t="shared" si="84"/>
        <v>0</v>
      </c>
      <c r="FV33" s="1">
        <f t="shared" si="85"/>
        <v>0</v>
      </c>
      <c r="FW33" s="1">
        <f t="shared" si="86"/>
        <v>0</v>
      </c>
      <c r="FX33" s="1">
        <f t="shared" si="87"/>
        <v>0</v>
      </c>
      <c r="FY33" s="1">
        <f t="shared" si="88"/>
        <v>0</v>
      </c>
      <c r="FZ33" s="1">
        <f t="shared" si="89"/>
        <v>0</v>
      </c>
      <c r="GA33" s="1">
        <f t="shared" si="90"/>
        <v>0</v>
      </c>
      <c r="GB33" s="1">
        <f t="shared" si="91"/>
        <v>0</v>
      </c>
      <c r="GC33" s="1">
        <f t="shared" si="92"/>
        <v>0</v>
      </c>
      <c r="GD33" s="1">
        <f t="shared" si="93"/>
        <v>0</v>
      </c>
      <c r="GE33" s="1">
        <f t="shared" si="94"/>
        <v>0</v>
      </c>
      <c r="GF33" s="1">
        <f t="shared" si="95"/>
        <v>0</v>
      </c>
      <c r="GG33" s="1">
        <f t="shared" si="96"/>
        <v>0</v>
      </c>
      <c r="GH33" s="1">
        <f t="shared" si="97"/>
        <v>0</v>
      </c>
      <c r="GI33" s="1">
        <f t="shared" si="98"/>
        <v>0</v>
      </c>
      <c r="GJ33" s="1">
        <f t="shared" si="99"/>
        <v>0</v>
      </c>
      <c r="GK33" s="1">
        <f t="shared" si="100"/>
        <v>0</v>
      </c>
      <c r="GL33" s="1">
        <f t="shared" si="101"/>
        <v>0</v>
      </c>
      <c r="GM33" s="1">
        <f t="shared" si="102"/>
        <v>0</v>
      </c>
      <c r="GN33">
        <f t="shared" si="103"/>
        <v>105840</v>
      </c>
      <c r="GO33">
        <f t="shared" si="104"/>
        <v>132300</v>
      </c>
    </row>
    <row r="34" spans="1:197" x14ac:dyDescent="0.2">
      <c r="A34" s="1" t="s">
        <v>114</v>
      </c>
      <c r="B34" t="s">
        <v>22</v>
      </c>
      <c r="C34" t="s">
        <v>115</v>
      </c>
      <c r="D34" t="s">
        <v>477</v>
      </c>
      <c r="E34">
        <v>125800</v>
      </c>
      <c r="F34">
        <v>44050</v>
      </c>
      <c r="G34">
        <v>50350</v>
      </c>
      <c r="H34">
        <v>56650</v>
      </c>
      <c r="I34">
        <v>62900</v>
      </c>
      <c r="J34">
        <v>67950</v>
      </c>
      <c r="K34">
        <v>73000</v>
      </c>
      <c r="L34">
        <v>78000</v>
      </c>
      <c r="M34">
        <v>83050</v>
      </c>
      <c r="N34">
        <v>52860</v>
      </c>
      <c r="O34">
        <v>60420</v>
      </c>
      <c r="P34">
        <v>67980</v>
      </c>
      <c r="Q34">
        <v>75480</v>
      </c>
      <c r="R34">
        <v>81540</v>
      </c>
      <c r="S34">
        <v>87600</v>
      </c>
      <c r="T34">
        <v>93600</v>
      </c>
      <c r="U34">
        <v>99660</v>
      </c>
      <c r="V34" s="1" t="s">
        <v>17</v>
      </c>
      <c r="AM34" s="1" t="s">
        <v>617</v>
      </c>
      <c r="AN34" s="1" t="s">
        <v>19</v>
      </c>
      <c r="AO34" s="1">
        <v>1</v>
      </c>
      <c r="AP34" t="s">
        <v>115</v>
      </c>
      <c r="AQ34" s="1" t="s">
        <v>21</v>
      </c>
      <c r="AR34" s="1" t="s">
        <v>512</v>
      </c>
      <c r="AS34" t="s">
        <v>115</v>
      </c>
      <c r="AT34">
        <f>'Average Income Limits-HIDE'!L33</f>
        <v>17620</v>
      </c>
      <c r="AU34">
        <f>'Average Income Limits-HIDE'!M33</f>
        <v>20140</v>
      </c>
      <c r="AV34">
        <f>'Average Income Limits-HIDE'!N33</f>
        <v>22660</v>
      </c>
      <c r="AW34">
        <f>'Average Income Limits-HIDE'!O33</f>
        <v>25160</v>
      </c>
      <c r="AX34">
        <f>'Average Income Limits-HIDE'!P33</f>
        <v>27180</v>
      </c>
      <c r="AY34">
        <f>'Average Income Limits-HIDE'!Q33</f>
        <v>29200</v>
      </c>
      <c r="AZ34">
        <f>'Average Income Limits-HIDE'!R33</f>
        <v>31200</v>
      </c>
      <c r="BA34">
        <f>'Average Income Limits-HIDE'!S33</f>
        <v>33220</v>
      </c>
      <c r="BB34">
        <f>'Average Income Limits-HIDE'!T33</f>
        <v>26430</v>
      </c>
      <c r="BC34">
        <f>'Average Income Limits-HIDE'!U33</f>
        <v>30210</v>
      </c>
      <c r="BD34">
        <f>'Average Income Limits-HIDE'!V33</f>
        <v>33990</v>
      </c>
      <c r="BE34">
        <f>'Average Income Limits-HIDE'!W33</f>
        <v>37740</v>
      </c>
      <c r="BF34">
        <f>'Average Income Limits-HIDE'!X33</f>
        <v>40770</v>
      </c>
      <c r="BG34">
        <f>'Average Income Limits-HIDE'!Y33</f>
        <v>43800</v>
      </c>
      <c r="BH34">
        <f>'Average Income Limits-HIDE'!Z33</f>
        <v>46800</v>
      </c>
      <c r="BI34">
        <f>'Average Income Limits-HIDE'!AA33</f>
        <v>49830</v>
      </c>
      <c r="BJ34">
        <f>'Average Income Limits-HIDE'!AB33</f>
        <v>35240</v>
      </c>
      <c r="BK34">
        <f>'Average Income Limits-HIDE'!AC33</f>
        <v>40280</v>
      </c>
      <c r="BL34">
        <f>'Average Income Limits-HIDE'!AD33</f>
        <v>45320</v>
      </c>
      <c r="BM34">
        <f>'Average Income Limits-HIDE'!AE33</f>
        <v>50320</v>
      </c>
      <c r="BN34">
        <f>'Average Income Limits-HIDE'!AF33</f>
        <v>54360</v>
      </c>
      <c r="BO34">
        <f>'Average Income Limits-HIDE'!AG33</f>
        <v>58400</v>
      </c>
      <c r="BP34">
        <f>'Average Income Limits-HIDE'!AH33</f>
        <v>62400</v>
      </c>
      <c r="BQ34">
        <f>'Average Income Limits-HIDE'!AI33</f>
        <v>66440</v>
      </c>
      <c r="BR34">
        <f>'Average Income Limits-HIDE'!AZ33</f>
        <v>61670</v>
      </c>
      <c r="BS34">
        <f>'Average Income Limits-HIDE'!BA33</f>
        <v>70490</v>
      </c>
      <c r="BT34">
        <f>'Average Income Limits-HIDE'!BB33</f>
        <v>79310</v>
      </c>
      <c r="BU34">
        <f>'Average Income Limits-HIDE'!BC33</f>
        <v>88060</v>
      </c>
      <c r="BV34">
        <f>'Average Income Limits-HIDE'!BD33</f>
        <v>95130</v>
      </c>
      <c r="BW34">
        <f>'Average Income Limits-HIDE'!BE33</f>
        <v>102200</v>
      </c>
      <c r="BX34">
        <f>'Average Income Limits-HIDE'!BF33</f>
        <v>109200</v>
      </c>
      <c r="BY34">
        <f>'Average Income Limits-HIDE'!BG33</f>
        <v>116270</v>
      </c>
      <c r="BZ34">
        <f>'Average Income Limits-HIDE'!BH33</f>
        <v>70480</v>
      </c>
      <c r="CA34">
        <f>'Average Income Limits-HIDE'!BI33</f>
        <v>80560</v>
      </c>
      <c r="CB34">
        <f>'Average Income Limits-HIDE'!BJ33</f>
        <v>90640</v>
      </c>
      <c r="CC34">
        <f>'Average Income Limits-HIDE'!BK33</f>
        <v>100640</v>
      </c>
      <c r="CD34">
        <f>'Average Income Limits-HIDE'!BL33</f>
        <v>108720</v>
      </c>
      <c r="CE34">
        <f>'Average Income Limits-HIDE'!BM33</f>
        <v>116800</v>
      </c>
      <c r="CF34">
        <f>'Average Income Limits-HIDE'!BN33</f>
        <v>124800</v>
      </c>
      <c r="CG34">
        <f>'Average Income Limits-HIDE'!BO33</f>
        <v>132880</v>
      </c>
      <c r="CH34" s="1">
        <f t="shared" si="0"/>
        <v>440</v>
      </c>
      <c r="CI34" s="1">
        <f t="shared" si="1"/>
        <v>472</v>
      </c>
      <c r="CJ34" s="1">
        <f t="shared" si="2"/>
        <v>566</v>
      </c>
      <c r="CK34" s="1">
        <f t="shared" si="3"/>
        <v>654</v>
      </c>
      <c r="CL34" s="1">
        <f t="shared" si="4"/>
        <v>730</v>
      </c>
      <c r="CM34" s="1">
        <f t="shared" si="5"/>
        <v>660</v>
      </c>
      <c r="CN34" s="1">
        <f t="shared" si="6"/>
        <v>708</v>
      </c>
      <c r="CO34" s="1">
        <f t="shared" si="7"/>
        <v>849</v>
      </c>
      <c r="CP34" s="1">
        <f t="shared" si="8"/>
        <v>981</v>
      </c>
      <c r="CQ34" s="1">
        <f t="shared" si="9"/>
        <v>1095</v>
      </c>
      <c r="CR34" s="1">
        <f t="shared" si="10"/>
        <v>881</v>
      </c>
      <c r="CS34" s="1">
        <f t="shared" si="11"/>
        <v>944</v>
      </c>
      <c r="CT34" s="1">
        <f t="shared" si="12"/>
        <v>1133</v>
      </c>
      <c r="CU34" s="1">
        <f t="shared" si="13"/>
        <v>1308</v>
      </c>
      <c r="CV34" s="1">
        <f t="shared" si="14"/>
        <v>1460</v>
      </c>
      <c r="CW34" s="1">
        <f t="shared" si="15"/>
        <v>1101</v>
      </c>
      <c r="CX34" s="1">
        <f t="shared" si="16"/>
        <v>1180</v>
      </c>
      <c r="CY34" s="1">
        <f t="shared" si="17"/>
        <v>1416</v>
      </c>
      <c r="CZ34" s="1">
        <f t="shared" si="18"/>
        <v>1635</v>
      </c>
      <c r="DA34" s="1">
        <f t="shared" si="19"/>
        <v>1825</v>
      </c>
      <c r="DB34" s="1">
        <f t="shared" si="20"/>
        <v>1321</v>
      </c>
      <c r="DC34" s="1">
        <f t="shared" si="21"/>
        <v>1416</v>
      </c>
      <c r="DD34" s="1">
        <f t="shared" si="22"/>
        <v>1699</v>
      </c>
      <c r="DE34" s="1">
        <f t="shared" si="23"/>
        <v>1962</v>
      </c>
      <c r="DF34" s="1">
        <f t="shared" si="24"/>
        <v>2190</v>
      </c>
      <c r="DG34" s="1">
        <f t="shared" si="25"/>
        <v>1541</v>
      </c>
      <c r="DH34" s="1">
        <f t="shared" si="26"/>
        <v>1652</v>
      </c>
      <c r="DI34" s="1">
        <f t="shared" si="27"/>
        <v>1982</v>
      </c>
      <c r="DJ34" s="1">
        <f t="shared" si="28"/>
        <v>2289</v>
      </c>
      <c r="DK34" s="1">
        <f t="shared" si="29"/>
        <v>2555</v>
      </c>
      <c r="DL34" s="1">
        <f t="shared" si="30"/>
        <v>1762</v>
      </c>
      <c r="DM34" s="1">
        <f t="shared" si="31"/>
        <v>1888</v>
      </c>
      <c r="DN34" s="1">
        <f t="shared" si="32"/>
        <v>2266</v>
      </c>
      <c r="DO34" s="1">
        <f t="shared" si="33"/>
        <v>2617</v>
      </c>
      <c r="DP34" s="1">
        <f t="shared" si="34"/>
        <v>2920</v>
      </c>
      <c r="DQ34">
        <f t="shared" si="105"/>
        <v>0</v>
      </c>
      <c r="DR34">
        <f t="shared" si="106"/>
        <v>0</v>
      </c>
      <c r="DS34">
        <f t="shared" si="107"/>
        <v>0</v>
      </c>
      <c r="DT34">
        <f t="shared" si="108"/>
        <v>0</v>
      </c>
      <c r="DU34">
        <f t="shared" si="109"/>
        <v>0</v>
      </c>
      <c r="DV34">
        <f t="shared" si="110"/>
        <v>0</v>
      </c>
      <c r="DW34">
        <f t="shared" si="111"/>
        <v>0</v>
      </c>
      <c r="DX34">
        <f t="shared" si="112"/>
        <v>0</v>
      </c>
      <c r="DY34">
        <f t="shared" si="36"/>
        <v>0</v>
      </c>
      <c r="DZ34">
        <f t="shared" si="37"/>
        <v>0</v>
      </c>
      <c r="EA34">
        <f t="shared" si="38"/>
        <v>0</v>
      </c>
      <c r="EB34">
        <f t="shared" si="39"/>
        <v>0</v>
      </c>
      <c r="EC34">
        <f t="shared" si="40"/>
        <v>0</v>
      </c>
      <c r="ED34">
        <f t="shared" si="41"/>
        <v>0</v>
      </c>
      <c r="EE34">
        <f t="shared" si="42"/>
        <v>0</v>
      </c>
      <c r="EF34">
        <f t="shared" si="43"/>
        <v>0</v>
      </c>
      <c r="EG34">
        <f t="shared" si="44"/>
        <v>0</v>
      </c>
      <c r="EH34">
        <f t="shared" si="45"/>
        <v>0</v>
      </c>
      <c r="EI34">
        <f t="shared" si="46"/>
        <v>0</v>
      </c>
      <c r="EJ34">
        <f t="shared" si="47"/>
        <v>0</v>
      </c>
      <c r="EK34">
        <f t="shared" si="48"/>
        <v>0</v>
      </c>
      <c r="EL34">
        <f t="shared" si="49"/>
        <v>0</v>
      </c>
      <c r="EM34">
        <f t="shared" si="50"/>
        <v>0</v>
      </c>
      <c r="EN34">
        <f t="shared" si="51"/>
        <v>0</v>
      </c>
      <c r="EO34">
        <f t="shared" si="52"/>
        <v>0</v>
      </c>
      <c r="EP34">
        <f t="shared" si="53"/>
        <v>0</v>
      </c>
      <c r="EQ34">
        <f t="shared" si="54"/>
        <v>0</v>
      </c>
      <c r="ER34">
        <f t="shared" si="55"/>
        <v>0</v>
      </c>
      <c r="ES34">
        <f t="shared" si="56"/>
        <v>0</v>
      </c>
      <c r="ET34">
        <f t="shared" si="57"/>
        <v>0</v>
      </c>
      <c r="EU34">
        <f t="shared" si="58"/>
        <v>0</v>
      </c>
      <c r="EV34">
        <f t="shared" si="59"/>
        <v>0</v>
      </c>
      <c r="EW34">
        <f t="shared" si="60"/>
        <v>0</v>
      </c>
      <c r="EX34">
        <f t="shared" si="61"/>
        <v>0</v>
      </c>
      <c r="EY34">
        <f t="shared" si="62"/>
        <v>0</v>
      </c>
      <c r="EZ34">
        <f t="shared" si="63"/>
        <v>0</v>
      </c>
      <c r="FA34">
        <f t="shared" si="64"/>
        <v>0</v>
      </c>
      <c r="FB34">
        <f t="shared" si="65"/>
        <v>0</v>
      </c>
      <c r="FC34">
        <f t="shared" si="66"/>
        <v>0</v>
      </c>
      <c r="FD34">
        <f t="shared" si="67"/>
        <v>0</v>
      </c>
      <c r="FE34" s="1">
        <f t="shared" si="68"/>
        <v>0</v>
      </c>
      <c r="FF34" s="1">
        <f t="shared" si="69"/>
        <v>0</v>
      </c>
      <c r="FG34" s="1">
        <f t="shared" si="70"/>
        <v>0</v>
      </c>
      <c r="FH34" s="1">
        <f t="shared" si="71"/>
        <v>0</v>
      </c>
      <c r="FI34" s="1">
        <f t="shared" si="72"/>
        <v>0</v>
      </c>
      <c r="FJ34" s="1">
        <f t="shared" si="73"/>
        <v>0</v>
      </c>
      <c r="FK34" s="1">
        <f t="shared" si="74"/>
        <v>0</v>
      </c>
      <c r="FL34" s="1">
        <f t="shared" si="75"/>
        <v>0</v>
      </c>
      <c r="FM34" s="1">
        <f t="shared" si="76"/>
        <v>0</v>
      </c>
      <c r="FN34" s="1">
        <f t="shared" si="77"/>
        <v>0</v>
      </c>
      <c r="FO34" s="1">
        <f t="shared" si="78"/>
        <v>0</v>
      </c>
      <c r="FP34" s="1">
        <f t="shared" si="79"/>
        <v>0</v>
      </c>
      <c r="FQ34" s="1">
        <f t="shared" si="80"/>
        <v>0</v>
      </c>
      <c r="FR34" s="1">
        <f t="shared" si="81"/>
        <v>0</v>
      </c>
      <c r="FS34" s="1">
        <f t="shared" si="82"/>
        <v>0</v>
      </c>
      <c r="FT34" s="1">
        <f t="shared" si="83"/>
        <v>0</v>
      </c>
      <c r="FU34" s="1">
        <f t="shared" si="84"/>
        <v>0</v>
      </c>
      <c r="FV34" s="1">
        <f t="shared" si="85"/>
        <v>0</v>
      </c>
      <c r="FW34" s="1">
        <f t="shared" si="86"/>
        <v>0</v>
      </c>
      <c r="FX34" s="1">
        <f t="shared" si="87"/>
        <v>0</v>
      </c>
      <c r="FY34" s="1">
        <f t="shared" si="88"/>
        <v>0</v>
      </c>
      <c r="FZ34" s="1">
        <f t="shared" si="89"/>
        <v>0</v>
      </c>
      <c r="GA34" s="1">
        <f t="shared" si="90"/>
        <v>0</v>
      </c>
      <c r="GB34" s="1">
        <f t="shared" si="91"/>
        <v>0</v>
      </c>
      <c r="GC34" s="1">
        <f t="shared" si="92"/>
        <v>0</v>
      </c>
      <c r="GD34" s="1">
        <f t="shared" si="93"/>
        <v>0</v>
      </c>
      <c r="GE34" s="1">
        <f t="shared" si="94"/>
        <v>0</v>
      </c>
      <c r="GF34" s="1">
        <f t="shared" si="95"/>
        <v>0</v>
      </c>
      <c r="GG34" s="1">
        <f t="shared" si="96"/>
        <v>0</v>
      </c>
      <c r="GH34" s="1">
        <f t="shared" si="97"/>
        <v>0</v>
      </c>
      <c r="GI34" s="1">
        <f t="shared" si="98"/>
        <v>0</v>
      </c>
      <c r="GJ34" s="1">
        <f t="shared" si="99"/>
        <v>0</v>
      </c>
      <c r="GK34" s="1">
        <f t="shared" si="100"/>
        <v>0</v>
      </c>
      <c r="GL34" s="1">
        <f t="shared" si="101"/>
        <v>0</v>
      </c>
      <c r="GM34" s="1">
        <f t="shared" si="102"/>
        <v>0</v>
      </c>
      <c r="GN34">
        <f t="shared" si="103"/>
        <v>150960</v>
      </c>
      <c r="GO34">
        <f t="shared" si="104"/>
        <v>188700</v>
      </c>
    </row>
    <row r="35" spans="1:197" x14ac:dyDescent="0.2">
      <c r="A35" s="1" t="s">
        <v>118</v>
      </c>
      <c r="B35" t="s">
        <v>116</v>
      </c>
      <c r="C35" t="s">
        <v>119</v>
      </c>
      <c r="D35" t="s">
        <v>117</v>
      </c>
      <c r="E35">
        <v>90800</v>
      </c>
      <c r="F35">
        <v>31800</v>
      </c>
      <c r="G35">
        <v>36350</v>
      </c>
      <c r="H35">
        <v>40900</v>
      </c>
      <c r="I35">
        <v>45400</v>
      </c>
      <c r="J35">
        <v>49050</v>
      </c>
      <c r="K35">
        <v>52700</v>
      </c>
      <c r="L35">
        <v>56300</v>
      </c>
      <c r="M35">
        <v>59950</v>
      </c>
      <c r="N35">
        <v>38160</v>
      </c>
      <c r="O35">
        <v>43620</v>
      </c>
      <c r="P35">
        <v>49080</v>
      </c>
      <c r="Q35">
        <v>54480</v>
      </c>
      <c r="R35">
        <v>58860</v>
      </c>
      <c r="S35">
        <v>63240</v>
      </c>
      <c r="T35">
        <v>67560</v>
      </c>
      <c r="U35">
        <v>71940</v>
      </c>
      <c r="V35" s="1" t="s">
        <v>17</v>
      </c>
      <c r="AM35" s="1" t="s">
        <v>617</v>
      </c>
      <c r="AN35" s="1" t="s">
        <v>19</v>
      </c>
      <c r="AO35" s="1">
        <v>1</v>
      </c>
      <c r="AP35" t="s">
        <v>119</v>
      </c>
      <c r="AQ35" s="1" t="s">
        <v>21</v>
      </c>
      <c r="AR35" s="1" t="s">
        <v>513</v>
      </c>
      <c r="AS35" t="s">
        <v>119</v>
      </c>
      <c r="AT35">
        <f>'Average Income Limits-HIDE'!L34</f>
        <v>12720</v>
      </c>
      <c r="AU35">
        <f>'Average Income Limits-HIDE'!M34</f>
        <v>14540</v>
      </c>
      <c r="AV35">
        <f>'Average Income Limits-HIDE'!N34</f>
        <v>16360</v>
      </c>
      <c r="AW35">
        <f>'Average Income Limits-HIDE'!O34</f>
        <v>18160</v>
      </c>
      <c r="AX35">
        <f>'Average Income Limits-HIDE'!P34</f>
        <v>19620</v>
      </c>
      <c r="AY35">
        <f>'Average Income Limits-HIDE'!Q34</f>
        <v>21080</v>
      </c>
      <c r="AZ35">
        <f>'Average Income Limits-HIDE'!R34</f>
        <v>22520</v>
      </c>
      <c r="BA35">
        <f>'Average Income Limits-HIDE'!S34</f>
        <v>23980</v>
      </c>
      <c r="BB35">
        <f>'Average Income Limits-HIDE'!T34</f>
        <v>19080</v>
      </c>
      <c r="BC35">
        <f>'Average Income Limits-HIDE'!U34</f>
        <v>21810</v>
      </c>
      <c r="BD35">
        <f>'Average Income Limits-HIDE'!V34</f>
        <v>24540</v>
      </c>
      <c r="BE35">
        <f>'Average Income Limits-HIDE'!W34</f>
        <v>27240</v>
      </c>
      <c r="BF35">
        <f>'Average Income Limits-HIDE'!X34</f>
        <v>29430</v>
      </c>
      <c r="BG35">
        <f>'Average Income Limits-HIDE'!Y34</f>
        <v>31620</v>
      </c>
      <c r="BH35">
        <f>'Average Income Limits-HIDE'!Z34</f>
        <v>33780</v>
      </c>
      <c r="BI35">
        <f>'Average Income Limits-HIDE'!AA34</f>
        <v>35970</v>
      </c>
      <c r="BJ35">
        <f>'Average Income Limits-HIDE'!AB34</f>
        <v>25440</v>
      </c>
      <c r="BK35">
        <f>'Average Income Limits-HIDE'!AC34</f>
        <v>29080</v>
      </c>
      <c r="BL35">
        <f>'Average Income Limits-HIDE'!AD34</f>
        <v>32720</v>
      </c>
      <c r="BM35">
        <f>'Average Income Limits-HIDE'!AE34</f>
        <v>36320</v>
      </c>
      <c r="BN35">
        <f>'Average Income Limits-HIDE'!AF34</f>
        <v>39240</v>
      </c>
      <c r="BO35">
        <f>'Average Income Limits-HIDE'!AG34</f>
        <v>42160</v>
      </c>
      <c r="BP35">
        <f>'Average Income Limits-HIDE'!AH34</f>
        <v>45040</v>
      </c>
      <c r="BQ35">
        <f>'Average Income Limits-HIDE'!AI34</f>
        <v>47960</v>
      </c>
      <c r="BR35">
        <f>'Average Income Limits-HIDE'!AZ34</f>
        <v>44520</v>
      </c>
      <c r="BS35">
        <f>'Average Income Limits-HIDE'!BA34</f>
        <v>50890</v>
      </c>
      <c r="BT35">
        <f>'Average Income Limits-HIDE'!BB34</f>
        <v>57260</v>
      </c>
      <c r="BU35">
        <f>'Average Income Limits-HIDE'!BC34</f>
        <v>63560</v>
      </c>
      <c r="BV35">
        <f>'Average Income Limits-HIDE'!BD34</f>
        <v>68670</v>
      </c>
      <c r="BW35">
        <f>'Average Income Limits-HIDE'!BE34</f>
        <v>73780</v>
      </c>
      <c r="BX35">
        <f>'Average Income Limits-HIDE'!BF34</f>
        <v>78820</v>
      </c>
      <c r="BY35">
        <f>'Average Income Limits-HIDE'!BG34</f>
        <v>83930</v>
      </c>
      <c r="BZ35">
        <f>'Average Income Limits-HIDE'!BH34</f>
        <v>50880</v>
      </c>
      <c r="CA35">
        <f>'Average Income Limits-HIDE'!BI34</f>
        <v>58160</v>
      </c>
      <c r="CB35">
        <f>'Average Income Limits-HIDE'!BJ34</f>
        <v>65440</v>
      </c>
      <c r="CC35">
        <f>'Average Income Limits-HIDE'!BK34</f>
        <v>72640</v>
      </c>
      <c r="CD35">
        <f>'Average Income Limits-HIDE'!BL34</f>
        <v>78480</v>
      </c>
      <c r="CE35">
        <f>'Average Income Limits-HIDE'!BM34</f>
        <v>84320</v>
      </c>
      <c r="CF35">
        <f>'Average Income Limits-HIDE'!BN34</f>
        <v>90080</v>
      </c>
      <c r="CG35">
        <f>'Average Income Limits-HIDE'!BO34</f>
        <v>95920</v>
      </c>
      <c r="CH35" s="1">
        <f t="shared" ref="CH35:CH66" si="113">ROUNDDOWN((AT35*0.3)/12,0)</f>
        <v>318</v>
      </c>
      <c r="CI35" s="1">
        <f t="shared" ref="CI35:CI66" si="114">ROUNDDOWN(((AT35+AU35)/2)/12*0.3, 0)</f>
        <v>340</v>
      </c>
      <c r="CJ35" s="1">
        <f t="shared" ref="CJ35:CJ66" si="115">ROUNDDOWN((AV35*0.3)/12,0)</f>
        <v>409</v>
      </c>
      <c r="CK35" s="1">
        <f t="shared" ref="CK35:CK66" si="116">ROUNDDOWN(((AW35+AX35)/2)/12*0.3, 0)</f>
        <v>472</v>
      </c>
      <c r="CL35" s="1">
        <f t="shared" ref="CL35:CL66" si="117">ROUNDDOWN((AY35*0.3)/12,0)</f>
        <v>527</v>
      </c>
      <c r="CM35" s="1">
        <f t="shared" ref="CM35:CM66" si="118">ROUNDDOWN((BB35*0.3)/12,0)</f>
        <v>477</v>
      </c>
      <c r="CN35" s="1">
        <f t="shared" ref="CN35:CN66" si="119">ROUNDDOWN(((BB35+BC35)/2)/12*0.3, 0)</f>
        <v>511</v>
      </c>
      <c r="CO35" s="1">
        <f t="shared" ref="CO35:CO66" si="120">ROUNDDOWN((BD35*0.3)/12,0)</f>
        <v>613</v>
      </c>
      <c r="CP35" s="1">
        <f t="shared" ref="CP35:CP66" si="121">ROUNDDOWN(((BE35+BF35)/2)/12*0.3, 0)</f>
        <v>708</v>
      </c>
      <c r="CQ35" s="1">
        <f t="shared" ref="CQ35:CQ66" si="122">ROUNDDOWN((BG35*0.3)/12,0)</f>
        <v>790</v>
      </c>
      <c r="CR35" s="1">
        <f t="shared" ref="CR35:CR66" si="123">ROUNDDOWN((BJ35*0.3)/12,0)</f>
        <v>636</v>
      </c>
      <c r="CS35" s="1">
        <f t="shared" ref="CS35:CS66" si="124">ROUNDDOWN(((BJ35+BK35)/2)/12*0.3, 0)</f>
        <v>681</v>
      </c>
      <c r="CT35" s="1">
        <f t="shared" ref="CT35:CT66" si="125">ROUNDDOWN((BL35*0.3)/12,0)</f>
        <v>818</v>
      </c>
      <c r="CU35" s="1">
        <f t="shared" ref="CU35:CU66" si="126">ROUNDDOWN(((BM35+BN35)/2)/12*0.3, 0)</f>
        <v>944</v>
      </c>
      <c r="CV35" s="1">
        <f t="shared" ref="CV35:CV66" si="127">ROUNDDOWN((BO35*0.3)/12,0)</f>
        <v>1054</v>
      </c>
      <c r="CW35" s="1">
        <f t="shared" ref="CW35:CW66" si="128">ROUNDDOWN((F35*0.3)/12,0)</f>
        <v>795</v>
      </c>
      <c r="CX35" s="1">
        <f t="shared" ref="CX35:CX66" si="129">ROUNDDOWN(((F35+G35)/2)/12*0.3, 0)</f>
        <v>851</v>
      </c>
      <c r="CY35" s="1">
        <f t="shared" ref="CY35:CY66" si="130">ROUNDDOWN((H35*0.3)/12,0)</f>
        <v>1022</v>
      </c>
      <c r="CZ35" s="1">
        <f t="shared" ref="CZ35:CZ66" si="131">ROUNDDOWN(((I35+J35)/2)/12*0.3, 0)</f>
        <v>1180</v>
      </c>
      <c r="DA35" s="1">
        <f t="shared" ref="DA35:DA66" si="132">ROUNDDOWN((K35*0.3)/12,0)</f>
        <v>1317</v>
      </c>
      <c r="DB35" s="1">
        <f t="shared" ref="DB35:DB66" si="133">ROUNDDOWN((N35*0.3)/12,0)</f>
        <v>954</v>
      </c>
      <c r="DC35" s="1">
        <f t="shared" ref="DC35:DC66" si="134">ROUNDDOWN(((N35+O35)/2)/12*0.3, 0)</f>
        <v>1022</v>
      </c>
      <c r="DD35" s="1">
        <f t="shared" ref="DD35:DD66" si="135">ROUNDDOWN((P35*0.3)/12,0)</f>
        <v>1227</v>
      </c>
      <c r="DE35" s="1">
        <f t="shared" ref="DE35:DE66" si="136">ROUNDDOWN(((Q35+R35)/2)/12*0.3, 0)</f>
        <v>1416</v>
      </c>
      <c r="DF35" s="1">
        <f t="shared" ref="DF35:DF66" si="137">ROUNDDOWN((S35*0.3)/12,0)</f>
        <v>1581</v>
      </c>
      <c r="DG35" s="1">
        <f t="shared" ref="DG35:DG66" si="138">ROUNDDOWN((BR35*0.3)/12,0)</f>
        <v>1113</v>
      </c>
      <c r="DH35" s="1">
        <f t="shared" ref="DH35:DH66" si="139">ROUNDDOWN(((BR35+BS35)/2)/12*0.3, 0)</f>
        <v>1192</v>
      </c>
      <c r="DI35" s="1">
        <f t="shared" ref="DI35:DI66" si="140">ROUNDDOWN((BT35*0.3)/12,0)</f>
        <v>1431</v>
      </c>
      <c r="DJ35" s="1">
        <f t="shared" ref="DJ35:DJ66" si="141">ROUNDDOWN(((BU35+BV35)/2)/12*0.3, 0)</f>
        <v>1652</v>
      </c>
      <c r="DK35" s="1">
        <f t="shared" ref="DK35:DK66" si="142">ROUNDDOWN((BW35*0.3)/12,0)</f>
        <v>1844</v>
      </c>
      <c r="DL35" s="1">
        <f t="shared" ref="DL35:DL66" si="143">ROUNDDOWN((BZ35*0.3)/12,0)</f>
        <v>1272</v>
      </c>
      <c r="DM35" s="1">
        <f t="shared" ref="DM35:DM66" si="144">ROUNDDOWN(((BZ35+CA35)/2)/12*0.3, 0)</f>
        <v>1363</v>
      </c>
      <c r="DN35" s="1">
        <f t="shared" ref="DN35:DN66" si="145">ROUNDDOWN((CB35*0.3)/12,0)</f>
        <v>1636</v>
      </c>
      <c r="DO35" s="1">
        <f t="shared" ref="DO35:DO66" si="146">ROUNDDOWN(((CC35+CD35)/2)/12*0.3, 0)</f>
        <v>1889</v>
      </c>
      <c r="DP35" s="1">
        <f t="shared" ref="DP35:DP66" si="147">ROUNDDOWN((CE35*0.3)/12,0)</f>
        <v>2108</v>
      </c>
      <c r="DQ35">
        <f t="shared" si="105"/>
        <v>0</v>
      </c>
      <c r="DR35">
        <f t="shared" si="106"/>
        <v>0</v>
      </c>
      <c r="DS35">
        <f t="shared" si="107"/>
        <v>0</v>
      </c>
      <c r="DT35">
        <f t="shared" si="108"/>
        <v>0</v>
      </c>
      <c r="DU35">
        <f t="shared" si="109"/>
        <v>0</v>
      </c>
      <c r="DV35">
        <f t="shared" si="110"/>
        <v>0</v>
      </c>
      <c r="DW35">
        <f t="shared" si="111"/>
        <v>0</v>
      </c>
      <c r="DX35">
        <f t="shared" si="112"/>
        <v>0</v>
      </c>
      <c r="DY35">
        <f t="shared" ref="DY35:DY66" si="148">W35*0.6</f>
        <v>0</v>
      </c>
      <c r="DZ35">
        <f t="shared" ref="DZ35:DZ66" si="149">X35*0.6</f>
        <v>0</v>
      </c>
      <c r="EA35">
        <f t="shared" ref="EA35:EA66" si="150">Y35*0.6</f>
        <v>0</v>
      </c>
      <c r="EB35">
        <f t="shared" ref="EB35:EB66" si="151">Z35*0.6</f>
        <v>0</v>
      </c>
      <c r="EC35">
        <f t="shared" ref="EC35:EC66" si="152">AA35*0.6</f>
        <v>0</v>
      </c>
      <c r="ED35">
        <f t="shared" ref="ED35:ED66" si="153">AB35*0.6</f>
        <v>0</v>
      </c>
      <c r="EE35">
        <f t="shared" ref="EE35:EE66" si="154">AC35*0.6</f>
        <v>0</v>
      </c>
      <c r="EF35">
        <f t="shared" ref="EF35:EF66" si="155">AD35*0.6</f>
        <v>0</v>
      </c>
      <c r="EG35">
        <f t="shared" ref="EG35:EG66" si="156">W35*0.8</f>
        <v>0</v>
      </c>
      <c r="EH35">
        <f t="shared" ref="EH35:EH66" si="157">X35*0.8</f>
        <v>0</v>
      </c>
      <c r="EI35">
        <f t="shared" ref="EI35:EI66" si="158">Y35*0.8</f>
        <v>0</v>
      </c>
      <c r="EJ35">
        <f t="shared" ref="EJ35:EJ66" si="159">Z35*0.8</f>
        <v>0</v>
      </c>
      <c r="EK35">
        <f t="shared" ref="EK35:EK66" si="160">AA35*0.8</f>
        <v>0</v>
      </c>
      <c r="EL35">
        <f t="shared" ref="EL35:EL66" si="161">AB35*0.8</f>
        <v>0</v>
      </c>
      <c r="EM35">
        <f t="shared" ref="EM35:EM66" si="162">AC35*0.8</f>
        <v>0</v>
      </c>
      <c r="EN35">
        <f t="shared" ref="EN35:EN66" si="163">AD35*0.8</f>
        <v>0</v>
      </c>
      <c r="EO35">
        <f t="shared" ref="EO35:EO66" si="164">W35*1.4</f>
        <v>0</v>
      </c>
      <c r="EP35">
        <f t="shared" ref="EP35:EP66" si="165">X35*1.4</f>
        <v>0</v>
      </c>
      <c r="EQ35">
        <f t="shared" ref="EQ35:EQ66" si="166">Y35*1.4</f>
        <v>0</v>
      </c>
      <c r="ER35">
        <f t="shared" ref="ER35:ER66" si="167">Z35*1.4</f>
        <v>0</v>
      </c>
      <c r="ES35">
        <f t="shared" ref="ES35:ES66" si="168">AA35*1.4</f>
        <v>0</v>
      </c>
      <c r="ET35">
        <f t="shared" ref="ET35:ET66" si="169">AB35*1.4</f>
        <v>0</v>
      </c>
      <c r="EU35">
        <f t="shared" ref="EU35:EU66" si="170">AC35*1.4</f>
        <v>0</v>
      </c>
      <c r="EV35">
        <f t="shared" ref="EV35:EV66" si="171">AD35*1.4</f>
        <v>0</v>
      </c>
      <c r="EW35">
        <f t="shared" ref="EW35:EW66" si="172">W35*1.6</f>
        <v>0</v>
      </c>
      <c r="EX35">
        <f t="shared" ref="EX35:EX66" si="173">X35*1.6</f>
        <v>0</v>
      </c>
      <c r="EY35">
        <f t="shared" ref="EY35:EY66" si="174">Y35*1.6</f>
        <v>0</v>
      </c>
      <c r="EZ35">
        <f t="shared" ref="EZ35:EZ66" si="175">Z35*1.6</f>
        <v>0</v>
      </c>
      <c r="FA35">
        <f t="shared" ref="FA35:FA66" si="176">AA35*1.6</f>
        <v>0</v>
      </c>
      <c r="FB35">
        <f t="shared" ref="FB35:FB66" si="177">AB35*1.6</f>
        <v>0</v>
      </c>
      <c r="FC35">
        <f t="shared" ref="FC35:FC66" si="178">AC35*1.6</f>
        <v>0</v>
      </c>
      <c r="FD35">
        <f t="shared" ref="FD35:FD66" si="179">AD35*1.6</f>
        <v>0</v>
      </c>
      <c r="FE35" s="1">
        <f t="shared" ref="FE35:FE66" si="180">ROUNDDOWN((DQ35*0.3)/12,0)</f>
        <v>0</v>
      </c>
      <c r="FF35" s="1">
        <f t="shared" ref="FF35:FF66" si="181">ROUNDDOWN(((DQ35+DR35)/2)/12*0.3, 0)</f>
        <v>0</v>
      </c>
      <c r="FG35" s="1">
        <f t="shared" ref="FG35:FG66" si="182">ROUNDDOWN((DS35*0.3)/12,0)</f>
        <v>0</v>
      </c>
      <c r="FH35" s="1">
        <f t="shared" ref="FH35:FH66" si="183">ROUNDDOWN(((DT35+DU35)/2)/12*0.3, 0)</f>
        <v>0</v>
      </c>
      <c r="FI35" s="1">
        <f t="shared" ref="FI35:FI66" si="184">ROUNDDOWN((DV35*0.3)/12,0)</f>
        <v>0</v>
      </c>
      <c r="FJ35" s="1">
        <f t="shared" ref="FJ35:FJ66" si="185">ROUNDDOWN((DY35*0.3)/12,0)</f>
        <v>0</v>
      </c>
      <c r="FK35" s="1">
        <f t="shared" ref="FK35:FK66" si="186">ROUNDDOWN(((DY35+DZ35)/2)/12*0.3, 0)</f>
        <v>0</v>
      </c>
      <c r="FL35" s="1">
        <f t="shared" ref="FL35:FL66" si="187">ROUNDDOWN((EA35*0.3)/12,0)</f>
        <v>0</v>
      </c>
      <c r="FM35" s="1">
        <f t="shared" ref="FM35:FM66" si="188">ROUNDDOWN(((EB35+EC35)/2)/12*0.3, 0)</f>
        <v>0</v>
      </c>
      <c r="FN35" s="1">
        <f t="shared" ref="FN35:FN66" si="189">ROUNDDOWN((ED35*0.3)/12,0)</f>
        <v>0</v>
      </c>
      <c r="FO35" s="1">
        <f t="shared" ref="FO35:FO66" si="190">ROUNDDOWN((EG35*0.3)/12,0)</f>
        <v>0</v>
      </c>
      <c r="FP35" s="1">
        <f t="shared" ref="FP35:FP66" si="191">ROUNDDOWN(((EG35+EH35)/2)/12*0.3, 0)</f>
        <v>0</v>
      </c>
      <c r="FQ35" s="1">
        <f t="shared" ref="FQ35:FQ66" si="192">ROUNDDOWN((EI35*0.3)/12,0)</f>
        <v>0</v>
      </c>
      <c r="FR35" s="1">
        <f t="shared" ref="FR35:FR66" si="193">ROUNDDOWN(((EJ35+EK35)/2)/12*0.3, 0)</f>
        <v>0</v>
      </c>
      <c r="FS35" s="1">
        <f t="shared" ref="FS35:FS66" si="194">ROUNDDOWN((EL35*0.3)/12,0)</f>
        <v>0</v>
      </c>
      <c r="FT35" s="1">
        <f t="shared" ref="FT35:FT66" si="195">ROUNDDOWN((W35*0.3)/12,0)</f>
        <v>0</v>
      </c>
      <c r="FU35" s="1">
        <f t="shared" ref="FU35:FU66" si="196">ROUNDDOWN(((W35+X35)/2)/12*0.3, 0)</f>
        <v>0</v>
      </c>
      <c r="FV35" s="1">
        <f t="shared" ref="FV35:FV66" si="197">ROUNDDOWN((Y35*0.3)/12,0)</f>
        <v>0</v>
      </c>
      <c r="FW35" s="1">
        <f t="shared" ref="FW35:FW66" si="198">ROUNDDOWN(((Z35+AA35)/2)/12*0.3, 0)</f>
        <v>0</v>
      </c>
      <c r="FX35" s="1">
        <f t="shared" ref="FX35:FX66" si="199">ROUNDDOWN((AB35*0.3)/12,0)</f>
        <v>0</v>
      </c>
      <c r="FY35" s="1">
        <f t="shared" ref="FY35:FY66" si="200">ROUNDDOWN((AE35*0.3)/12,0)</f>
        <v>0</v>
      </c>
      <c r="FZ35" s="1">
        <f t="shared" ref="FZ35:FZ66" si="201">ROUNDDOWN(((AE35+AF35)/2)/12*0.3, 0)</f>
        <v>0</v>
      </c>
      <c r="GA35" s="1">
        <f t="shared" ref="GA35:GA66" si="202">ROUNDDOWN((AG35*0.3)/12,0)</f>
        <v>0</v>
      </c>
      <c r="GB35" s="1">
        <f t="shared" ref="GB35:GB66" si="203">ROUNDDOWN(((AH35+AI35)/2)/12*0.3, 0)</f>
        <v>0</v>
      </c>
      <c r="GC35" s="1">
        <f t="shared" ref="GC35:GC66" si="204">ROUNDDOWN((AJ35*0.3)/12,0)</f>
        <v>0</v>
      </c>
      <c r="GD35" s="1">
        <f t="shared" ref="GD35:GD66" si="205">ROUNDDOWN((EO35*0.3)/12,0)</f>
        <v>0</v>
      </c>
      <c r="GE35" s="1">
        <f t="shared" ref="GE35:GE66" si="206">ROUNDDOWN(((EO35+EP35)/2)/12*0.3, 0)</f>
        <v>0</v>
      </c>
      <c r="GF35" s="1">
        <f t="shared" ref="GF35:GF66" si="207">ROUNDDOWN((EQ35*0.3)/12,0)</f>
        <v>0</v>
      </c>
      <c r="GG35" s="1">
        <f t="shared" ref="GG35:GG66" si="208">ROUNDDOWN(((ER35+ES35)/2)/12*0.3, 0)</f>
        <v>0</v>
      </c>
      <c r="GH35" s="1">
        <f t="shared" ref="GH35:GH66" si="209">ROUNDDOWN((ET35*0.3)/12,0)</f>
        <v>0</v>
      </c>
      <c r="GI35" s="1">
        <f t="shared" ref="GI35:GI66" si="210">ROUNDDOWN((EW35*0.3)/12,0)</f>
        <v>0</v>
      </c>
      <c r="GJ35" s="1">
        <f t="shared" ref="GJ35:GJ66" si="211">ROUNDDOWN(((EW35+EX35)/2)/12*0.3, 0)</f>
        <v>0</v>
      </c>
      <c r="GK35" s="1">
        <f t="shared" ref="GK35:GK66" si="212">ROUNDDOWN((EY35*0.3)/12,0)</f>
        <v>0</v>
      </c>
      <c r="GL35" s="1">
        <f t="shared" ref="GL35:GL66" si="213">ROUNDDOWN(((EZ35+FA35)/2)/12*0.3, 0)</f>
        <v>0</v>
      </c>
      <c r="GM35" s="1">
        <f t="shared" ref="GM35:GM66" si="214">ROUNDDOWN((FB35*0.3)/12,0)</f>
        <v>0</v>
      </c>
      <c r="GN35">
        <f t="shared" ref="GN35:GN66" si="215">I35*2.4</f>
        <v>108960</v>
      </c>
      <c r="GO35">
        <f t="shared" ref="GO35:GO66" si="216">I35*3</f>
        <v>136200</v>
      </c>
    </row>
    <row r="36" spans="1:197" x14ac:dyDescent="0.2">
      <c r="A36" s="1" t="s">
        <v>122</v>
      </c>
      <c r="B36" t="s">
        <v>120</v>
      </c>
      <c r="C36" t="s">
        <v>123</v>
      </c>
      <c r="D36" t="s">
        <v>121</v>
      </c>
      <c r="E36">
        <v>113100</v>
      </c>
      <c r="F36">
        <v>39600</v>
      </c>
      <c r="G36">
        <v>45250</v>
      </c>
      <c r="H36">
        <v>50900</v>
      </c>
      <c r="I36">
        <v>56550</v>
      </c>
      <c r="J36">
        <v>61100</v>
      </c>
      <c r="K36">
        <v>65600</v>
      </c>
      <c r="L36">
        <v>70150</v>
      </c>
      <c r="M36">
        <v>74650</v>
      </c>
      <c r="N36">
        <v>47520</v>
      </c>
      <c r="O36">
        <v>54300</v>
      </c>
      <c r="P36">
        <v>61080</v>
      </c>
      <c r="Q36">
        <v>67860</v>
      </c>
      <c r="R36">
        <v>73320</v>
      </c>
      <c r="S36">
        <v>78720</v>
      </c>
      <c r="T36">
        <v>84180</v>
      </c>
      <c r="U36">
        <v>89580</v>
      </c>
      <c r="V36" s="1" t="s">
        <v>43</v>
      </c>
      <c r="W36">
        <v>40350</v>
      </c>
      <c r="X36">
        <v>46100</v>
      </c>
      <c r="Y36">
        <v>51850</v>
      </c>
      <c r="Z36">
        <v>57600</v>
      </c>
      <c r="AA36">
        <v>62250</v>
      </c>
      <c r="AB36">
        <v>66850</v>
      </c>
      <c r="AC36">
        <v>71450</v>
      </c>
      <c r="AD36">
        <v>76050</v>
      </c>
      <c r="AE36">
        <v>48420</v>
      </c>
      <c r="AF36">
        <v>55320</v>
      </c>
      <c r="AG36">
        <v>62220</v>
      </c>
      <c r="AH36">
        <v>69120</v>
      </c>
      <c r="AI36">
        <v>74700</v>
      </c>
      <c r="AJ36">
        <v>80220</v>
      </c>
      <c r="AK36">
        <v>85740</v>
      </c>
      <c r="AL36">
        <v>91260</v>
      </c>
      <c r="AM36" s="1" t="s">
        <v>617</v>
      </c>
      <c r="AN36" s="1" t="s">
        <v>19</v>
      </c>
      <c r="AO36" s="1">
        <v>1</v>
      </c>
      <c r="AP36" t="s">
        <v>123</v>
      </c>
      <c r="AQ36" s="1" t="s">
        <v>21</v>
      </c>
      <c r="AR36" s="1" t="s">
        <v>514</v>
      </c>
      <c r="AS36" t="s">
        <v>123</v>
      </c>
      <c r="AT36">
        <f>'Average Income Limits-HIDE'!L35</f>
        <v>15840</v>
      </c>
      <c r="AU36">
        <f>'Average Income Limits-HIDE'!M35</f>
        <v>18100</v>
      </c>
      <c r="AV36">
        <f>'Average Income Limits-HIDE'!N35</f>
        <v>20360</v>
      </c>
      <c r="AW36">
        <f>'Average Income Limits-HIDE'!O35</f>
        <v>22620</v>
      </c>
      <c r="AX36">
        <f>'Average Income Limits-HIDE'!P35</f>
        <v>24440</v>
      </c>
      <c r="AY36">
        <f>'Average Income Limits-HIDE'!Q35</f>
        <v>26240</v>
      </c>
      <c r="AZ36">
        <f>'Average Income Limits-HIDE'!R35</f>
        <v>28060</v>
      </c>
      <c r="BA36">
        <f>'Average Income Limits-HIDE'!S35</f>
        <v>29860</v>
      </c>
      <c r="BB36">
        <f>'Average Income Limits-HIDE'!T35</f>
        <v>23760</v>
      </c>
      <c r="BC36">
        <f>'Average Income Limits-HIDE'!U35</f>
        <v>27150</v>
      </c>
      <c r="BD36">
        <f>'Average Income Limits-HIDE'!V35</f>
        <v>30540</v>
      </c>
      <c r="BE36">
        <f>'Average Income Limits-HIDE'!W35</f>
        <v>33930</v>
      </c>
      <c r="BF36">
        <f>'Average Income Limits-HIDE'!X35</f>
        <v>36660</v>
      </c>
      <c r="BG36">
        <f>'Average Income Limits-HIDE'!Y35</f>
        <v>39360</v>
      </c>
      <c r="BH36">
        <f>'Average Income Limits-HIDE'!Z35</f>
        <v>42090</v>
      </c>
      <c r="BI36">
        <f>'Average Income Limits-HIDE'!AA35</f>
        <v>44790</v>
      </c>
      <c r="BJ36">
        <f>'Average Income Limits-HIDE'!AB35</f>
        <v>31680</v>
      </c>
      <c r="BK36">
        <f>'Average Income Limits-HIDE'!AC35</f>
        <v>36200</v>
      </c>
      <c r="BL36">
        <f>'Average Income Limits-HIDE'!AD35</f>
        <v>40720</v>
      </c>
      <c r="BM36">
        <f>'Average Income Limits-HIDE'!AE35</f>
        <v>45240</v>
      </c>
      <c r="BN36">
        <f>'Average Income Limits-HIDE'!AF35</f>
        <v>48880</v>
      </c>
      <c r="BO36">
        <f>'Average Income Limits-HIDE'!AG35</f>
        <v>52480</v>
      </c>
      <c r="BP36">
        <f>'Average Income Limits-HIDE'!AH35</f>
        <v>56120</v>
      </c>
      <c r="BQ36">
        <f>'Average Income Limits-HIDE'!AI35</f>
        <v>59720</v>
      </c>
      <c r="BR36">
        <f>'Average Income Limits-HIDE'!AZ35</f>
        <v>55440</v>
      </c>
      <c r="BS36">
        <f>'Average Income Limits-HIDE'!BA35</f>
        <v>63350</v>
      </c>
      <c r="BT36">
        <f>'Average Income Limits-HIDE'!BB35</f>
        <v>71260</v>
      </c>
      <c r="BU36">
        <f>'Average Income Limits-HIDE'!BC35</f>
        <v>79170</v>
      </c>
      <c r="BV36">
        <f>'Average Income Limits-HIDE'!BD35</f>
        <v>85540</v>
      </c>
      <c r="BW36">
        <f>'Average Income Limits-HIDE'!BE35</f>
        <v>91840</v>
      </c>
      <c r="BX36">
        <f>'Average Income Limits-HIDE'!BF35</f>
        <v>98210</v>
      </c>
      <c r="BY36">
        <f>'Average Income Limits-HIDE'!BG35</f>
        <v>104510</v>
      </c>
      <c r="BZ36">
        <f>'Average Income Limits-HIDE'!BH35</f>
        <v>63360</v>
      </c>
      <c r="CA36">
        <f>'Average Income Limits-HIDE'!BI35</f>
        <v>72400</v>
      </c>
      <c r="CB36">
        <f>'Average Income Limits-HIDE'!BJ35</f>
        <v>81440</v>
      </c>
      <c r="CC36">
        <f>'Average Income Limits-HIDE'!BK35</f>
        <v>90480</v>
      </c>
      <c r="CD36">
        <f>'Average Income Limits-HIDE'!BL35</f>
        <v>97760</v>
      </c>
      <c r="CE36">
        <f>'Average Income Limits-HIDE'!BM35</f>
        <v>104960</v>
      </c>
      <c r="CF36">
        <f>'Average Income Limits-HIDE'!BN35</f>
        <v>112240</v>
      </c>
      <c r="CG36">
        <f>'Average Income Limits-HIDE'!BO35</f>
        <v>119440</v>
      </c>
      <c r="CH36" s="1">
        <f t="shared" si="113"/>
        <v>396</v>
      </c>
      <c r="CI36" s="1">
        <f t="shared" si="114"/>
        <v>424</v>
      </c>
      <c r="CJ36" s="1">
        <f t="shared" si="115"/>
        <v>509</v>
      </c>
      <c r="CK36" s="1">
        <f t="shared" si="116"/>
        <v>588</v>
      </c>
      <c r="CL36" s="1">
        <f t="shared" si="117"/>
        <v>656</v>
      </c>
      <c r="CM36" s="1">
        <f t="shared" si="118"/>
        <v>594</v>
      </c>
      <c r="CN36" s="1">
        <f t="shared" si="119"/>
        <v>636</v>
      </c>
      <c r="CO36" s="1">
        <f t="shared" si="120"/>
        <v>763</v>
      </c>
      <c r="CP36" s="1">
        <f t="shared" si="121"/>
        <v>882</v>
      </c>
      <c r="CQ36" s="1">
        <f t="shared" si="122"/>
        <v>984</v>
      </c>
      <c r="CR36" s="1">
        <f t="shared" si="123"/>
        <v>792</v>
      </c>
      <c r="CS36" s="1">
        <f t="shared" si="124"/>
        <v>848</v>
      </c>
      <c r="CT36" s="1">
        <f t="shared" si="125"/>
        <v>1018</v>
      </c>
      <c r="CU36" s="1">
        <f t="shared" si="126"/>
        <v>1176</v>
      </c>
      <c r="CV36" s="1">
        <f t="shared" si="127"/>
        <v>1312</v>
      </c>
      <c r="CW36" s="1">
        <f t="shared" si="128"/>
        <v>990</v>
      </c>
      <c r="CX36" s="1">
        <f t="shared" si="129"/>
        <v>1060</v>
      </c>
      <c r="CY36" s="1">
        <f t="shared" si="130"/>
        <v>1272</v>
      </c>
      <c r="CZ36" s="1">
        <f t="shared" si="131"/>
        <v>1470</v>
      </c>
      <c r="DA36" s="1">
        <f t="shared" si="132"/>
        <v>1640</v>
      </c>
      <c r="DB36" s="1">
        <f t="shared" si="133"/>
        <v>1188</v>
      </c>
      <c r="DC36" s="1">
        <f t="shared" si="134"/>
        <v>1272</v>
      </c>
      <c r="DD36" s="1">
        <f t="shared" si="135"/>
        <v>1527</v>
      </c>
      <c r="DE36" s="1">
        <f t="shared" si="136"/>
        <v>1764</v>
      </c>
      <c r="DF36" s="1">
        <f t="shared" si="137"/>
        <v>1968</v>
      </c>
      <c r="DG36" s="1">
        <f t="shared" si="138"/>
        <v>1386</v>
      </c>
      <c r="DH36" s="1">
        <f t="shared" si="139"/>
        <v>1484</v>
      </c>
      <c r="DI36" s="1">
        <f t="shared" si="140"/>
        <v>1781</v>
      </c>
      <c r="DJ36" s="1">
        <f t="shared" si="141"/>
        <v>2058</v>
      </c>
      <c r="DK36" s="1">
        <f t="shared" si="142"/>
        <v>2296</v>
      </c>
      <c r="DL36" s="1">
        <f t="shared" si="143"/>
        <v>1584</v>
      </c>
      <c r="DM36" s="1">
        <f t="shared" si="144"/>
        <v>1697</v>
      </c>
      <c r="DN36" s="1">
        <f t="shared" si="145"/>
        <v>2036</v>
      </c>
      <c r="DO36" s="1">
        <f t="shared" si="146"/>
        <v>2353</v>
      </c>
      <c r="DP36" s="1">
        <f t="shared" si="147"/>
        <v>2624</v>
      </c>
      <c r="DQ36">
        <f t="shared" ref="DQ36:DQ67" si="217">IFERROR(W36*0.4,0)</f>
        <v>16140</v>
      </c>
      <c r="DR36">
        <f t="shared" ref="DR36:DR67" si="218">X36*0.4</f>
        <v>18440</v>
      </c>
      <c r="DS36">
        <f t="shared" ref="DS36:DS67" si="219">Y36*0.4</f>
        <v>20740</v>
      </c>
      <c r="DT36">
        <f t="shared" ref="DT36:DT67" si="220">Z36*0.4</f>
        <v>23040</v>
      </c>
      <c r="DU36">
        <f t="shared" ref="DU36:DU67" si="221">AA36*0.4</f>
        <v>24900</v>
      </c>
      <c r="DV36">
        <f t="shared" ref="DV36:DV67" si="222">AB36*0.4</f>
        <v>26740</v>
      </c>
      <c r="DW36">
        <f t="shared" ref="DW36:DW67" si="223">AC36*0.4</f>
        <v>28580</v>
      </c>
      <c r="DX36">
        <f t="shared" ref="DX36:DX67" si="224">AD36*0.4</f>
        <v>30420</v>
      </c>
      <c r="DY36">
        <f t="shared" si="148"/>
        <v>24210</v>
      </c>
      <c r="DZ36">
        <f t="shared" si="149"/>
        <v>27660</v>
      </c>
      <c r="EA36">
        <f t="shared" si="150"/>
        <v>31110</v>
      </c>
      <c r="EB36">
        <f t="shared" si="151"/>
        <v>34560</v>
      </c>
      <c r="EC36">
        <f t="shared" si="152"/>
        <v>37350</v>
      </c>
      <c r="ED36">
        <f t="shared" si="153"/>
        <v>40110</v>
      </c>
      <c r="EE36">
        <f t="shared" si="154"/>
        <v>42870</v>
      </c>
      <c r="EF36">
        <f t="shared" si="155"/>
        <v>45630</v>
      </c>
      <c r="EG36">
        <f t="shared" si="156"/>
        <v>32280</v>
      </c>
      <c r="EH36">
        <f t="shared" si="157"/>
        <v>36880</v>
      </c>
      <c r="EI36">
        <f t="shared" si="158"/>
        <v>41480</v>
      </c>
      <c r="EJ36">
        <f t="shared" si="159"/>
        <v>46080</v>
      </c>
      <c r="EK36">
        <f t="shared" si="160"/>
        <v>49800</v>
      </c>
      <c r="EL36">
        <f t="shared" si="161"/>
        <v>53480</v>
      </c>
      <c r="EM36">
        <f t="shared" si="162"/>
        <v>57160</v>
      </c>
      <c r="EN36">
        <f t="shared" si="163"/>
        <v>60840</v>
      </c>
      <c r="EO36">
        <f t="shared" si="164"/>
        <v>56490</v>
      </c>
      <c r="EP36">
        <f t="shared" si="165"/>
        <v>64539.999999999993</v>
      </c>
      <c r="EQ36">
        <f t="shared" si="166"/>
        <v>72590</v>
      </c>
      <c r="ER36">
        <f t="shared" si="167"/>
        <v>80640</v>
      </c>
      <c r="ES36">
        <f t="shared" si="168"/>
        <v>87150</v>
      </c>
      <c r="ET36">
        <f t="shared" si="169"/>
        <v>93590</v>
      </c>
      <c r="EU36">
        <f t="shared" si="170"/>
        <v>100030</v>
      </c>
      <c r="EV36">
        <f t="shared" si="171"/>
        <v>106470</v>
      </c>
      <c r="EW36">
        <f t="shared" si="172"/>
        <v>64560</v>
      </c>
      <c r="EX36">
        <f t="shared" si="173"/>
        <v>73760</v>
      </c>
      <c r="EY36">
        <f t="shared" si="174"/>
        <v>82960</v>
      </c>
      <c r="EZ36">
        <f t="shared" si="175"/>
        <v>92160</v>
      </c>
      <c r="FA36">
        <f t="shared" si="176"/>
        <v>99600</v>
      </c>
      <c r="FB36">
        <f t="shared" si="177"/>
        <v>106960</v>
      </c>
      <c r="FC36">
        <f t="shared" si="178"/>
        <v>114320</v>
      </c>
      <c r="FD36">
        <f t="shared" si="179"/>
        <v>121680</v>
      </c>
      <c r="FE36" s="1">
        <f t="shared" si="180"/>
        <v>403</v>
      </c>
      <c r="FF36" s="1">
        <f t="shared" si="181"/>
        <v>432</v>
      </c>
      <c r="FG36" s="1">
        <f t="shared" si="182"/>
        <v>518</v>
      </c>
      <c r="FH36" s="1">
        <f t="shared" si="183"/>
        <v>599</v>
      </c>
      <c r="FI36" s="1">
        <f t="shared" si="184"/>
        <v>668</v>
      </c>
      <c r="FJ36" s="1">
        <f t="shared" si="185"/>
        <v>605</v>
      </c>
      <c r="FK36" s="1">
        <f t="shared" si="186"/>
        <v>648</v>
      </c>
      <c r="FL36" s="1">
        <f t="shared" si="187"/>
        <v>777</v>
      </c>
      <c r="FM36" s="1">
        <f t="shared" si="188"/>
        <v>898</v>
      </c>
      <c r="FN36" s="1">
        <f t="shared" si="189"/>
        <v>1002</v>
      </c>
      <c r="FO36" s="1">
        <f t="shared" si="190"/>
        <v>807</v>
      </c>
      <c r="FP36" s="1">
        <f t="shared" si="191"/>
        <v>864</v>
      </c>
      <c r="FQ36" s="1">
        <f t="shared" si="192"/>
        <v>1037</v>
      </c>
      <c r="FR36" s="1">
        <f t="shared" si="193"/>
        <v>1198</v>
      </c>
      <c r="FS36" s="1">
        <f t="shared" si="194"/>
        <v>1337</v>
      </c>
      <c r="FT36" s="1">
        <f t="shared" si="195"/>
        <v>1008</v>
      </c>
      <c r="FU36" s="1">
        <f t="shared" si="196"/>
        <v>1080</v>
      </c>
      <c r="FV36" s="1">
        <f t="shared" si="197"/>
        <v>1296</v>
      </c>
      <c r="FW36" s="1">
        <f t="shared" si="198"/>
        <v>1498</v>
      </c>
      <c r="FX36" s="1">
        <f t="shared" si="199"/>
        <v>1671</v>
      </c>
      <c r="FY36" s="1">
        <f t="shared" si="200"/>
        <v>1210</v>
      </c>
      <c r="FZ36" s="1">
        <f t="shared" si="201"/>
        <v>1296</v>
      </c>
      <c r="GA36" s="1">
        <f t="shared" si="202"/>
        <v>1555</v>
      </c>
      <c r="GB36" s="1">
        <f t="shared" si="203"/>
        <v>1797</v>
      </c>
      <c r="GC36" s="1">
        <f t="shared" si="204"/>
        <v>2005</v>
      </c>
      <c r="GD36" s="1">
        <f t="shared" si="205"/>
        <v>1412</v>
      </c>
      <c r="GE36" s="1">
        <f t="shared" si="206"/>
        <v>1512</v>
      </c>
      <c r="GF36" s="1">
        <f t="shared" si="207"/>
        <v>1814</v>
      </c>
      <c r="GG36" s="1">
        <f t="shared" si="208"/>
        <v>2097</v>
      </c>
      <c r="GH36" s="1">
        <f t="shared" si="209"/>
        <v>2339</v>
      </c>
      <c r="GI36" s="1">
        <f t="shared" si="210"/>
        <v>1614</v>
      </c>
      <c r="GJ36" s="1">
        <f t="shared" si="211"/>
        <v>1729</v>
      </c>
      <c r="GK36" s="1">
        <f t="shared" si="212"/>
        <v>2074</v>
      </c>
      <c r="GL36" s="1">
        <f t="shared" si="213"/>
        <v>2397</v>
      </c>
      <c r="GM36" s="1">
        <f t="shared" si="214"/>
        <v>2674</v>
      </c>
      <c r="GN36">
        <f t="shared" si="215"/>
        <v>135720</v>
      </c>
      <c r="GO36">
        <f t="shared" si="216"/>
        <v>169650</v>
      </c>
    </row>
    <row r="37" spans="1:197" x14ac:dyDescent="0.2">
      <c r="A37" s="1" t="s">
        <v>126</v>
      </c>
      <c r="B37" t="s">
        <v>124</v>
      </c>
      <c r="C37" t="s">
        <v>127</v>
      </c>
      <c r="D37" t="s">
        <v>125</v>
      </c>
      <c r="E37">
        <v>86500</v>
      </c>
      <c r="F37">
        <v>28800</v>
      </c>
      <c r="G37">
        <v>32950</v>
      </c>
      <c r="H37">
        <v>37050</v>
      </c>
      <c r="I37">
        <v>41150</v>
      </c>
      <c r="J37">
        <v>44450</v>
      </c>
      <c r="K37">
        <v>47750</v>
      </c>
      <c r="L37">
        <v>51050</v>
      </c>
      <c r="M37">
        <v>54350</v>
      </c>
      <c r="N37">
        <v>34560</v>
      </c>
      <c r="O37">
        <v>39540</v>
      </c>
      <c r="P37">
        <v>44460</v>
      </c>
      <c r="Q37">
        <v>49380</v>
      </c>
      <c r="R37">
        <v>53340</v>
      </c>
      <c r="S37">
        <v>57300</v>
      </c>
      <c r="T37">
        <v>61260</v>
      </c>
      <c r="U37">
        <v>65220</v>
      </c>
      <c r="V37" s="1" t="s">
        <v>17</v>
      </c>
      <c r="AM37" s="1" t="s">
        <v>617</v>
      </c>
      <c r="AN37" s="1" t="s">
        <v>19</v>
      </c>
      <c r="AO37" s="1">
        <v>1</v>
      </c>
      <c r="AP37" t="s">
        <v>127</v>
      </c>
      <c r="AQ37" s="1" t="s">
        <v>21</v>
      </c>
      <c r="AR37" s="1" t="s">
        <v>515</v>
      </c>
      <c r="AS37" t="s">
        <v>127</v>
      </c>
      <c r="AT37">
        <f>'Average Income Limits-HIDE'!L36</f>
        <v>11520</v>
      </c>
      <c r="AU37">
        <f>'Average Income Limits-HIDE'!M36</f>
        <v>13180</v>
      </c>
      <c r="AV37">
        <f>'Average Income Limits-HIDE'!N36</f>
        <v>14820</v>
      </c>
      <c r="AW37">
        <f>'Average Income Limits-HIDE'!O36</f>
        <v>16460</v>
      </c>
      <c r="AX37">
        <f>'Average Income Limits-HIDE'!P36</f>
        <v>17780</v>
      </c>
      <c r="AY37">
        <f>'Average Income Limits-HIDE'!Q36</f>
        <v>19100</v>
      </c>
      <c r="AZ37">
        <f>'Average Income Limits-HIDE'!R36</f>
        <v>20420</v>
      </c>
      <c r="BA37">
        <f>'Average Income Limits-HIDE'!S36</f>
        <v>21740</v>
      </c>
      <c r="BB37">
        <f>'Average Income Limits-HIDE'!T36</f>
        <v>17280</v>
      </c>
      <c r="BC37">
        <f>'Average Income Limits-HIDE'!U36</f>
        <v>19770</v>
      </c>
      <c r="BD37">
        <f>'Average Income Limits-HIDE'!V36</f>
        <v>22230</v>
      </c>
      <c r="BE37">
        <f>'Average Income Limits-HIDE'!W36</f>
        <v>24690</v>
      </c>
      <c r="BF37">
        <f>'Average Income Limits-HIDE'!X36</f>
        <v>26670</v>
      </c>
      <c r="BG37">
        <f>'Average Income Limits-HIDE'!Y36</f>
        <v>28650</v>
      </c>
      <c r="BH37">
        <f>'Average Income Limits-HIDE'!Z36</f>
        <v>30630</v>
      </c>
      <c r="BI37">
        <f>'Average Income Limits-HIDE'!AA36</f>
        <v>32610</v>
      </c>
      <c r="BJ37">
        <f>'Average Income Limits-HIDE'!AB36</f>
        <v>23040</v>
      </c>
      <c r="BK37">
        <f>'Average Income Limits-HIDE'!AC36</f>
        <v>26360</v>
      </c>
      <c r="BL37">
        <f>'Average Income Limits-HIDE'!AD36</f>
        <v>29640</v>
      </c>
      <c r="BM37">
        <f>'Average Income Limits-HIDE'!AE36</f>
        <v>32920</v>
      </c>
      <c r="BN37">
        <f>'Average Income Limits-HIDE'!AF36</f>
        <v>35560</v>
      </c>
      <c r="BO37">
        <f>'Average Income Limits-HIDE'!AG36</f>
        <v>38200</v>
      </c>
      <c r="BP37">
        <f>'Average Income Limits-HIDE'!AH36</f>
        <v>40840</v>
      </c>
      <c r="BQ37">
        <f>'Average Income Limits-HIDE'!AI36</f>
        <v>43480</v>
      </c>
      <c r="BR37">
        <f>'Average Income Limits-HIDE'!AZ36</f>
        <v>40320</v>
      </c>
      <c r="BS37">
        <f>'Average Income Limits-HIDE'!BA36</f>
        <v>46130</v>
      </c>
      <c r="BT37">
        <f>'Average Income Limits-HIDE'!BB36</f>
        <v>51870</v>
      </c>
      <c r="BU37">
        <f>'Average Income Limits-HIDE'!BC36</f>
        <v>57610</v>
      </c>
      <c r="BV37">
        <f>'Average Income Limits-HIDE'!BD36</f>
        <v>62230</v>
      </c>
      <c r="BW37">
        <f>'Average Income Limits-HIDE'!BE36</f>
        <v>66850</v>
      </c>
      <c r="BX37">
        <f>'Average Income Limits-HIDE'!BF36</f>
        <v>71470</v>
      </c>
      <c r="BY37">
        <f>'Average Income Limits-HIDE'!BG36</f>
        <v>76090</v>
      </c>
      <c r="BZ37">
        <f>'Average Income Limits-HIDE'!BH36</f>
        <v>46080</v>
      </c>
      <c r="CA37">
        <f>'Average Income Limits-HIDE'!BI36</f>
        <v>52720</v>
      </c>
      <c r="CB37">
        <f>'Average Income Limits-HIDE'!BJ36</f>
        <v>59280</v>
      </c>
      <c r="CC37">
        <f>'Average Income Limits-HIDE'!BK36</f>
        <v>65840</v>
      </c>
      <c r="CD37">
        <f>'Average Income Limits-HIDE'!BL36</f>
        <v>71120</v>
      </c>
      <c r="CE37">
        <f>'Average Income Limits-HIDE'!BM36</f>
        <v>76400</v>
      </c>
      <c r="CF37">
        <f>'Average Income Limits-HIDE'!BN36</f>
        <v>81680</v>
      </c>
      <c r="CG37">
        <f>'Average Income Limits-HIDE'!BO36</f>
        <v>86960</v>
      </c>
      <c r="CH37" s="1">
        <f t="shared" si="113"/>
        <v>288</v>
      </c>
      <c r="CI37" s="1">
        <f t="shared" si="114"/>
        <v>308</v>
      </c>
      <c r="CJ37" s="1">
        <f t="shared" si="115"/>
        <v>370</v>
      </c>
      <c r="CK37" s="1">
        <f t="shared" si="116"/>
        <v>428</v>
      </c>
      <c r="CL37" s="1">
        <f t="shared" si="117"/>
        <v>477</v>
      </c>
      <c r="CM37" s="1">
        <f t="shared" si="118"/>
        <v>432</v>
      </c>
      <c r="CN37" s="1">
        <f t="shared" si="119"/>
        <v>463</v>
      </c>
      <c r="CO37" s="1">
        <f t="shared" si="120"/>
        <v>555</v>
      </c>
      <c r="CP37" s="1">
        <f t="shared" si="121"/>
        <v>642</v>
      </c>
      <c r="CQ37" s="1">
        <f t="shared" si="122"/>
        <v>716</v>
      </c>
      <c r="CR37" s="1">
        <f t="shared" si="123"/>
        <v>576</v>
      </c>
      <c r="CS37" s="1">
        <f t="shared" si="124"/>
        <v>617</v>
      </c>
      <c r="CT37" s="1">
        <f t="shared" si="125"/>
        <v>741</v>
      </c>
      <c r="CU37" s="1">
        <f t="shared" si="126"/>
        <v>856</v>
      </c>
      <c r="CV37" s="1">
        <f t="shared" si="127"/>
        <v>955</v>
      </c>
      <c r="CW37" s="1">
        <f t="shared" si="128"/>
        <v>720</v>
      </c>
      <c r="CX37" s="1">
        <f t="shared" si="129"/>
        <v>771</v>
      </c>
      <c r="CY37" s="1">
        <f t="shared" si="130"/>
        <v>926</v>
      </c>
      <c r="CZ37" s="1">
        <f t="shared" si="131"/>
        <v>1070</v>
      </c>
      <c r="DA37" s="1">
        <f t="shared" si="132"/>
        <v>1193</v>
      </c>
      <c r="DB37" s="1">
        <f t="shared" si="133"/>
        <v>864</v>
      </c>
      <c r="DC37" s="1">
        <f t="shared" si="134"/>
        <v>926</v>
      </c>
      <c r="DD37" s="1">
        <f t="shared" si="135"/>
        <v>1111</v>
      </c>
      <c r="DE37" s="1">
        <f t="shared" si="136"/>
        <v>1284</v>
      </c>
      <c r="DF37" s="1">
        <f t="shared" si="137"/>
        <v>1432</v>
      </c>
      <c r="DG37" s="1">
        <f t="shared" si="138"/>
        <v>1008</v>
      </c>
      <c r="DH37" s="1">
        <f t="shared" si="139"/>
        <v>1080</v>
      </c>
      <c r="DI37" s="1">
        <f t="shared" si="140"/>
        <v>1296</v>
      </c>
      <c r="DJ37" s="1">
        <f t="shared" si="141"/>
        <v>1498</v>
      </c>
      <c r="DK37" s="1">
        <f t="shared" si="142"/>
        <v>1671</v>
      </c>
      <c r="DL37" s="1">
        <f t="shared" si="143"/>
        <v>1152</v>
      </c>
      <c r="DM37" s="1">
        <f t="shared" si="144"/>
        <v>1235</v>
      </c>
      <c r="DN37" s="1">
        <f t="shared" si="145"/>
        <v>1482</v>
      </c>
      <c r="DO37" s="1">
        <f t="shared" si="146"/>
        <v>1712</v>
      </c>
      <c r="DP37" s="1">
        <f t="shared" si="147"/>
        <v>1910</v>
      </c>
      <c r="DQ37">
        <f t="shared" si="217"/>
        <v>0</v>
      </c>
      <c r="DR37">
        <f t="shared" si="218"/>
        <v>0</v>
      </c>
      <c r="DS37">
        <f t="shared" si="219"/>
        <v>0</v>
      </c>
      <c r="DT37">
        <f t="shared" si="220"/>
        <v>0</v>
      </c>
      <c r="DU37">
        <f t="shared" si="221"/>
        <v>0</v>
      </c>
      <c r="DV37">
        <f t="shared" si="222"/>
        <v>0</v>
      </c>
      <c r="DW37">
        <f t="shared" si="223"/>
        <v>0</v>
      </c>
      <c r="DX37">
        <f t="shared" si="224"/>
        <v>0</v>
      </c>
      <c r="DY37">
        <f t="shared" si="148"/>
        <v>0</v>
      </c>
      <c r="DZ37">
        <f t="shared" si="149"/>
        <v>0</v>
      </c>
      <c r="EA37">
        <f t="shared" si="150"/>
        <v>0</v>
      </c>
      <c r="EB37">
        <f t="shared" si="151"/>
        <v>0</v>
      </c>
      <c r="EC37">
        <f t="shared" si="152"/>
        <v>0</v>
      </c>
      <c r="ED37">
        <f t="shared" si="153"/>
        <v>0</v>
      </c>
      <c r="EE37">
        <f t="shared" si="154"/>
        <v>0</v>
      </c>
      <c r="EF37">
        <f t="shared" si="155"/>
        <v>0</v>
      </c>
      <c r="EG37">
        <f t="shared" si="156"/>
        <v>0</v>
      </c>
      <c r="EH37">
        <f t="shared" si="157"/>
        <v>0</v>
      </c>
      <c r="EI37">
        <f t="shared" si="158"/>
        <v>0</v>
      </c>
      <c r="EJ37">
        <f t="shared" si="159"/>
        <v>0</v>
      </c>
      <c r="EK37">
        <f t="shared" si="160"/>
        <v>0</v>
      </c>
      <c r="EL37">
        <f t="shared" si="161"/>
        <v>0</v>
      </c>
      <c r="EM37">
        <f t="shared" si="162"/>
        <v>0</v>
      </c>
      <c r="EN37">
        <f t="shared" si="163"/>
        <v>0</v>
      </c>
      <c r="EO37">
        <f t="shared" si="164"/>
        <v>0</v>
      </c>
      <c r="EP37">
        <f t="shared" si="165"/>
        <v>0</v>
      </c>
      <c r="EQ37">
        <f t="shared" si="166"/>
        <v>0</v>
      </c>
      <c r="ER37">
        <f t="shared" si="167"/>
        <v>0</v>
      </c>
      <c r="ES37">
        <f t="shared" si="168"/>
        <v>0</v>
      </c>
      <c r="ET37">
        <f t="shared" si="169"/>
        <v>0</v>
      </c>
      <c r="EU37">
        <f t="shared" si="170"/>
        <v>0</v>
      </c>
      <c r="EV37">
        <f t="shared" si="171"/>
        <v>0</v>
      </c>
      <c r="EW37">
        <f t="shared" si="172"/>
        <v>0</v>
      </c>
      <c r="EX37">
        <f t="shared" si="173"/>
        <v>0</v>
      </c>
      <c r="EY37">
        <f t="shared" si="174"/>
        <v>0</v>
      </c>
      <c r="EZ37">
        <f t="shared" si="175"/>
        <v>0</v>
      </c>
      <c r="FA37">
        <f t="shared" si="176"/>
        <v>0</v>
      </c>
      <c r="FB37">
        <f t="shared" si="177"/>
        <v>0</v>
      </c>
      <c r="FC37">
        <f t="shared" si="178"/>
        <v>0</v>
      </c>
      <c r="FD37">
        <f t="shared" si="179"/>
        <v>0</v>
      </c>
      <c r="FE37" s="1">
        <f t="shared" si="180"/>
        <v>0</v>
      </c>
      <c r="FF37" s="1">
        <f t="shared" si="181"/>
        <v>0</v>
      </c>
      <c r="FG37" s="1">
        <f t="shared" si="182"/>
        <v>0</v>
      </c>
      <c r="FH37" s="1">
        <f t="shared" si="183"/>
        <v>0</v>
      </c>
      <c r="FI37" s="1">
        <f t="shared" si="184"/>
        <v>0</v>
      </c>
      <c r="FJ37" s="1">
        <f t="shared" si="185"/>
        <v>0</v>
      </c>
      <c r="FK37" s="1">
        <f t="shared" si="186"/>
        <v>0</v>
      </c>
      <c r="FL37" s="1">
        <f t="shared" si="187"/>
        <v>0</v>
      </c>
      <c r="FM37" s="1">
        <f t="shared" si="188"/>
        <v>0</v>
      </c>
      <c r="FN37" s="1">
        <f t="shared" si="189"/>
        <v>0</v>
      </c>
      <c r="FO37" s="1">
        <f t="shared" si="190"/>
        <v>0</v>
      </c>
      <c r="FP37" s="1">
        <f t="shared" si="191"/>
        <v>0</v>
      </c>
      <c r="FQ37" s="1">
        <f t="shared" si="192"/>
        <v>0</v>
      </c>
      <c r="FR37" s="1">
        <f t="shared" si="193"/>
        <v>0</v>
      </c>
      <c r="FS37" s="1">
        <f t="shared" si="194"/>
        <v>0</v>
      </c>
      <c r="FT37" s="1">
        <f t="shared" si="195"/>
        <v>0</v>
      </c>
      <c r="FU37" s="1">
        <f t="shared" si="196"/>
        <v>0</v>
      </c>
      <c r="FV37" s="1">
        <f t="shared" si="197"/>
        <v>0</v>
      </c>
      <c r="FW37" s="1">
        <f t="shared" si="198"/>
        <v>0</v>
      </c>
      <c r="FX37" s="1">
        <f t="shared" si="199"/>
        <v>0</v>
      </c>
      <c r="FY37" s="1">
        <f t="shared" si="200"/>
        <v>0</v>
      </c>
      <c r="FZ37" s="1">
        <f t="shared" si="201"/>
        <v>0</v>
      </c>
      <c r="GA37" s="1">
        <f t="shared" si="202"/>
        <v>0</v>
      </c>
      <c r="GB37" s="1">
        <f t="shared" si="203"/>
        <v>0</v>
      </c>
      <c r="GC37" s="1">
        <f t="shared" si="204"/>
        <v>0</v>
      </c>
      <c r="GD37" s="1">
        <f t="shared" si="205"/>
        <v>0</v>
      </c>
      <c r="GE37" s="1">
        <f t="shared" si="206"/>
        <v>0</v>
      </c>
      <c r="GF37" s="1">
        <f t="shared" si="207"/>
        <v>0</v>
      </c>
      <c r="GG37" s="1">
        <f t="shared" si="208"/>
        <v>0</v>
      </c>
      <c r="GH37" s="1">
        <f t="shared" si="209"/>
        <v>0</v>
      </c>
      <c r="GI37" s="1">
        <f t="shared" si="210"/>
        <v>0</v>
      </c>
      <c r="GJ37" s="1">
        <f t="shared" si="211"/>
        <v>0</v>
      </c>
      <c r="GK37" s="1">
        <f t="shared" si="212"/>
        <v>0</v>
      </c>
      <c r="GL37" s="1">
        <f t="shared" si="213"/>
        <v>0</v>
      </c>
      <c r="GM37" s="1">
        <f t="shared" si="214"/>
        <v>0</v>
      </c>
      <c r="GN37">
        <f t="shared" si="215"/>
        <v>98760</v>
      </c>
      <c r="GO37">
        <f t="shared" si="216"/>
        <v>123450</v>
      </c>
    </row>
    <row r="38" spans="1:197" x14ac:dyDescent="0.2">
      <c r="A38" s="1" t="s">
        <v>130</v>
      </c>
      <c r="B38" t="s">
        <v>128</v>
      </c>
      <c r="C38" t="s">
        <v>131</v>
      </c>
      <c r="D38" t="s">
        <v>129</v>
      </c>
      <c r="E38">
        <v>106500</v>
      </c>
      <c r="F38">
        <v>37300</v>
      </c>
      <c r="G38">
        <v>42600</v>
      </c>
      <c r="H38">
        <v>47950</v>
      </c>
      <c r="I38">
        <v>53250</v>
      </c>
      <c r="J38">
        <v>57550</v>
      </c>
      <c r="K38">
        <v>61800</v>
      </c>
      <c r="L38">
        <v>66050</v>
      </c>
      <c r="M38">
        <v>70300</v>
      </c>
      <c r="N38">
        <v>44760</v>
      </c>
      <c r="O38">
        <v>51120</v>
      </c>
      <c r="P38">
        <v>57540</v>
      </c>
      <c r="Q38">
        <v>63900</v>
      </c>
      <c r="R38">
        <v>69060</v>
      </c>
      <c r="S38">
        <v>74160</v>
      </c>
      <c r="T38">
        <v>79260</v>
      </c>
      <c r="U38">
        <v>84360</v>
      </c>
      <c r="V38" s="1" t="s">
        <v>17</v>
      </c>
      <c r="AM38" s="1" t="s">
        <v>617</v>
      </c>
      <c r="AN38" s="1" t="s">
        <v>19</v>
      </c>
      <c r="AO38" s="1">
        <v>1</v>
      </c>
      <c r="AP38" t="s">
        <v>131</v>
      </c>
      <c r="AQ38" s="1" t="s">
        <v>21</v>
      </c>
      <c r="AR38" s="1" t="s">
        <v>516</v>
      </c>
      <c r="AS38" t="s">
        <v>131</v>
      </c>
      <c r="AT38">
        <f>'Average Income Limits-HIDE'!L37</f>
        <v>14920</v>
      </c>
      <c r="AU38">
        <f>'Average Income Limits-HIDE'!M37</f>
        <v>17040</v>
      </c>
      <c r="AV38">
        <f>'Average Income Limits-HIDE'!N37</f>
        <v>19180</v>
      </c>
      <c r="AW38">
        <f>'Average Income Limits-HIDE'!O37</f>
        <v>21300</v>
      </c>
      <c r="AX38">
        <f>'Average Income Limits-HIDE'!P37</f>
        <v>23020</v>
      </c>
      <c r="AY38">
        <f>'Average Income Limits-HIDE'!Q37</f>
        <v>24720</v>
      </c>
      <c r="AZ38">
        <f>'Average Income Limits-HIDE'!R37</f>
        <v>26420</v>
      </c>
      <c r="BA38">
        <f>'Average Income Limits-HIDE'!S37</f>
        <v>28120</v>
      </c>
      <c r="BB38">
        <f>'Average Income Limits-HIDE'!T37</f>
        <v>22380</v>
      </c>
      <c r="BC38">
        <f>'Average Income Limits-HIDE'!U37</f>
        <v>25560</v>
      </c>
      <c r="BD38">
        <f>'Average Income Limits-HIDE'!V37</f>
        <v>28770</v>
      </c>
      <c r="BE38">
        <f>'Average Income Limits-HIDE'!W37</f>
        <v>31950</v>
      </c>
      <c r="BF38">
        <f>'Average Income Limits-HIDE'!X37</f>
        <v>34530</v>
      </c>
      <c r="BG38">
        <f>'Average Income Limits-HIDE'!Y37</f>
        <v>37080</v>
      </c>
      <c r="BH38">
        <f>'Average Income Limits-HIDE'!Z37</f>
        <v>39630</v>
      </c>
      <c r="BI38">
        <f>'Average Income Limits-HIDE'!AA37</f>
        <v>42180</v>
      </c>
      <c r="BJ38">
        <f>'Average Income Limits-HIDE'!AB37</f>
        <v>29840</v>
      </c>
      <c r="BK38">
        <f>'Average Income Limits-HIDE'!AC37</f>
        <v>34080</v>
      </c>
      <c r="BL38">
        <f>'Average Income Limits-HIDE'!AD37</f>
        <v>38360</v>
      </c>
      <c r="BM38">
        <f>'Average Income Limits-HIDE'!AE37</f>
        <v>42600</v>
      </c>
      <c r="BN38">
        <f>'Average Income Limits-HIDE'!AF37</f>
        <v>46040</v>
      </c>
      <c r="BO38">
        <f>'Average Income Limits-HIDE'!AG37</f>
        <v>49440</v>
      </c>
      <c r="BP38">
        <f>'Average Income Limits-HIDE'!AH37</f>
        <v>52840</v>
      </c>
      <c r="BQ38">
        <f>'Average Income Limits-HIDE'!AI37</f>
        <v>56240</v>
      </c>
      <c r="BR38">
        <f>'Average Income Limits-HIDE'!AZ37</f>
        <v>52220</v>
      </c>
      <c r="BS38">
        <f>'Average Income Limits-HIDE'!BA37</f>
        <v>59640</v>
      </c>
      <c r="BT38">
        <f>'Average Income Limits-HIDE'!BB37</f>
        <v>67130</v>
      </c>
      <c r="BU38">
        <f>'Average Income Limits-HIDE'!BC37</f>
        <v>74550</v>
      </c>
      <c r="BV38">
        <f>'Average Income Limits-HIDE'!BD37</f>
        <v>80570</v>
      </c>
      <c r="BW38">
        <f>'Average Income Limits-HIDE'!BE37</f>
        <v>86520</v>
      </c>
      <c r="BX38">
        <f>'Average Income Limits-HIDE'!BF37</f>
        <v>92470</v>
      </c>
      <c r="BY38">
        <f>'Average Income Limits-HIDE'!BG37</f>
        <v>98420</v>
      </c>
      <c r="BZ38">
        <f>'Average Income Limits-HIDE'!BH37</f>
        <v>59680</v>
      </c>
      <c r="CA38">
        <f>'Average Income Limits-HIDE'!BI37</f>
        <v>68160</v>
      </c>
      <c r="CB38">
        <f>'Average Income Limits-HIDE'!BJ37</f>
        <v>76720</v>
      </c>
      <c r="CC38">
        <f>'Average Income Limits-HIDE'!BK37</f>
        <v>85200</v>
      </c>
      <c r="CD38">
        <f>'Average Income Limits-HIDE'!BL37</f>
        <v>92080</v>
      </c>
      <c r="CE38">
        <f>'Average Income Limits-HIDE'!BM37</f>
        <v>98880</v>
      </c>
      <c r="CF38">
        <f>'Average Income Limits-HIDE'!BN37</f>
        <v>105680</v>
      </c>
      <c r="CG38">
        <f>'Average Income Limits-HIDE'!BO37</f>
        <v>112480</v>
      </c>
      <c r="CH38" s="1">
        <f t="shared" si="113"/>
        <v>373</v>
      </c>
      <c r="CI38" s="1">
        <f t="shared" si="114"/>
        <v>399</v>
      </c>
      <c r="CJ38" s="1">
        <f t="shared" si="115"/>
        <v>479</v>
      </c>
      <c r="CK38" s="1">
        <f t="shared" si="116"/>
        <v>554</v>
      </c>
      <c r="CL38" s="1">
        <f t="shared" si="117"/>
        <v>618</v>
      </c>
      <c r="CM38" s="1">
        <f t="shared" si="118"/>
        <v>559</v>
      </c>
      <c r="CN38" s="1">
        <f t="shared" si="119"/>
        <v>599</v>
      </c>
      <c r="CO38" s="1">
        <f t="shared" si="120"/>
        <v>719</v>
      </c>
      <c r="CP38" s="1">
        <f t="shared" si="121"/>
        <v>831</v>
      </c>
      <c r="CQ38" s="1">
        <f t="shared" si="122"/>
        <v>927</v>
      </c>
      <c r="CR38" s="1">
        <f t="shared" si="123"/>
        <v>746</v>
      </c>
      <c r="CS38" s="1">
        <f t="shared" si="124"/>
        <v>799</v>
      </c>
      <c r="CT38" s="1">
        <f t="shared" si="125"/>
        <v>959</v>
      </c>
      <c r="CU38" s="1">
        <f t="shared" si="126"/>
        <v>1108</v>
      </c>
      <c r="CV38" s="1">
        <f t="shared" si="127"/>
        <v>1236</v>
      </c>
      <c r="CW38" s="1">
        <f t="shared" si="128"/>
        <v>932</v>
      </c>
      <c r="CX38" s="1">
        <f t="shared" si="129"/>
        <v>998</v>
      </c>
      <c r="CY38" s="1">
        <f t="shared" si="130"/>
        <v>1198</v>
      </c>
      <c r="CZ38" s="1">
        <f t="shared" si="131"/>
        <v>1385</v>
      </c>
      <c r="DA38" s="1">
        <f t="shared" si="132"/>
        <v>1545</v>
      </c>
      <c r="DB38" s="1">
        <f t="shared" si="133"/>
        <v>1119</v>
      </c>
      <c r="DC38" s="1">
        <f t="shared" si="134"/>
        <v>1198</v>
      </c>
      <c r="DD38" s="1">
        <f t="shared" si="135"/>
        <v>1438</v>
      </c>
      <c r="DE38" s="1">
        <f t="shared" si="136"/>
        <v>1662</v>
      </c>
      <c r="DF38" s="1">
        <f t="shared" si="137"/>
        <v>1854</v>
      </c>
      <c r="DG38" s="1">
        <f t="shared" si="138"/>
        <v>1305</v>
      </c>
      <c r="DH38" s="1">
        <f t="shared" si="139"/>
        <v>1398</v>
      </c>
      <c r="DI38" s="1">
        <f t="shared" si="140"/>
        <v>1678</v>
      </c>
      <c r="DJ38" s="1">
        <f t="shared" si="141"/>
        <v>1939</v>
      </c>
      <c r="DK38" s="1">
        <f t="shared" si="142"/>
        <v>2163</v>
      </c>
      <c r="DL38" s="1">
        <f t="shared" si="143"/>
        <v>1492</v>
      </c>
      <c r="DM38" s="1">
        <f t="shared" si="144"/>
        <v>1598</v>
      </c>
      <c r="DN38" s="1">
        <f t="shared" si="145"/>
        <v>1918</v>
      </c>
      <c r="DO38" s="1">
        <f t="shared" si="146"/>
        <v>2216</v>
      </c>
      <c r="DP38" s="1">
        <f t="shared" si="147"/>
        <v>2472</v>
      </c>
      <c r="DQ38">
        <f t="shared" si="217"/>
        <v>0</v>
      </c>
      <c r="DR38">
        <f t="shared" si="218"/>
        <v>0</v>
      </c>
      <c r="DS38">
        <f t="shared" si="219"/>
        <v>0</v>
      </c>
      <c r="DT38">
        <f t="shared" si="220"/>
        <v>0</v>
      </c>
      <c r="DU38">
        <f t="shared" si="221"/>
        <v>0</v>
      </c>
      <c r="DV38">
        <f t="shared" si="222"/>
        <v>0</v>
      </c>
      <c r="DW38">
        <f t="shared" si="223"/>
        <v>0</v>
      </c>
      <c r="DX38">
        <f t="shared" si="224"/>
        <v>0</v>
      </c>
      <c r="DY38">
        <f t="shared" si="148"/>
        <v>0</v>
      </c>
      <c r="DZ38">
        <f t="shared" si="149"/>
        <v>0</v>
      </c>
      <c r="EA38">
        <f t="shared" si="150"/>
        <v>0</v>
      </c>
      <c r="EB38">
        <f t="shared" si="151"/>
        <v>0</v>
      </c>
      <c r="EC38">
        <f t="shared" si="152"/>
        <v>0</v>
      </c>
      <c r="ED38">
        <f t="shared" si="153"/>
        <v>0</v>
      </c>
      <c r="EE38">
        <f t="shared" si="154"/>
        <v>0</v>
      </c>
      <c r="EF38">
        <f t="shared" si="155"/>
        <v>0</v>
      </c>
      <c r="EG38">
        <f t="shared" si="156"/>
        <v>0</v>
      </c>
      <c r="EH38">
        <f t="shared" si="157"/>
        <v>0</v>
      </c>
      <c r="EI38">
        <f t="shared" si="158"/>
        <v>0</v>
      </c>
      <c r="EJ38">
        <f t="shared" si="159"/>
        <v>0</v>
      </c>
      <c r="EK38">
        <f t="shared" si="160"/>
        <v>0</v>
      </c>
      <c r="EL38">
        <f t="shared" si="161"/>
        <v>0</v>
      </c>
      <c r="EM38">
        <f t="shared" si="162"/>
        <v>0</v>
      </c>
      <c r="EN38">
        <f t="shared" si="163"/>
        <v>0</v>
      </c>
      <c r="EO38">
        <f t="shared" si="164"/>
        <v>0</v>
      </c>
      <c r="EP38">
        <f t="shared" si="165"/>
        <v>0</v>
      </c>
      <c r="EQ38">
        <f t="shared" si="166"/>
        <v>0</v>
      </c>
      <c r="ER38">
        <f t="shared" si="167"/>
        <v>0</v>
      </c>
      <c r="ES38">
        <f t="shared" si="168"/>
        <v>0</v>
      </c>
      <c r="ET38">
        <f t="shared" si="169"/>
        <v>0</v>
      </c>
      <c r="EU38">
        <f t="shared" si="170"/>
        <v>0</v>
      </c>
      <c r="EV38">
        <f t="shared" si="171"/>
        <v>0</v>
      </c>
      <c r="EW38">
        <f t="shared" si="172"/>
        <v>0</v>
      </c>
      <c r="EX38">
        <f t="shared" si="173"/>
        <v>0</v>
      </c>
      <c r="EY38">
        <f t="shared" si="174"/>
        <v>0</v>
      </c>
      <c r="EZ38">
        <f t="shared" si="175"/>
        <v>0</v>
      </c>
      <c r="FA38">
        <f t="shared" si="176"/>
        <v>0</v>
      </c>
      <c r="FB38">
        <f t="shared" si="177"/>
        <v>0</v>
      </c>
      <c r="FC38">
        <f t="shared" si="178"/>
        <v>0</v>
      </c>
      <c r="FD38">
        <f t="shared" si="179"/>
        <v>0</v>
      </c>
      <c r="FE38" s="1">
        <f t="shared" si="180"/>
        <v>0</v>
      </c>
      <c r="FF38" s="1">
        <f t="shared" si="181"/>
        <v>0</v>
      </c>
      <c r="FG38" s="1">
        <f t="shared" si="182"/>
        <v>0</v>
      </c>
      <c r="FH38" s="1">
        <f t="shared" si="183"/>
        <v>0</v>
      </c>
      <c r="FI38" s="1">
        <f t="shared" si="184"/>
        <v>0</v>
      </c>
      <c r="FJ38" s="1">
        <f t="shared" si="185"/>
        <v>0</v>
      </c>
      <c r="FK38" s="1">
        <f t="shared" si="186"/>
        <v>0</v>
      </c>
      <c r="FL38" s="1">
        <f t="shared" si="187"/>
        <v>0</v>
      </c>
      <c r="FM38" s="1">
        <f t="shared" si="188"/>
        <v>0</v>
      </c>
      <c r="FN38" s="1">
        <f t="shared" si="189"/>
        <v>0</v>
      </c>
      <c r="FO38" s="1">
        <f t="shared" si="190"/>
        <v>0</v>
      </c>
      <c r="FP38" s="1">
        <f t="shared" si="191"/>
        <v>0</v>
      </c>
      <c r="FQ38" s="1">
        <f t="shared" si="192"/>
        <v>0</v>
      </c>
      <c r="FR38" s="1">
        <f t="shared" si="193"/>
        <v>0</v>
      </c>
      <c r="FS38" s="1">
        <f t="shared" si="194"/>
        <v>0</v>
      </c>
      <c r="FT38" s="1">
        <f t="shared" si="195"/>
        <v>0</v>
      </c>
      <c r="FU38" s="1">
        <f t="shared" si="196"/>
        <v>0</v>
      </c>
      <c r="FV38" s="1">
        <f t="shared" si="197"/>
        <v>0</v>
      </c>
      <c r="FW38" s="1">
        <f t="shared" si="198"/>
        <v>0</v>
      </c>
      <c r="FX38" s="1">
        <f t="shared" si="199"/>
        <v>0</v>
      </c>
      <c r="FY38" s="1">
        <f t="shared" si="200"/>
        <v>0</v>
      </c>
      <c r="FZ38" s="1">
        <f t="shared" si="201"/>
        <v>0</v>
      </c>
      <c r="GA38" s="1">
        <f t="shared" si="202"/>
        <v>0</v>
      </c>
      <c r="GB38" s="1">
        <f t="shared" si="203"/>
        <v>0</v>
      </c>
      <c r="GC38" s="1">
        <f t="shared" si="204"/>
        <v>0</v>
      </c>
      <c r="GD38" s="1">
        <f t="shared" si="205"/>
        <v>0</v>
      </c>
      <c r="GE38" s="1">
        <f t="shared" si="206"/>
        <v>0</v>
      </c>
      <c r="GF38" s="1">
        <f t="shared" si="207"/>
        <v>0</v>
      </c>
      <c r="GG38" s="1">
        <f t="shared" si="208"/>
        <v>0</v>
      </c>
      <c r="GH38" s="1">
        <f t="shared" si="209"/>
        <v>0</v>
      </c>
      <c r="GI38" s="1">
        <f t="shared" si="210"/>
        <v>0</v>
      </c>
      <c r="GJ38" s="1">
        <f t="shared" si="211"/>
        <v>0</v>
      </c>
      <c r="GK38" s="1">
        <f t="shared" si="212"/>
        <v>0</v>
      </c>
      <c r="GL38" s="1">
        <f t="shared" si="213"/>
        <v>0</v>
      </c>
      <c r="GM38" s="1">
        <f t="shared" si="214"/>
        <v>0</v>
      </c>
      <c r="GN38">
        <f t="shared" si="215"/>
        <v>127800</v>
      </c>
      <c r="GO38">
        <f t="shared" si="216"/>
        <v>159750</v>
      </c>
    </row>
    <row r="39" spans="1:197" x14ac:dyDescent="0.2">
      <c r="A39" s="1" t="s">
        <v>132</v>
      </c>
      <c r="B39" t="s">
        <v>29</v>
      </c>
      <c r="C39" t="s">
        <v>133</v>
      </c>
      <c r="D39" t="s">
        <v>829</v>
      </c>
      <c r="E39">
        <v>113500</v>
      </c>
      <c r="F39">
        <v>39750</v>
      </c>
      <c r="G39">
        <v>45400</v>
      </c>
      <c r="H39">
        <v>51100</v>
      </c>
      <c r="I39">
        <v>56750</v>
      </c>
      <c r="J39">
        <v>61300</v>
      </c>
      <c r="K39">
        <v>65850</v>
      </c>
      <c r="L39">
        <v>70400</v>
      </c>
      <c r="M39">
        <v>74950</v>
      </c>
      <c r="N39">
        <v>47700</v>
      </c>
      <c r="O39">
        <v>54480</v>
      </c>
      <c r="P39">
        <v>61320</v>
      </c>
      <c r="Q39">
        <v>68100</v>
      </c>
      <c r="R39">
        <v>73560</v>
      </c>
      <c r="S39">
        <v>79020</v>
      </c>
      <c r="T39">
        <v>84480</v>
      </c>
      <c r="U39">
        <v>89940</v>
      </c>
      <c r="V39" s="1" t="s">
        <v>17</v>
      </c>
      <c r="AM39" s="1" t="s">
        <v>617</v>
      </c>
      <c r="AN39" s="1" t="s">
        <v>19</v>
      </c>
      <c r="AO39" s="1">
        <v>1</v>
      </c>
      <c r="AP39" t="s">
        <v>133</v>
      </c>
      <c r="AQ39" s="1" t="s">
        <v>21</v>
      </c>
      <c r="AR39" s="1" t="s">
        <v>517</v>
      </c>
      <c r="AS39" t="s">
        <v>133</v>
      </c>
      <c r="AT39">
        <f>'Average Income Limits-HIDE'!L38</f>
        <v>15900</v>
      </c>
      <c r="AU39">
        <f>'Average Income Limits-HIDE'!M38</f>
        <v>18160</v>
      </c>
      <c r="AV39">
        <f>'Average Income Limits-HIDE'!N38</f>
        <v>20440</v>
      </c>
      <c r="AW39">
        <f>'Average Income Limits-HIDE'!O38</f>
        <v>22700</v>
      </c>
      <c r="AX39">
        <f>'Average Income Limits-HIDE'!P38</f>
        <v>24520</v>
      </c>
      <c r="AY39">
        <f>'Average Income Limits-HIDE'!Q38</f>
        <v>26340</v>
      </c>
      <c r="AZ39">
        <f>'Average Income Limits-HIDE'!R38</f>
        <v>28160</v>
      </c>
      <c r="BA39">
        <f>'Average Income Limits-HIDE'!S38</f>
        <v>29980</v>
      </c>
      <c r="BB39">
        <f>'Average Income Limits-HIDE'!T38</f>
        <v>23850</v>
      </c>
      <c r="BC39">
        <f>'Average Income Limits-HIDE'!U38</f>
        <v>27240</v>
      </c>
      <c r="BD39">
        <f>'Average Income Limits-HIDE'!V38</f>
        <v>30660</v>
      </c>
      <c r="BE39">
        <f>'Average Income Limits-HIDE'!W38</f>
        <v>34050</v>
      </c>
      <c r="BF39">
        <f>'Average Income Limits-HIDE'!X38</f>
        <v>36780</v>
      </c>
      <c r="BG39">
        <f>'Average Income Limits-HIDE'!Y38</f>
        <v>39510</v>
      </c>
      <c r="BH39">
        <f>'Average Income Limits-HIDE'!Z38</f>
        <v>42240</v>
      </c>
      <c r="BI39">
        <f>'Average Income Limits-HIDE'!AA38</f>
        <v>44970</v>
      </c>
      <c r="BJ39">
        <f>'Average Income Limits-HIDE'!AB38</f>
        <v>31800</v>
      </c>
      <c r="BK39">
        <f>'Average Income Limits-HIDE'!AC38</f>
        <v>36320</v>
      </c>
      <c r="BL39">
        <f>'Average Income Limits-HIDE'!AD38</f>
        <v>40880</v>
      </c>
      <c r="BM39">
        <f>'Average Income Limits-HIDE'!AE38</f>
        <v>45400</v>
      </c>
      <c r="BN39">
        <f>'Average Income Limits-HIDE'!AF38</f>
        <v>49040</v>
      </c>
      <c r="BO39">
        <f>'Average Income Limits-HIDE'!AG38</f>
        <v>52680</v>
      </c>
      <c r="BP39">
        <f>'Average Income Limits-HIDE'!AH38</f>
        <v>56320</v>
      </c>
      <c r="BQ39">
        <f>'Average Income Limits-HIDE'!AI38</f>
        <v>59960</v>
      </c>
      <c r="BR39">
        <f>'Average Income Limits-HIDE'!AZ38</f>
        <v>55650</v>
      </c>
      <c r="BS39">
        <f>'Average Income Limits-HIDE'!BA38</f>
        <v>63560</v>
      </c>
      <c r="BT39">
        <f>'Average Income Limits-HIDE'!BB38</f>
        <v>71540</v>
      </c>
      <c r="BU39">
        <f>'Average Income Limits-HIDE'!BC38</f>
        <v>79450</v>
      </c>
      <c r="BV39">
        <f>'Average Income Limits-HIDE'!BD38</f>
        <v>85820</v>
      </c>
      <c r="BW39">
        <f>'Average Income Limits-HIDE'!BE38</f>
        <v>92190</v>
      </c>
      <c r="BX39">
        <f>'Average Income Limits-HIDE'!BF38</f>
        <v>98560</v>
      </c>
      <c r="BY39">
        <f>'Average Income Limits-HIDE'!BG38</f>
        <v>104930</v>
      </c>
      <c r="BZ39">
        <f>'Average Income Limits-HIDE'!BH38</f>
        <v>63600</v>
      </c>
      <c r="CA39">
        <f>'Average Income Limits-HIDE'!BI38</f>
        <v>72640</v>
      </c>
      <c r="CB39">
        <f>'Average Income Limits-HIDE'!BJ38</f>
        <v>81760</v>
      </c>
      <c r="CC39">
        <f>'Average Income Limits-HIDE'!BK38</f>
        <v>90800</v>
      </c>
      <c r="CD39">
        <f>'Average Income Limits-HIDE'!BL38</f>
        <v>98080</v>
      </c>
      <c r="CE39">
        <f>'Average Income Limits-HIDE'!BM38</f>
        <v>105360</v>
      </c>
      <c r="CF39">
        <f>'Average Income Limits-HIDE'!BN38</f>
        <v>112640</v>
      </c>
      <c r="CG39">
        <f>'Average Income Limits-HIDE'!BO38</f>
        <v>119920</v>
      </c>
      <c r="CH39" s="1">
        <f t="shared" si="113"/>
        <v>397</v>
      </c>
      <c r="CI39" s="1">
        <f t="shared" si="114"/>
        <v>425</v>
      </c>
      <c r="CJ39" s="1">
        <f t="shared" si="115"/>
        <v>511</v>
      </c>
      <c r="CK39" s="1">
        <f t="shared" si="116"/>
        <v>590</v>
      </c>
      <c r="CL39" s="1">
        <f t="shared" si="117"/>
        <v>658</v>
      </c>
      <c r="CM39" s="1">
        <f t="shared" si="118"/>
        <v>596</v>
      </c>
      <c r="CN39" s="1">
        <f t="shared" si="119"/>
        <v>638</v>
      </c>
      <c r="CO39" s="1">
        <f t="shared" si="120"/>
        <v>766</v>
      </c>
      <c r="CP39" s="1">
        <f t="shared" si="121"/>
        <v>885</v>
      </c>
      <c r="CQ39" s="1">
        <f t="shared" si="122"/>
        <v>987</v>
      </c>
      <c r="CR39" s="1">
        <f t="shared" si="123"/>
        <v>795</v>
      </c>
      <c r="CS39" s="1">
        <f t="shared" si="124"/>
        <v>851</v>
      </c>
      <c r="CT39" s="1">
        <f t="shared" si="125"/>
        <v>1022</v>
      </c>
      <c r="CU39" s="1">
        <f t="shared" si="126"/>
        <v>1180</v>
      </c>
      <c r="CV39" s="1">
        <f t="shared" si="127"/>
        <v>1317</v>
      </c>
      <c r="CW39" s="1">
        <f t="shared" si="128"/>
        <v>993</v>
      </c>
      <c r="CX39" s="1">
        <f t="shared" si="129"/>
        <v>1064</v>
      </c>
      <c r="CY39" s="1">
        <f t="shared" si="130"/>
        <v>1277</v>
      </c>
      <c r="CZ39" s="1">
        <f t="shared" si="131"/>
        <v>1475</v>
      </c>
      <c r="DA39" s="1">
        <f t="shared" si="132"/>
        <v>1646</v>
      </c>
      <c r="DB39" s="1">
        <f t="shared" si="133"/>
        <v>1192</v>
      </c>
      <c r="DC39" s="1">
        <f t="shared" si="134"/>
        <v>1277</v>
      </c>
      <c r="DD39" s="1">
        <f t="shared" si="135"/>
        <v>1533</v>
      </c>
      <c r="DE39" s="1">
        <f t="shared" si="136"/>
        <v>1770</v>
      </c>
      <c r="DF39" s="1">
        <f t="shared" si="137"/>
        <v>1975</v>
      </c>
      <c r="DG39" s="1">
        <f t="shared" si="138"/>
        <v>1391</v>
      </c>
      <c r="DH39" s="1">
        <f t="shared" si="139"/>
        <v>1490</v>
      </c>
      <c r="DI39" s="1">
        <f t="shared" si="140"/>
        <v>1788</v>
      </c>
      <c r="DJ39" s="1">
        <f t="shared" si="141"/>
        <v>2065</v>
      </c>
      <c r="DK39" s="1">
        <f t="shared" si="142"/>
        <v>2304</v>
      </c>
      <c r="DL39" s="1">
        <f t="shared" si="143"/>
        <v>1590</v>
      </c>
      <c r="DM39" s="1">
        <f t="shared" si="144"/>
        <v>1703</v>
      </c>
      <c r="DN39" s="1">
        <f t="shared" si="145"/>
        <v>2044</v>
      </c>
      <c r="DO39" s="1">
        <f t="shared" si="146"/>
        <v>2361</v>
      </c>
      <c r="DP39" s="1">
        <f t="shared" si="147"/>
        <v>2634</v>
      </c>
      <c r="DQ39">
        <f t="shared" si="217"/>
        <v>0</v>
      </c>
      <c r="DR39">
        <f t="shared" si="218"/>
        <v>0</v>
      </c>
      <c r="DS39">
        <f t="shared" si="219"/>
        <v>0</v>
      </c>
      <c r="DT39">
        <f t="shared" si="220"/>
        <v>0</v>
      </c>
      <c r="DU39">
        <f t="shared" si="221"/>
        <v>0</v>
      </c>
      <c r="DV39">
        <f t="shared" si="222"/>
        <v>0</v>
      </c>
      <c r="DW39">
        <f t="shared" si="223"/>
        <v>0</v>
      </c>
      <c r="DX39">
        <f t="shared" si="224"/>
        <v>0</v>
      </c>
      <c r="DY39">
        <f t="shared" si="148"/>
        <v>0</v>
      </c>
      <c r="DZ39">
        <f t="shared" si="149"/>
        <v>0</v>
      </c>
      <c r="EA39">
        <f t="shared" si="150"/>
        <v>0</v>
      </c>
      <c r="EB39">
        <f t="shared" si="151"/>
        <v>0</v>
      </c>
      <c r="EC39">
        <f t="shared" si="152"/>
        <v>0</v>
      </c>
      <c r="ED39">
        <f t="shared" si="153"/>
        <v>0</v>
      </c>
      <c r="EE39">
        <f t="shared" si="154"/>
        <v>0</v>
      </c>
      <c r="EF39">
        <f t="shared" si="155"/>
        <v>0</v>
      </c>
      <c r="EG39">
        <f t="shared" si="156"/>
        <v>0</v>
      </c>
      <c r="EH39">
        <f t="shared" si="157"/>
        <v>0</v>
      </c>
      <c r="EI39">
        <f t="shared" si="158"/>
        <v>0</v>
      </c>
      <c r="EJ39">
        <f t="shared" si="159"/>
        <v>0</v>
      </c>
      <c r="EK39">
        <f t="shared" si="160"/>
        <v>0</v>
      </c>
      <c r="EL39">
        <f t="shared" si="161"/>
        <v>0</v>
      </c>
      <c r="EM39">
        <f t="shared" si="162"/>
        <v>0</v>
      </c>
      <c r="EN39">
        <f t="shared" si="163"/>
        <v>0</v>
      </c>
      <c r="EO39">
        <f t="shared" si="164"/>
        <v>0</v>
      </c>
      <c r="EP39">
        <f t="shared" si="165"/>
        <v>0</v>
      </c>
      <c r="EQ39">
        <f t="shared" si="166"/>
        <v>0</v>
      </c>
      <c r="ER39">
        <f t="shared" si="167"/>
        <v>0</v>
      </c>
      <c r="ES39">
        <f t="shared" si="168"/>
        <v>0</v>
      </c>
      <c r="ET39">
        <f t="shared" si="169"/>
        <v>0</v>
      </c>
      <c r="EU39">
        <f t="shared" si="170"/>
        <v>0</v>
      </c>
      <c r="EV39">
        <f t="shared" si="171"/>
        <v>0</v>
      </c>
      <c r="EW39">
        <f t="shared" si="172"/>
        <v>0</v>
      </c>
      <c r="EX39">
        <f t="shared" si="173"/>
        <v>0</v>
      </c>
      <c r="EY39">
        <f t="shared" si="174"/>
        <v>0</v>
      </c>
      <c r="EZ39">
        <f t="shared" si="175"/>
        <v>0</v>
      </c>
      <c r="FA39">
        <f t="shared" si="176"/>
        <v>0</v>
      </c>
      <c r="FB39">
        <f t="shared" si="177"/>
        <v>0</v>
      </c>
      <c r="FC39">
        <f t="shared" si="178"/>
        <v>0</v>
      </c>
      <c r="FD39">
        <f t="shared" si="179"/>
        <v>0</v>
      </c>
      <c r="FE39" s="1">
        <f t="shared" si="180"/>
        <v>0</v>
      </c>
      <c r="FF39" s="1">
        <f t="shared" si="181"/>
        <v>0</v>
      </c>
      <c r="FG39" s="1">
        <f t="shared" si="182"/>
        <v>0</v>
      </c>
      <c r="FH39" s="1">
        <f t="shared" si="183"/>
        <v>0</v>
      </c>
      <c r="FI39" s="1">
        <f t="shared" si="184"/>
        <v>0</v>
      </c>
      <c r="FJ39" s="1">
        <f t="shared" si="185"/>
        <v>0</v>
      </c>
      <c r="FK39" s="1">
        <f t="shared" si="186"/>
        <v>0</v>
      </c>
      <c r="FL39" s="1">
        <f t="shared" si="187"/>
        <v>0</v>
      </c>
      <c r="FM39" s="1">
        <f t="shared" si="188"/>
        <v>0</v>
      </c>
      <c r="FN39" s="1">
        <f t="shared" si="189"/>
        <v>0</v>
      </c>
      <c r="FO39" s="1">
        <f t="shared" si="190"/>
        <v>0</v>
      </c>
      <c r="FP39" s="1">
        <f t="shared" si="191"/>
        <v>0</v>
      </c>
      <c r="FQ39" s="1">
        <f t="shared" si="192"/>
        <v>0</v>
      </c>
      <c r="FR39" s="1">
        <f t="shared" si="193"/>
        <v>0</v>
      </c>
      <c r="FS39" s="1">
        <f t="shared" si="194"/>
        <v>0</v>
      </c>
      <c r="FT39" s="1">
        <f t="shared" si="195"/>
        <v>0</v>
      </c>
      <c r="FU39" s="1">
        <f t="shared" si="196"/>
        <v>0</v>
      </c>
      <c r="FV39" s="1">
        <f t="shared" si="197"/>
        <v>0</v>
      </c>
      <c r="FW39" s="1">
        <f t="shared" si="198"/>
        <v>0</v>
      </c>
      <c r="FX39" s="1">
        <f t="shared" si="199"/>
        <v>0</v>
      </c>
      <c r="FY39" s="1">
        <f t="shared" si="200"/>
        <v>0</v>
      </c>
      <c r="FZ39" s="1">
        <f t="shared" si="201"/>
        <v>0</v>
      </c>
      <c r="GA39" s="1">
        <f t="shared" si="202"/>
        <v>0</v>
      </c>
      <c r="GB39" s="1">
        <f t="shared" si="203"/>
        <v>0</v>
      </c>
      <c r="GC39" s="1">
        <f t="shared" si="204"/>
        <v>0</v>
      </c>
      <c r="GD39" s="1">
        <f t="shared" si="205"/>
        <v>0</v>
      </c>
      <c r="GE39" s="1">
        <f t="shared" si="206"/>
        <v>0</v>
      </c>
      <c r="GF39" s="1">
        <f t="shared" si="207"/>
        <v>0</v>
      </c>
      <c r="GG39" s="1">
        <f t="shared" si="208"/>
        <v>0</v>
      </c>
      <c r="GH39" s="1">
        <f t="shared" si="209"/>
        <v>0</v>
      </c>
      <c r="GI39" s="1">
        <f t="shared" si="210"/>
        <v>0</v>
      </c>
      <c r="GJ39" s="1">
        <f t="shared" si="211"/>
        <v>0</v>
      </c>
      <c r="GK39" s="1">
        <f t="shared" si="212"/>
        <v>0</v>
      </c>
      <c r="GL39" s="1">
        <f t="shared" si="213"/>
        <v>0</v>
      </c>
      <c r="GM39" s="1">
        <f t="shared" si="214"/>
        <v>0</v>
      </c>
      <c r="GN39">
        <f t="shared" si="215"/>
        <v>136200</v>
      </c>
      <c r="GO39">
        <f t="shared" si="216"/>
        <v>170250</v>
      </c>
    </row>
    <row r="40" spans="1:197" x14ac:dyDescent="0.2">
      <c r="A40" s="1" t="s">
        <v>136</v>
      </c>
      <c r="B40" t="s">
        <v>134</v>
      </c>
      <c r="C40" t="s">
        <v>137</v>
      </c>
      <c r="D40" t="s">
        <v>135</v>
      </c>
      <c r="E40">
        <v>63400</v>
      </c>
      <c r="F40">
        <v>27350</v>
      </c>
      <c r="G40">
        <v>31250</v>
      </c>
      <c r="H40">
        <v>35150</v>
      </c>
      <c r="I40">
        <v>39050</v>
      </c>
      <c r="J40">
        <v>42200</v>
      </c>
      <c r="K40">
        <v>45300</v>
      </c>
      <c r="L40">
        <v>48450</v>
      </c>
      <c r="M40">
        <v>51550</v>
      </c>
      <c r="N40">
        <v>32820</v>
      </c>
      <c r="O40">
        <v>37500</v>
      </c>
      <c r="P40">
        <v>42180</v>
      </c>
      <c r="Q40">
        <v>46860</v>
      </c>
      <c r="R40">
        <v>50640</v>
      </c>
      <c r="S40">
        <v>54360</v>
      </c>
      <c r="T40">
        <v>58140</v>
      </c>
      <c r="U40">
        <v>61860</v>
      </c>
      <c r="V40" s="1" t="s">
        <v>17</v>
      </c>
      <c r="AM40" s="1" t="s">
        <v>617</v>
      </c>
      <c r="AN40" s="1" t="s">
        <v>19</v>
      </c>
      <c r="AO40" s="1">
        <v>0</v>
      </c>
      <c r="AP40" t="s">
        <v>137</v>
      </c>
      <c r="AQ40" s="1" t="s">
        <v>21</v>
      </c>
      <c r="AR40" s="1" t="s">
        <v>518</v>
      </c>
      <c r="AS40" t="s">
        <v>137</v>
      </c>
      <c r="AT40">
        <f>'Average Income Limits-HIDE'!L39</f>
        <v>10940</v>
      </c>
      <c r="AU40">
        <f>'Average Income Limits-HIDE'!M39</f>
        <v>12500</v>
      </c>
      <c r="AV40">
        <f>'Average Income Limits-HIDE'!N39</f>
        <v>14060</v>
      </c>
      <c r="AW40">
        <f>'Average Income Limits-HIDE'!O39</f>
        <v>15620</v>
      </c>
      <c r="AX40">
        <f>'Average Income Limits-HIDE'!P39</f>
        <v>16880</v>
      </c>
      <c r="AY40">
        <f>'Average Income Limits-HIDE'!Q39</f>
        <v>18120</v>
      </c>
      <c r="AZ40">
        <f>'Average Income Limits-HIDE'!R39</f>
        <v>19380</v>
      </c>
      <c r="BA40">
        <f>'Average Income Limits-HIDE'!S39</f>
        <v>20620</v>
      </c>
      <c r="BB40">
        <f>'Average Income Limits-HIDE'!T39</f>
        <v>16410</v>
      </c>
      <c r="BC40">
        <f>'Average Income Limits-HIDE'!U39</f>
        <v>18750</v>
      </c>
      <c r="BD40">
        <f>'Average Income Limits-HIDE'!V39</f>
        <v>21090</v>
      </c>
      <c r="BE40">
        <f>'Average Income Limits-HIDE'!W39</f>
        <v>23430</v>
      </c>
      <c r="BF40">
        <f>'Average Income Limits-HIDE'!X39</f>
        <v>25320</v>
      </c>
      <c r="BG40">
        <f>'Average Income Limits-HIDE'!Y39</f>
        <v>27180</v>
      </c>
      <c r="BH40">
        <f>'Average Income Limits-HIDE'!Z39</f>
        <v>29070</v>
      </c>
      <c r="BI40">
        <f>'Average Income Limits-HIDE'!AA39</f>
        <v>30930</v>
      </c>
      <c r="BJ40">
        <f>'Average Income Limits-HIDE'!AB39</f>
        <v>21880</v>
      </c>
      <c r="BK40">
        <f>'Average Income Limits-HIDE'!AC39</f>
        <v>25000</v>
      </c>
      <c r="BL40">
        <f>'Average Income Limits-HIDE'!AD39</f>
        <v>28120</v>
      </c>
      <c r="BM40">
        <f>'Average Income Limits-HIDE'!AE39</f>
        <v>31240</v>
      </c>
      <c r="BN40">
        <f>'Average Income Limits-HIDE'!AF39</f>
        <v>33760</v>
      </c>
      <c r="BO40">
        <f>'Average Income Limits-HIDE'!AG39</f>
        <v>36240</v>
      </c>
      <c r="BP40">
        <f>'Average Income Limits-HIDE'!AH39</f>
        <v>38760</v>
      </c>
      <c r="BQ40">
        <f>'Average Income Limits-HIDE'!AI39</f>
        <v>41240</v>
      </c>
      <c r="BR40">
        <f>'Average Income Limits-HIDE'!AZ39</f>
        <v>38290</v>
      </c>
      <c r="BS40">
        <f>'Average Income Limits-HIDE'!BA39</f>
        <v>43750</v>
      </c>
      <c r="BT40">
        <f>'Average Income Limits-HIDE'!BB39</f>
        <v>49210</v>
      </c>
      <c r="BU40">
        <f>'Average Income Limits-HIDE'!BC39</f>
        <v>54670</v>
      </c>
      <c r="BV40">
        <f>'Average Income Limits-HIDE'!BD39</f>
        <v>59080</v>
      </c>
      <c r="BW40">
        <f>'Average Income Limits-HIDE'!BE39</f>
        <v>63420</v>
      </c>
      <c r="BX40">
        <f>'Average Income Limits-HIDE'!BF39</f>
        <v>67830</v>
      </c>
      <c r="BY40">
        <f>'Average Income Limits-HIDE'!BG39</f>
        <v>72170</v>
      </c>
      <c r="BZ40">
        <f>'Average Income Limits-HIDE'!BH39</f>
        <v>43760</v>
      </c>
      <c r="CA40">
        <f>'Average Income Limits-HIDE'!BI39</f>
        <v>50000</v>
      </c>
      <c r="CB40">
        <f>'Average Income Limits-HIDE'!BJ39</f>
        <v>56240</v>
      </c>
      <c r="CC40">
        <f>'Average Income Limits-HIDE'!BK39</f>
        <v>62480</v>
      </c>
      <c r="CD40">
        <f>'Average Income Limits-HIDE'!BL39</f>
        <v>67520</v>
      </c>
      <c r="CE40">
        <f>'Average Income Limits-HIDE'!BM39</f>
        <v>72480</v>
      </c>
      <c r="CF40">
        <f>'Average Income Limits-HIDE'!BN39</f>
        <v>77520</v>
      </c>
      <c r="CG40">
        <f>'Average Income Limits-HIDE'!BO39</f>
        <v>82480</v>
      </c>
      <c r="CH40" s="1">
        <f t="shared" si="113"/>
        <v>273</v>
      </c>
      <c r="CI40" s="1">
        <f t="shared" si="114"/>
        <v>293</v>
      </c>
      <c r="CJ40" s="1">
        <f t="shared" si="115"/>
        <v>351</v>
      </c>
      <c r="CK40" s="1">
        <f t="shared" si="116"/>
        <v>406</v>
      </c>
      <c r="CL40" s="1">
        <f t="shared" si="117"/>
        <v>453</v>
      </c>
      <c r="CM40" s="1">
        <f t="shared" si="118"/>
        <v>410</v>
      </c>
      <c r="CN40" s="1">
        <f t="shared" si="119"/>
        <v>439</v>
      </c>
      <c r="CO40" s="1">
        <f t="shared" si="120"/>
        <v>527</v>
      </c>
      <c r="CP40" s="1">
        <f t="shared" si="121"/>
        <v>609</v>
      </c>
      <c r="CQ40" s="1">
        <f t="shared" si="122"/>
        <v>679</v>
      </c>
      <c r="CR40" s="1">
        <f t="shared" si="123"/>
        <v>547</v>
      </c>
      <c r="CS40" s="1">
        <f t="shared" si="124"/>
        <v>586</v>
      </c>
      <c r="CT40" s="1">
        <f t="shared" si="125"/>
        <v>703</v>
      </c>
      <c r="CU40" s="1">
        <f t="shared" si="126"/>
        <v>812</v>
      </c>
      <c r="CV40" s="1">
        <f t="shared" si="127"/>
        <v>906</v>
      </c>
      <c r="CW40" s="1">
        <f t="shared" si="128"/>
        <v>683</v>
      </c>
      <c r="CX40" s="1">
        <f t="shared" si="129"/>
        <v>732</v>
      </c>
      <c r="CY40" s="1">
        <f t="shared" si="130"/>
        <v>878</v>
      </c>
      <c r="CZ40" s="1">
        <f t="shared" si="131"/>
        <v>1015</v>
      </c>
      <c r="DA40" s="1">
        <f t="shared" si="132"/>
        <v>1132</v>
      </c>
      <c r="DB40" s="1">
        <f t="shared" si="133"/>
        <v>820</v>
      </c>
      <c r="DC40" s="1">
        <f t="shared" si="134"/>
        <v>879</v>
      </c>
      <c r="DD40" s="1">
        <f t="shared" si="135"/>
        <v>1054</v>
      </c>
      <c r="DE40" s="1">
        <f t="shared" si="136"/>
        <v>1218</v>
      </c>
      <c r="DF40" s="1">
        <f t="shared" si="137"/>
        <v>1359</v>
      </c>
      <c r="DG40" s="1">
        <f t="shared" si="138"/>
        <v>957</v>
      </c>
      <c r="DH40" s="1">
        <f t="shared" si="139"/>
        <v>1025</v>
      </c>
      <c r="DI40" s="1">
        <f t="shared" si="140"/>
        <v>1230</v>
      </c>
      <c r="DJ40" s="1">
        <f t="shared" si="141"/>
        <v>1421</v>
      </c>
      <c r="DK40" s="1">
        <f t="shared" si="142"/>
        <v>1585</v>
      </c>
      <c r="DL40" s="1">
        <f t="shared" si="143"/>
        <v>1094</v>
      </c>
      <c r="DM40" s="1">
        <f t="shared" si="144"/>
        <v>1172</v>
      </c>
      <c r="DN40" s="1">
        <f t="shared" si="145"/>
        <v>1406</v>
      </c>
      <c r="DO40" s="1">
        <f t="shared" si="146"/>
        <v>1625</v>
      </c>
      <c r="DP40" s="1">
        <f t="shared" si="147"/>
        <v>1812</v>
      </c>
      <c r="DQ40">
        <f t="shared" si="217"/>
        <v>0</v>
      </c>
      <c r="DR40">
        <f t="shared" si="218"/>
        <v>0</v>
      </c>
      <c r="DS40">
        <f t="shared" si="219"/>
        <v>0</v>
      </c>
      <c r="DT40">
        <f t="shared" si="220"/>
        <v>0</v>
      </c>
      <c r="DU40">
        <f t="shared" si="221"/>
        <v>0</v>
      </c>
      <c r="DV40">
        <f t="shared" si="222"/>
        <v>0</v>
      </c>
      <c r="DW40">
        <f t="shared" si="223"/>
        <v>0</v>
      </c>
      <c r="DX40">
        <f t="shared" si="224"/>
        <v>0</v>
      </c>
      <c r="DY40">
        <f t="shared" si="148"/>
        <v>0</v>
      </c>
      <c r="DZ40">
        <f t="shared" si="149"/>
        <v>0</v>
      </c>
      <c r="EA40">
        <f t="shared" si="150"/>
        <v>0</v>
      </c>
      <c r="EB40">
        <f t="shared" si="151"/>
        <v>0</v>
      </c>
      <c r="EC40">
        <f t="shared" si="152"/>
        <v>0</v>
      </c>
      <c r="ED40">
        <f t="shared" si="153"/>
        <v>0</v>
      </c>
      <c r="EE40">
        <f t="shared" si="154"/>
        <v>0</v>
      </c>
      <c r="EF40">
        <f t="shared" si="155"/>
        <v>0</v>
      </c>
      <c r="EG40">
        <f t="shared" si="156"/>
        <v>0</v>
      </c>
      <c r="EH40">
        <f t="shared" si="157"/>
        <v>0</v>
      </c>
      <c r="EI40">
        <f t="shared" si="158"/>
        <v>0</v>
      </c>
      <c r="EJ40">
        <f t="shared" si="159"/>
        <v>0</v>
      </c>
      <c r="EK40">
        <f t="shared" si="160"/>
        <v>0</v>
      </c>
      <c r="EL40">
        <f t="shared" si="161"/>
        <v>0</v>
      </c>
      <c r="EM40">
        <f t="shared" si="162"/>
        <v>0</v>
      </c>
      <c r="EN40">
        <f t="shared" si="163"/>
        <v>0</v>
      </c>
      <c r="EO40">
        <f t="shared" si="164"/>
        <v>0</v>
      </c>
      <c r="EP40">
        <f t="shared" si="165"/>
        <v>0</v>
      </c>
      <c r="EQ40">
        <f t="shared" si="166"/>
        <v>0</v>
      </c>
      <c r="ER40">
        <f t="shared" si="167"/>
        <v>0</v>
      </c>
      <c r="ES40">
        <f t="shared" si="168"/>
        <v>0</v>
      </c>
      <c r="ET40">
        <f t="shared" si="169"/>
        <v>0</v>
      </c>
      <c r="EU40">
        <f t="shared" si="170"/>
        <v>0</v>
      </c>
      <c r="EV40">
        <f t="shared" si="171"/>
        <v>0</v>
      </c>
      <c r="EW40">
        <f t="shared" si="172"/>
        <v>0</v>
      </c>
      <c r="EX40">
        <f t="shared" si="173"/>
        <v>0</v>
      </c>
      <c r="EY40">
        <f t="shared" si="174"/>
        <v>0</v>
      </c>
      <c r="EZ40">
        <f t="shared" si="175"/>
        <v>0</v>
      </c>
      <c r="FA40">
        <f t="shared" si="176"/>
        <v>0</v>
      </c>
      <c r="FB40">
        <f t="shared" si="177"/>
        <v>0</v>
      </c>
      <c r="FC40">
        <f t="shared" si="178"/>
        <v>0</v>
      </c>
      <c r="FD40">
        <f t="shared" si="179"/>
        <v>0</v>
      </c>
      <c r="FE40" s="1">
        <f t="shared" si="180"/>
        <v>0</v>
      </c>
      <c r="FF40" s="1">
        <f t="shared" si="181"/>
        <v>0</v>
      </c>
      <c r="FG40" s="1">
        <f t="shared" si="182"/>
        <v>0</v>
      </c>
      <c r="FH40" s="1">
        <f t="shared" si="183"/>
        <v>0</v>
      </c>
      <c r="FI40" s="1">
        <f t="shared" si="184"/>
        <v>0</v>
      </c>
      <c r="FJ40" s="1">
        <f t="shared" si="185"/>
        <v>0</v>
      </c>
      <c r="FK40" s="1">
        <f t="shared" si="186"/>
        <v>0</v>
      </c>
      <c r="FL40" s="1">
        <f t="shared" si="187"/>
        <v>0</v>
      </c>
      <c r="FM40" s="1">
        <f t="shared" si="188"/>
        <v>0</v>
      </c>
      <c r="FN40" s="1">
        <f t="shared" si="189"/>
        <v>0</v>
      </c>
      <c r="FO40" s="1">
        <f t="shared" si="190"/>
        <v>0</v>
      </c>
      <c r="FP40" s="1">
        <f t="shared" si="191"/>
        <v>0</v>
      </c>
      <c r="FQ40" s="1">
        <f t="shared" si="192"/>
        <v>0</v>
      </c>
      <c r="FR40" s="1">
        <f t="shared" si="193"/>
        <v>0</v>
      </c>
      <c r="FS40" s="1">
        <f t="shared" si="194"/>
        <v>0</v>
      </c>
      <c r="FT40" s="1">
        <f t="shared" si="195"/>
        <v>0</v>
      </c>
      <c r="FU40" s="1">
        <f t="shared" si="196"/>
        <v>0</v>
      </c>
      <c r="FV40" s="1">
        <f t="shared" si="197"/>
        <v>0</v>
      </c>
      <c r="FW40" s="1">
        <f t="shared" si="198"/>
        <v>0</v>
      </c>
      <c r="FX40" s="1">
        <f t="shared" si="199"/>
        <v>0</v>
      </c>
      <c r="FY40" s="1">
        <f t="shared" si="200"/>
        <v>0</v>
      </c>
      <c r="FZ40" s="1">
        <f t="shared" si="201"/>
        <v>0</v>
      </c>
      <c r="GA40" s="1">
        <f t="shared" si="202"/>
        <v>0</v>
      </c>
      <c r="GB40" s="1">
        <f t="shared" si="203"/>
        <v>0</v>
      </c>
      <c r="GC40" s="1">
        <f t="shared" si="204"/>
        <v>0</v>
      </c>
      <c r="GD40" s="1">
        <f t="shared" si="205"/>
        <v>0</v>
      </c>
      <c r="GE40" s="1">
        <f t="shared" si="206"/>
        <v>0</v>
      </c>
      <c r="GF40" s="1">
        <f t="shared" si="207"/>
        <v>0</v>
      </c>
      <c r="GG40" s="1">
        <f t="shared" si="208"/>
        <v>0</v>
      </c>
      <c r="GH40" s="1">
        <f t="shared" si="209"/>
        <v>0</v>
      </c>
      <c r="GI40" s="1">
        <f t="shared" si="210"/>
        <v>0</v>
      </c>
      <c r="GJ40" s="1">
        <f t="shared" si="211"/>
        <v>0</v>
      </c>
      <c r="GK40" s="1">
        <f t="shared" si="212"/>
        <v>0</v>
      </c>
      <c r="GL40" s="1">
        <f t="shared" si="213"/>
        <v>0</v>
      </c>
      <c r="GM40" s="1">
        <f t="shared" si="214"/>
        <v>0</v>
      </c>
      <c r="GN40">
        <f t="shared" si="215"/>
        <v>93720</v>
      </c>
      <c r="GO40">
        <f t="shared" si="216"/>
        <v>117150</v>
      </c>
    </row>
    <row r="41" spans="1:197" x14ac:dyDescent="0.2">
      <c r="A41" s="1" t="s">
        <v>138</v>
      </c>
      <c r="B41" t="s">
        <v>22</v>
      </c>
      <c r="C41" t="s">
        <v>139</v>
      </c>
      <c r="D41" t="s">
        <v>477</v>
      </c>
      <c r="E41">
        <v>125800</v>
      </c>
      <c r="F41">
        <v>44050</v>
      </c>
      <c r="G41">
        <v>50350</v>
      </c>
      <c r="H41">
        <v>56650</v>
      </c>
      <c r="I41">
        <v>62900</v>
      </c>
      <c r="J41">
        <v>67950</v>
      </c>
      <c r="K41">
        <v>73000</v>
      </c>
      <c r="L41">
        <v>78000</v>
      </c>
      <c r="M41">
        <v>83050</v>
      </c>
      <c r="N41">
        <v>52860</v>
      </c>
      <c r="O41">
        <v>60420</v>
      </c>
      <c r="P41">
        <v>67980</v>
      </c>
      <c r="Q41">
        <v>75480</v>
      </c>
      <c r="R41">
        <v>81540</v>
      </c>
      <c r="S41">
        <v>87600</v>
      </c>
      <c r="T41">
        <v>93600</v>
      </c>
      <c r="U41">
        <v>99660</v>
      </c>
      <c r="V41" s="1" t="s">
        <v>17</v>
      </c>
      <c r="AM41" s="1" t="s">
        <v>617</v>
      </c>
      <c r="AN41" s="1" t="s">
        <v>19</v>
      </c>
      <c r="AO41" s="1">
        <v>1</v>
      </c>
      <c r="AP41" t="s">
        <v>139</v>
      </c>
      <c r="AQ41" s="1" t="s">
        <v>21</v>
      </c>
      <c r="AR41" s="1" t="s">
        <v>519</v>
      </c>
      <c r="AS41" t="s">
        <v>139</v>
      </c>
      <c r="AT41">
        <f>'Average Income Limits-HIDE'!L40</f>
        <v>17620</v>
      </c>
      <c r="AU41">
        <f>'Average Income Limits-HIDE'!M40</f>
        <v>20140</v>
      </c>
      <c r="AV41">
        <f>'Average Income Limits-HIDE'!N40</f>
        <v>22660</v>
      </c>
      <c r="AW41">
        <f>'Average Income Limits-HIDE'!O40</f>
        <v>25160</v>
      </c>
      <c r="AX41">
        <f>'Average Income Limits-HIDE'!P40</f>
        <v>27180</v>
      </c>
      <c r="AY41">
        <f>'Average Income Limits-HIDE'!Q40</f>
        <v>29200</v>
      </c>
      <c r="AZ41">
        <f>'Average Income Limits-HIDE'!R40</f>
        <v>31200</v>
      </c>
      <c r="BA41">
        <f>'Average Income Limits-HIDE'!S40</f>
        <v>33220</v>
      </c>
      <c r="BB41">
        <f>'Average Income Limits-HIDE'!T40</f>
        <v>26430</v>
      </c>
      <c r="BC41">
        <f>'Average Income Limits-HIDE'!U40</f>
        <v>30210</v>
      </c>
      <c r="BD41">
        <f>'Average Income Limits-HIDE'!V40</f>
        <v>33990</v>
      </c>
      <c r="BE41">
        <f>'Average Income Limits-HIDE'!W40</f>
        <v>37740</v>
      </c>
      <c r="BF41">
        <f>'Average Income Limits-HIDE'!X40</f>
        <v>40770</v>
      </c>
      <c r="BG41">
        <f>'Average Income Limits-HIDE'!Y40</f>
        <v>43800</v>
      </c>
      <c r="BH41">
        <f>'Average Income Limits-HIDE'!Z40</f>
        <v>46800</v>
      </c>
      <c r="BI41">
        <f>'Average Income Limits-HIDE'!AA40</f>
        <v>49830</v>
      </c>
      <c r="BJ41">
        <f>'Average Income Limits-HIDE'!AB40</f>
        <v>35240</v>
      </c>
      <c r="BK41">
        <f>'Average Income Limits-HIDE'!AC40</f>
        <v>40280</v>
      </c>
      <c r="BL41">
        <f>'Average Income Limits-HIDE'!AD40</f>
        <v>45320</v>
      </c>
      <c r="BM41">
        <f>'Average Income Limits-HIDE'!AE40</f>
        <v>50320</v>
      </c>
      <c r="BN41">
        <f>'Average Income Limits-HIDE'!AF40</f>
        <v>54360</v>
      </c>
      <c r="BO41">
        <f>'Average Income Limits-HIDE'!AG40</f>
        <v>58400</v>
      </c>
      <c r="BP41">
        <f>'Average Income Limits-HIDE'!AH40</f>
        <v>62400</v>
      </c>
      <c r="BQ41">
        <f>'Average Income Limits-HIDE'!AI40</f>
        <v>66440</v>
      </c>
      <c r="BR41">
        <f>'Average Income Limits-HIDE'!AZ40</f>
        <v>61670</v>
      </c>
      <c r="BS41">
        <f>'Average Income Limits-HIDE'!BA40</f>
        <v>70490</v>
      </c>
      <c r="BT41">
        <f>'Average Income Limits-HIDE'!BB40</f>
        <v>79310</v>
      </c>
      <c r="BU41">
        <f>'Average Income Limits-HIDE'!BC40</f>
        <v>88060</v>
      </c>
      <c r="BV41">
        <f>'Average Income Limits-HIDE'!BD40</f>
        <v>95130</v>
      </c>
      <c r="BW41">
        <f>'Average Income Limits-HIDE'!BE40</f>
        <v>102200</v>
      </c>
      <c r="BX41">
        <f>'Average Income Limits-HIDE'!BF40</f>
        <v>109200</v>
      </c>
      <c r="BY41">
        <f>'Average Income Limits-HIDE'!BG40</f>
        <v>116270</v>
      </c>
      <c r="BZ41">
        <f>'Average Income Limits-HIDE'!BH40</f>
        <v>70480</v>
      </c>
      <c r="CA41">
        <f>'Average Income Limits-HIDE'!BI40</f>
        <v>80560</v>
      </c>
      <c r="CB41">
        <f>'Average Income Limits-HIDE'!BJ40</f>
        <v>90640</v>
      </c>
      <c r="CC41">
        <f>'Average Income Limits-HIDE'!BK40</f>
        <v>100640</v>
      </c>
      <c r="CD41">
        <f>'Average Income Limits-HIDE'!BL40</f>
        <v>108720</v>
      </c>
      <c r="CE41">
        <f>'Average Income Limits-HIDE'!BM40</f>
        <v>116800</v>
      </c>
      <c r="CF41">
        <f>'Average Income Limits-HIDE'!BN40</f>
        <v>124800</v>
      </c>
      <c r="CG41">
        <f>'Average Income Limits-HIDE'!BO40</f>
        <v>132880</v>
      </c>
      <c r="CH41" s="1">
        <f t="shared" si="113"/>
        <v>440</v>
      </c>
      <c r="CI41" s="1">
        <f t="shared" si="114"/>
        <v>472</v>
      </c>
      <c r="CJ41" s="1">
        <f t="shared" si="115"/>
        <v>566</v>
      </c>
      <c r="CK41" s="1">
        <f t="shared" si="116"/>
        <v>654</v>
      </c>
      <c r="CL41" s="1">
        <f t="shared" si="117"/>
        <v>730</v>
      </c>
      <c r="CM41" s="1">
        <f t="shared" si="118"/>
        <v>660</v>
      </c>
      <c r="CN41" s="1">
        <f t="shared" si="119"/>
        <v>708</v>
      </c>
      <c r="CO41" s="1">
        <f t="shared" si="120"/>
        <v>849</v>
      </c>
      <c r="CP41" s="1">
        <f t="shared" si="121"/>
        <v>981</v>
      </c>
      <c r="CQ41" s="1">
        <f t="shared" si="122"/>
        <v>1095</v>
      </c>
      <c r="CR41" s="1">
        <f t="shared" si="123"/>
        <v>881</v>
      </c>
      <c r="CS41" s="1">
        <f t="shared" si="124"/>
        <v>944</v>
      </c>
      <c r="CT41" s="1">
        <f t="shared" si="125"/>
        <v>1133</v>
      </c>
      <c r="CU41" s="1">
        <f t="shared" si="126"/>
        <v>1308</v>
      </c>
      <c r="CV41" s="1">
        <f t="shared" si="127"/>
        <v>1460</v>
      </c>
      <c r="CW41" s="1">
        <f t="shared" si="128"/>
        <v>1101</v>
      </c>
      <c r="CX41" s="1">
        <f t="shared" si="129"/>
        <v>1180</v>
      </c>
      <c r="CY41" s="1">
        <f t="shared" si="130"/>
        <v>1416</v>
      </c>
      <c r="CZ41" s="1">
        <f t="shared" si="131"/>
        <v>1635</v>
      </c>
      <c r="DA41" s="1">
        <f t="shared" si="132"/>
        <v>1825</v>
      </c>
      <c r="DB41" s="1">
        <f t="shared" si="133"/>
        <v>1321</v>
      </c>
      <c r="DC41" s="1">
        <f t="shared" si="134"/>
        <v>1416</v>
      </c>
      <c r="DD41" s="1">
        <f t="shared" si="135"/>
        <v>1699</v>
      </c>
      <c r="DE41" s="1">
        <f t="shared" si="136"/>
        <v>1962</v>
      </c>
      <c r="DF41" s="1">
        <f t="shared" si="137"/>
        <v>2190</v>
      </c>
      <c r="DG41" s="1">
        <f t="shared" si="138"/>
        <v>1541</v>
      </c>
      <c r="DH41" s="1">
        <f t="shared" si="139"/>
        <v>1652</v>
      </c>
      <c r="DI41" s="1">
        <f t="shared" si="140"/>
        <v>1982</v>
      </c>
      <c r="DJ41" s="1">
        <f t="shared" si="141"/>
        <v>2289</v>
      </c>
      <c r="DK41" s="1">
        <f t="shared" si="142"/>
        <v>2555</v>
      </c>
      <c r="DL41" s="1">
        <f t="shared" si="143"/>
        <v>1762</v>
      </c>
      <c r="DM41" s="1">
        <f t="shared" si="144"/>
        <v>1888</v>
      </c>
      <c r="DN41" s="1">
        <f t="shared" si="145"/>
        <v>2266</v>
      </c>
      <c r="DO41" s="1">
        <f t="shared" si="146"/>
        <v>2617</v>
      </c>
      <c r="DP41" s="1">
        <f t="shared" si="147"/>
        <v>2920</v>
      </c>
      <c r="DQ41">
        <f t="shared" si="217"/>
        <v>0</v>
      </c>
      <c r="DR41">
        <f t="shared" si="218"/>
        <v>0</v>
      </c>
      <c r="DS41">
        <f t="shared" si="219"/>
        <v>0</v>
      </c>
      <c r="DT41">
        <f t="shared" si="220"/>
        <v>0</v>
      </c>
      <c r="DU41">
        <f t="shared" si="221"/>
        <v>0</v>
      </c>
      <c r="DV41">
        <f t="shared" si="222"/>
        <v>0</v>
      </c>
      <c r="DW41">
        <f t="shared" si="223"/>
        <v>0</v>
      </c>
      <c r="DX41">
        <f t="shared" si="224"/>
        <v>0</v>
      </c>
      <c r="DY41">
        <f t="shared" si="148"/>
        <v>0</v>
      </c>
      <c r="DZ41">
        <f t="shared" si="149"/>
        <v>0</v>
      </c>
      <c r="EA41">
        <f t="shared" si="150"/>
        <v>0</v>
      </c>
      <c r="EB41">
        <f t="shared" si="151"/>
        <v>0</v>
      </c>
      <c r="EC41">
        <f t="shared" si="152"/>
        <v>0</v>
      </c>
      <c r="ED41">
        <f t="shared" si="153"/>
        <v>0</v>
      </c>
      <c r="EE41">
        <f t="shared" si="154"/>
        <v>0</v>
      </c>
      <c r="EF41">
        <f t="shared" si="155"/>
        <v>0</v>
      </c>
      <c r="EG41">
        <f t="shared" si="156"/>
        <v>0</v>
      </c>
      <c r="EH41">
        <f t="shared" si="157"/>
        <v>0</v>
      </c>
      <c r="EI41">
        <f t="shared" si="158"/>
        <v>0</v>
      </c>
      <c r="EJ41">
        <f t="shared" si="159"/>
        <v>0</v>
      </c>
      <c r="EK41">
        <f t="shared" si="160"/>
        <v>0</v>
      </c>
      <c r="EL41">
        <f t="shared" si="161"/>
        <v>0</v>
      </c>
      <c r="EM41">
        <f t="shared" si="162"/>
        <v>0</v>
      </c>
      <c r="EN41">
        <f t="shared" si="163"/>
        <v>0</v>
      </c>
      <c r="EO41">
        <f t="shared" si="164"/>
        <v>0</v>
      </c>
      <c r="EP41">
        <f t="shared" si="165"/>
        <v>0</v>
      </c>
      <c r="EQ41">
        <f t="shared" si="166"/>
        <v>0</v>
      </c>
      <c r="ER41">
        <f t="shared" si="167"/>
        <v>0</v>
      </c>
      <c r="ES41">
        <f t="shared" si="168"/>
        <v>0</v>
      </c>
      <c r="ET41">
        <f t="shared" si="169"/>
        <v>0</v>
      </c>
      <c r="EU41">
        <f t="shared" si="170"/>
        <v>0</v>
      </c>
      <c r="EV41">
        <f t="shared" si="171"/>
        <v>0</v>
      </c>
      <c r="EW41">
        <f t="shared" si="172"/>
        <v>0</v>
      </c>
      <c r="EX41">
        <f t="shared" si="173"/>
        <v>0</v>
      </c>
      <c r="EY41">
        <f t="shared" si="174"/>
        <v>0</v>
      </c>
      <c r="EZ41">
        <f t="shared" si="175"/>
        <v>0</v>
      </c>
      <c r="FA41">
        <f t="shared" si="176"/>
        <v>0</v>
      </c>
      <c r="FB41">
        <f t="shared" si="177"/>
        <v>0</v>
      </c>
      <c r="FC41">
        <f t="shared" si="178"/>
        <v>0</v>
      </c>
      <c r="FD41">
        <f t="shared" si="179"/>
        <v>0</v>
      </c>
      <c r="FE41" s="1">
        <f t="shared" si="180"/>
        <v>0</v>
      </c>
      <c r="FF41" s="1">
        <f t="shared" si="181"/>
        <v>0</v>
      </c>
      <c r="FG41" s="1">
        <f t="shared" si="182"/>
        <v>0</v>
      </c>
      <c r="FH41" s="1">
        <f t="shared" si="183"/>
        <v>0</v>
      </c>
      <c r="FI41" s="1">
        <f t="shared" si="184"/>
        <v>0</v>
      </c>
      <c r="FJ41" s="1">
        <f t="shared" si="185"/>
        <v>0</v>
      </c>
      <c r="FK41" s="1">
        <f t="shared" si="186"/>
        <v>0</v>
      </c>
      <c r="FL41" s="1">
        <f t="shared" si="187"/>
        <v>0</v>
      </c>
      <c r="FM41" s="1">
        <f t="shared" si="188"/>
        <v>0</v>
      </c>
      <c r="FN41" s="1">
        <f t="shared" si="189"/>
        <v>0</v>
      </c>
      <c r="FO41" s="1">
        <f t="shared" si="190"/>
        <v>0</v>
      </c>
      <c r="FP41" s="1">
        <f t="shared" si="191"/>
        <v>0</v>
      </c>
      <c r="FQ41" s="1">
        <f t="shared" si="192"/>
        <v>0</v>
      </c>
      <c r="FR41" s="1">
        <f t="shared" si="193"/>
        <v>0</v>
      </c>
      <c r="FS41" s="1">
        <f t="shared" si="194"/>
        <v>0</v>
      </c>
      <c r="FT41" s="1">
        <f t="shared" si="195"/>
        <v>0</v>
      </c>
      <c r="FU41" s="1">
        <f t="shared" si="196"/>
        <v>0</v>
      </c>
      <c r="FV41" s="1">
        <f t="shared" si="197"/>
        <v>0</v>
      </c>
      <c r="FW41" s="1">
        <f t="shared" si="198"/>
        <v>0</v>
      </c>
      <c r="FX41" s="1">
        <f t="shared" si="199"/>
        <v>0</v>
      </c>
      <c r="FY41" s="1">
        <f t="shared" si="200"/>
        <v>0</v>
      </c>
      <c r="FZ41" s="1">
        <f t="shared" si="201"/>
        <v>0</v>
      </c>
      <c r="GA41" s="1">
        <f t="shared" si="202"/>
        <v>0</v>
      </c>
      <c r="GB41" s="1">
        <f t="shared" si="203"/>
        <v>0</v>
      </c>
      <c r="GC41" s="1">
        <f t="shared" si="204"/>
        <v>0</v>
      </c>
      <c r="GD41" s="1">
        <f t="shared" si="205"/>
        <v>0</v>
      </c>
      <c r="GE41" s="1">
        <f t="shared" si="206"/>
        <v>0</v>
      </c>
      <c r="GF41" s="1">
        <f t="shared" si="207"/>
        <v>0</v>
      </c>
      <c r="GG41" s="1">
        <f t="shared" si="208"/>
        <v>0</v>
      </c>
      <c r="GH41" s="1">
        <f t="shared" si="209"/>
        <v>0</v>
      </c>
      <c r="GI41" s="1">
        <f t="shared" si="210"/>
        <v>0</v>
      </c>
      <c r="GJ41" s="1">
        <f t="shared" si="211"/>
        <v>0</v>
      </c>
      <c r="GK41" s="1">
        <f t="shared" si="212"/>
        <v>0</v>
      </c>
      <c r="GL41" s="1">
        <f t="shared" si="213"/>
        <v>0</v>
      </c>
      <c r="GM41" s="1">
        <f t="shared" si="214"/>
        <v>0</v>
      </c>
      <c r="GN41">
        <f t="shared" si="215"/>
        <v>150960</v>
      </c>
      <c r="GO41">
        <f t="shared" si="216"/>
        <v>188700</v>
      </c>
    </row>
    <row r="42" spans="1:197" x14ac:dyDescent="0.2">
      <c r="A42" s="1" t="s">
        <v>142</v>
      </c>
      <c r="B42" t="s">
        <v>140</v>
      </c>
      <c r="C42" t="s">
        <v>143</v>
      </c>
      <c r="D42" t="s">
        <v>141</v>
      </c>
      <c r="E42">
        <v>74400</v>
      </c>
      <c r="F42">
        <v>27350</v>
      </c>
      <c r="G42">
        <v>31250</v>
      </c>
      <c r="H42">
        <v>35150</v>
      </c>
      <c r="I42">
        <v>39050</v>
      </c>
      <c r="J42">
        <v>42200</v>
      </c>
      <c r="K42">
        <v>45300</v>
      </c>
      <c r="L42">
        <v>48450</v>
      </c>
      <c r="M42">
        <v>51550</v>
      </c>
      <c r="N42">
        <v>32820</v>
      </c>
      <c r="O42">
        <v>37500</v>
      </c>
      <c r="P42">
        <v>42180</v>
      </c>
      <c r="Q42">
        <v>46860</v>
      </c>
      <c r="R42">
        <v>50640</v>
      </c>
      <c r="S42">
        <v>54360</v>
      </c>
      <c r="T42">
        <v>58140</v>
      </c>
      <c r="U42">
        <v>61860</v>
      </c>
      <c r="V42" s="1" t="s">
        <v>17</v>
      </c>
      <c r="AM42" s="1" t="s">
        <v>617</v>
      </c>
      <c r="AN42" s="1" t="s">
        <v>19</v>
      </c>
      <c r="AO42" s="1">
        <v>0</v>
      </c>
      <c r="AP42" t="s">
        <v>143</v>
      </c>
      <c r="AQ42" s="1" t="s">
        <v>21</v>
      </c>
      <c r="AR42" s="1" t="s">
        <v>520</v>
      </c>
      <c r="AS42" t="s">
        <v>143</v>
      </c>
      <c r="AT42">
        <f>'Average Income Limits-HIDE'!L41</f>
        <v>10940</v>
      </c>
      <c r="AU42">
        <f>'Average Income Limits-HIDE'!M41</f>
        <v>12500</v>
      </c>
      <c r="AV42">
        <f>'Average Income Limits-HIDE'!N41</f>
        <v>14060</v>
      </c>
      <c r="AW42">
        <f>'Average Income Limits-HIDE'!O41</f>
        <v>15620</v>
      </c>
      <c r="AX42">
        <f>'Average Income Limits-HIDE'!P41</f>
        <v>16880</v>
      </c>
      <c r="AY42">
        <f>'Average Income Limits-HIDE'!Q41</f>
        <v>18120</v>
      </c>
      <c r="AZ42">
        <f>'Average Income Limits-HIDE'!R41</f>
        <v>19380</v>
      </c>
      <c r="BA42">
        <f>'Average Income Limits-HIDE'!S41</f>
        <v>20620</v>
      </c>
      <c r="BB42">
        <f>'Average Income Limits-HIDE'!T41</f>
        <v>16410</v>
      </c>
      <c r="BC42">
        <f>'Average Income Limits-HIDE'!U41</f>
        <v>18750</v>
      </c>
      <c r="BD42">
        <f>'Average Income Limits-HIDE'!V41</f>
        <v>21090</v>
      </c>
      <c r="BE42">
        <f>'Average Income Limits-HIDE'!W41</f>
        <v>23430</v>
      </c>
      <c r="BF42">
        <f>'Average Income Limits-HIDE'!X41</f>
        <v>25320</v>
      </c>
      <c r="BG42">
        <f>'Average Income Limits-HIDE'!Y41</f>
        <v>27180</v>
      </c>
      <c r="BH42">
        <f>'Average Income Limits-HIDE'!Z41</f>
        <v>29070</v>
      </c>
      <c r="BI42">
        <f>'Average Income Limits-HIDE'!AA41</f>
        <v>30930</v>
      </c>
      <c r="BJ42">
        <f>'Average Income Limits-HIDE'!AB41</f>
        <v>21880</v>
      </c>
      <c r="BK42">
        <f>'Average Income Limits-HIDE'!AC41</f>
        <v>25000</v>
      </c>
      <c r="BL42">
        <f>'Average Income Limits-HIDE'!AD41</f>
        <v>28120</v>
      </c>
      <c r="BM42">
        <f>'Average Income Limits-HIDE'!AE41</f>
        <v>31240</v>
      </c>
      <c r="BN42">
        <f>'Average Income Limits-HIDE'!AF41</f>
        <v>33760</v>
      </c>
      <c r="BO42">
        <f>'Average Income Limits-HIDE'!AG41</f>
        <v>36240</v>
      </c>
      <c r="BP42">
        <f>'Average Income Limits-HIDE'!AH41</f>
        <v>38760</v>
      </c>
      <c r="BQ42">
        <f>'Average Income Limits-HIDE'!AI41</f>
        <v>41240</v>
      </c>
      <c r="BR42">
        <f>'Average Income Limits-HIDE'!AZ41</f>
        <v>38290</v>
      </c>
      <c r="BS42">
        <f>'Average Income Limits-HIDE'!BA41</f>
        <v>43750</v>
      </c>
      <c r="BT42">
        <f>'Average Income Limits-HIDE'!BB41</f>
        <v>49210</v>
      </c>
      <c r="BU42">
        <f>'Average Income Limits-HIDE'!BC41</f>
        <v>54670</v>
      </c>
      <c r="BV42">
        <f>'Average Income Limits-HIDE'!BD41</f>
        <v>59080</v>
      </c>
      <c r="BW42">
        <f>'Average Income Limits-HIDE'!BE41</f>
        <v>63420</v>
      </c>
      <c r="BX42">
        <f>'Average Income Limits-HIDE'!BF41</f>
        <v>67830</v>
      </c>
      <c r="BY42">
        <f>'Average Income Limits-HIDE'!BG41</f>
        <v>72170</v>
      </c>
      <c r="BZ42">
        <f>'Average Income Limits-HIDE'!BH41</f>
        <v>43760</v>
      </c>
      <c r="CA42">
        <f>'Average Income Limits-HIDE'!BI41</f>
        <v>50000</v>
      </c>
      <c r="CB42">
        <f>'Average Income Limits-HIDE'!BJ41</f>
        <v>56240</v>
      </c>
      <c r="CC42">
        <f>'Average Income Limits-HIDE'!BK41</f>
        <v>62480</v>
      </c>
      <c r="CD42">
        <f>'Average Income Limits-HIDE'!BL41</f>
        <v>67520</v>
      </c>
      <c r="CE42">
        <f>'Average Income Limits-HIDE'!BM41</f>
        <v>72480</v>
      </c>
      <c r="CF42">
        <f>'Average Income Limits-HIDE'!BN41</f>
        <v>77520</v>
      </c>
      <c r="CG42">
        <f>'Average Income Limits-HIDE'!BO41</f>
        <v>82480</v>
      </c>
      <c r="CH42" s="1">
        <f t="shared" si="113"/>
        <v>273</v>
      </c>
      <c r="CI42" s="1">
        <f t="shared" si="114"/>
        <v>293</v>
      </c>
      <c r="CJ42" s="1">
        <f t="shared" si="115"/>
        <v>351</v>
      </c>
      <c r="CK42" s="1">
        <f t="shared" si="116"/>
        <v>406</v>
      </c>
      <c r="CL42" s="1">
        <f t="shared" si="117"/>
        <v>453</v>
      </c>
      <c r="CM42" s="1">
        <f t="shared" si="118"/>
        <v>410</v>
      </c>
      <c r="CN42" s="1">
        <f t="shared" si="119"/>
        <v>439</v>
      </c>
      <c r="CO42" s="1">
        <f t="shared" si="120"/>
        <v>527</v>
      </c>
      <c r="CP42" s="1">
        <f t="shared" si="121"/>
        <v>609</v>
      </c>
      <c r="CQ42" s="1">
        <f t="shared" si="122"/>
        <v>679</v>
      </c>
      <c r="CR42" s="1">
        <f t="shared" si="123"/>
        <v>547</v>
      </c>
      <c r="CS42" s="1">
        <f t="shared" si="124"/>
        <v>586</v>
      </c>
      <c r="CT42" s="1">
        <f t="shared" si="125"/>
        <v>703</v>
      </c>
      <c r="CU42" s="1">
        <f t="shared" si="126"/>
        <v>812</v>
      </c>
      <c r="CV42" s="1">
        <f t="shared" si="127"/>
        <v>906</v>
      </c>
      <c r="CW42" s="1">
        <f t="shared" si="128"/>
        <v>683</v>
      </c>
      <c r="CX42" s="1">
        <f t="shared" si="129"/>
        <v>732</v>
      </c>
      <c r="CY42" s="1">
        <f t="shared" si="130"/>
        <v>878</v>
      </c>
      <c r="CZ42" s="1">
        <f t="shared" si="131"/>
        <v>1015</v>
      </c>
      <c r="DA42" s="1">
        <f t="shared" si="132"/>
        <v>1132</v>
      </c>
      <c r="DB42" s="1">
        <f t="shared" si="133"/>
        <v>820</v>
      </c>
      <c r="DC42" s="1">
        <f t="shared" si="134"/>
        <v>879</v>
      </c>
      <c r="DD42" s="1">
        <f t="shared" si="135"/>
        <v>1054</v>
      </c>
      <c r="DE42" s="1">
        <f t="shared" si="136"/>
        <v>1218</v>
      </c>
      <c r="DF42" s="1">
        <f t="shared" si="137"/>
        <v>1359</v>
      </c>
      <c r="DG42" s="1">
        <f t="shared" si="138"/>
        <v>957</v>
      </c>
      <c r="DH42" s="1">
        <f t="shared" si="139"/>
        <v>1025</v>
      </c>
      <c r="DI42" s="1">
        <f t="shared" si="140"/>
        <v>1230</v>
      </c>
      <c r="DJ42" s="1">
        <f t="shared" si="141"/>
        <v>1421</v>
      </c>
      <c r="DK42" s="1">
        <f t="shared" si="142"/>
        <v>1585</v>
      </c>
      <c r="DL42" s="1">
        <f t="shared" si="143"/>
        <v>1094</v>
      </c>
      <c r="DM42" s="1">
        <f t="shared" si="144"/>
        <v>1172</v>
      </c>
      <c r="DN42" s="1">
        <f t="shared" si="145"/>
        <v>1406</v>
      </c>
      <c r="DO42" s="1">
        <f t="shared" si="146"/>
        <v>1625</v>
      </c>
      <c r="DP42" s="1">
        <f t="shared" si="147"/>
        <v>1812</v>
      </c>
      <c r="DQ42">
        <f t="shared" si="217"/>
        <v>0</v>
      </c>
      <c r="DR42">
        <f t="shared" si="218"/>
        <v>0</v>
      </c>
      <c r="DS42">
        <f t="shared" si="219"/>
        <v>0</v>
      </c>
      <c r="DT42">
        <f t="shared" si="220"/>
        <v>0</v>
      </c>
      <c r="DU42">
        <f t="shared" si="221"/>
        <v>0</v>
      </c>
      <c r="DV42">
        <f t="shared" si="222"/>
        <v>0</v>
      </c>
      <c r="DW42">
        <f t="shared" si="223"/>
        <v>0</v>
      </c>
      <c r="DX42">
        <f t="shared" si="224"/>
        <v>0</v>
      </c>
      <c r="DY42">
        <f t="shared" si="148"/>
        <v>0</v>
      </c>
      <c r="DZ42">
        <f t="shared" si="149"/>
        <v>0</v>
      </c>
      <c r="EA42">
        <f t="shared" si="150"/>
        <v>0</v>
      </c>
      <c r="EB42">
        <f t="shared" si="151"/>
        <v>0</v>
      </c>
      <c r="EC42">
        <f t="shared" si="152"/>
        <v>0</v>
      </c>
      <c r="ED42">
        <f t="shared" si="153"/>
        <v>0</v>
      </c>
      <c r="EE42">
        <f t="shared" si="154"/>
        <v>0</v>
      </c>
      <c r="EF42">
        <f t="shared" si="155"/>
        <v>0</v>
      </c>
      <c r="EG42">
        <f t="shared" si="156"/>
        <v>0</v>
      </c>
      <c r="EH42">
        <f t="shared" si="157"/>
        <v>0</v>
      </c>
      <c r="EI42">
        <f t="shared" si="158"/>
        <v>0</v>
      </c>
      <c r="EJ42">
        <f t="shared" si="159"/>
        <v>0</v>
      </c>
      <c r="EK42">
        <f t="shared" si="160"/>
        <v>0</v>
      </c>
      <c r="EL42">
        <f t="shared" si="161"/>
        <v>0</v>
      </c>
      <c r="EM42">
        <f t="shared" si="162"/>
        <v>0</v>
      </c>
      <c r="EN42">
        <f t="shared" si="163"/>
        <v>0</v>
      </c>
      <c r="EO42">
        <f t="shared" si="164"/>
        <v>0</v>
      </c>
      <c r="EP42">
        <f t="shared" si="165"/>
        <v>0</v>
      </c>
      <c r="EQ42">
        <f t="shared" si="166"/>
        <v>0</v>
      </c>
      <c r="ER42">
        <f t="shared" si="167"/>
        <v>0</v>
      </c>
      <c r="ES42">
        <f t="shared" si="168"/>
        <v>0</v>
      </c>
      <c r="ET42">
        <f t="shared" si="169"/>
        <v>0</v>
      </c>
      <c r="EU42">
        <f t="shared" si="170"/>
        <v>0</v>
      </c>
      <c r="EV42">
        <f t="shared" si="171"/>
        <v>0</v>
      </c>
      <c r="EW42">
        <f t="shared" si="172"/>
        <v>0</v>
      </c>
      <c r="EX42">
        <f t="shared" si="173"/>
        <v>0</v>
      </c>
      <c r="EY42">
        <f t="shared" si="174"/>
        <v>0</v>
      </c>
      <c r="EZ42">
        <f t="shared" si="175"/>
        <v>0</v>
      </c>
      <c r="FA42">
        <f t="shared" si="176"/>
        <v>0</v>
      </c>
      <c r="FB42">
        <f t="shared" si="177"/>
        <v>0</v>
      </c>
      <c r="FC42">
        <f t="shared" si="178"/>
        <v>0</v>
      </c>
      <c r="FD42">
        <f t="shared" si="179"/>
        <v>0</v>
      </c>
      <c r="FE42" s="1">
        <f t="shared" si="180"/>
        <v>0</v>
      </c>
      <c r="FF42" s="1">
        <f t="shared" si="181"/>
        <v>0</v>
      </c>
      <c r="FG42" s="1">
        <f t="shared" si="182"/>
        <v>0</v>
      </c>
      <c r="FH42" s="1">
        <f t="shared" si="183"/>
        <v>0</v>
      </c>
      <c r="FI42" s="1">
        <f t="shared" si="184"/>
        <v>0</v>
      </c>
      <c r="FJ42" s="1">
        <f t="shared" si="185"/>
        <v>0</v>
      </c>
      <c r="FK42" s="1">
        <f t="shared" si="186"/>
        <v>0</v>
      </c>
      <c r="FL42" s="1">
        <f t="shared" si="187"/>
        <v>0</v>
      </c>
      <c r="FM42" s="1">
        <f t="shared" si="188"/>
        <v>0</v>
      </c>
      <c r="FN42" s="1">
        <f t="shared" si="189"/>
        <v>0</v>
      </c>
      <c r="FO42" s="1">
        <f t="shared" si="190"/>
        <v>0</v>
      </c>
      <c r="FP42" s="1">
        <f t="shared" si="191"/>
        <v>0</v>
      </c>
      <c r="FQ42" s="1">
        <f t="shared" si="192"/>
        <v>0</v>
      </c>
      <c r="FR42" s="1">
        <f t="shared" si="193"/>
        <v>0</v>
      </c>
      <c r="FS42" s="1">
        <f t="shared" si="194"/>
        <v>0</v>
      </c>
      <c r="FT42" s="1">
        <f t="shared" si="195"/>
        <v>0</v>
      </c>
      <c r="FU42" s="1">
        <f t="shared" si="196"/>
        <v>0</v>
      </c>
      <c r="FV42" s="1">
        <f t="shared" si="197"/>
        <v>0</v>
      </c>
      <c r="FW42" s="1">
        <f t="shared" si="198"/>
        <v>0</v>
      </c>
      <c r="FX42" s="1">
        <f t="shared" si="199"/>
        <v>0</v>
      </c>
      <c r="FY42" s="1">
        <f t="shared" si="200"/>
        <v>0</v>
      </c>
      <c r="FZ42" s="1">
        <f t="shared" si="201"/>
        <v>0</v>
      </c>
      <c r="GA42" s="1">
        <f t="shared" si="202"/>
        <v>0</v>
      </c>
      <c r="GB42" s="1">
        <f t="shared" si="203"/>
        <v>0</v>
      </c>
      <c r="GC42" s="1">
        <f t="shared" si="204"/>
        <v>0</v>
      </c>
      <c r="GD42" s="1">
        <f t="shared" si="205"/>
        <v>0</v>
      </c>
      <c r="GE42" s="1">
        <f t="shared" si="206"/>
        <v>0</v>
      </c>
      <c r="GF42" s="1">
        <f t="shared" si="207"/>
        <v>0</v>
      </c>
      <c r="GG42" s="1">
        <f t="shared" si="208"/>
        <v>0</v>
      </c>
      <c r="GH42" s="1">
        <f t="shared" si="209"/>
        <v>0</v>
      </c>
      <c r="GI42" s="1">
        <f t="shared" si="210"/>
        <v>0</v>
      </c>
      <c r="GJ42" s="1">
        <f t="shared" si="211"/>
        <v>0</v>
      </c>
      <c r="GK42" s="1">
        <f t="shared" si="212"/>
        <v>0</v>
      </c>
      <c r="GL42" s="1">
        <f t="shared" si="213"/>
        <v>0</v>
      </c>
      <c r="GM42" s="1">
        <f t="shared" si="214"/>
        <v>0</v>
      </c>
      <c r="GN42">
        <f t="shared" si="215"/>
        <v>93720</v>
      </c>
      <c r="GO42">
        <f t="shared" si="216"/>
        <v>117150</v>
      </c>
    </row>
    <row r="43" spans="1:197" x14ac:dyDescent="0.2">
      <c r="A43" s="1" t="s">
        <v>146</v>
      </c>
      <c r="B43" t="s">
        <v>144</v>
      </c>
      <c r="C43" t="s">
        <v>147</v>
      </c>
      <c r="D43" t="s">
        <v>145</v>
      </c>
      <c r="E43">
        <v>70400</v>
      </c>
      <c r="F43">
        <v>27350</v>
      </c>
      <c r="G43">
        <v>31250</v>
      </c>
      <c r="H43">
        <v>35150</v>
      </c>
      <c r="I43">
        <v>39050</v>
      </c>
      <c r="J43">
        <v>42200</v>
      </c>
      <c r="K43">
        <v>45300</v>
      </c>
      <c r="L43">
        <v>48450</v>
      </c>
      <c r="M43">
        <v>51550</v>
      </c>
      <c r="N43">
        <v>32820</v>
      </c>
      <c r="O43">
        <v>37500</v>
      </c>
      <c r="P43">
        <v>42180</v>
      </c>
      <c r="Q43">
        <v>46860</v>
      </c>
      <c r="R43">
        <v>50640</v>
      </c>
      <c r="S43">
        <v>54360</v>
      </c>
      <c r="T43">
        <v>58140</v>
      </c>
      <c r="U43">
        <v>61860</v>
      </c>
      <c r="V43" s="1" t="s">
        <v>17</v>
      </c>
      <c r="AM43" s="1" t="s">
        <v>617</v>
      </c>
      <c r="AN43" s="1" t="s">
        <v>19</v>
      </c>
      <c r="AO43" s="1">
        <v>0</v>
      </c>
      <c r="AP43" t="s">
        <v>147</v>
      </c>
      <c r="AQ43" s="1" t="s">
        <v>21</v>
      </c>
      <c r="AR43" s="1" t="s">
        <v>521</v>
      </c>
      <c r="AS43" t="s">
        <v>147</v>
      </c>
      <c r="AT43">
        <f>'Average Income Limits-HIDE'!L42</f>
        <v>10940</v>
      </c>
      <c r="AU43">
        <f>'Average Income Limits-HIDE'!M42</f>
        <v>12500</v>
      </c>
      <c r="AV43">
        <f>'Average Income Limits-HIDE'!N42</f>
        <v>14060</v>
      </c>
      <c r="AW43">
        <f>'Average Income Limits-HIDE'!O42</f>
        <v>15620</v>
      </c>
      <c r="AX43">
        <f>'Average Income Limits-HIDE'!P42</f>
        <v>16880</v>
      </c>
      <c r="AY43">
        <f>'Average Income Limits-HIDE'!Q42</f>
        <v>18120</v>
      </c>
      <c r="AZ43">
        <f>'Average Income Limits-HIDE'!R42</f>
        <v>19380</v>
      </c>
      <c r="BA43">
        <f>'Average Income Limits-HIDE'!S42</f>
        <v>20620</v>
      </c>
      <c r="BB43">
        <f>'Average Income Limits-HIDE'!T42</f>
        <v>16410</v>
      </c>
      <c r="BC43">
        <f>'Average Income Limits-HIDE'!U42</f>
        <v>18750</v>
      </c>
      <c r="BD43">
        <f>'Average Income Limits-HIDE'!V42</f>
        <v>21090</v>
      </c>
      <c r="BE43">
        <f>'Average Income Limits-HIDE'!W42</f>
        <v>23430</v>
      </c>
      <c r="BF43">
        <f>'Average Income Limits-HIDE'!X42</f>
        <v>25320</v>
      </c>
      <c r="BG43">
        <f>'Average Income Limits-HIDE'!Y42</f>
        <v>27180</v>
      </c>
      <c r="BH43">
        <f>'Average Income Limits-HIDE'!Z42</f>
        <v>29070</v>
      </c>
      <c r="BI43">
        <f>'Average Income Limits-HIDE'!AA42</f>
        <v>30930</v>
      </c>
      <c r="BJ43">
        <f>'Average Income Limits-HIDE'!AB42</f>
        <v>21880</v>
      </c>
      <c r="BK43">
        <f>'Average Income Limits-HIDE'!AC42</f>
        <v>25000</v>
      </c>
      <c r="BL43">
        <f>'Average Income Limits-HIDE'!AD42</f>
        <v>28120</v>
      </c>
      <c r="BM43">
        <f>'Average Income Limits-HIDE'!AE42</f>
        <v>31240</v>
      </c>
      <c r="BN43">
        <f>'Average Income Limits-HIDE'!AF42</f>
        <v>33760</v>
      </c>
      <c r="BO43">
        <f>'Average Income Limits-HIDE'!AG42</f>
        <v>36240</v>
      </c>
      <c r="BP43">
        <f>'Average Income Limits-HIDE'!AH42</f>
        <v>38760</v>
      </c>
      <c r="BQ43">
        <f>'Average Income Limits-HIDE'!AI42</f>
        <v>41240</v>
      </c>
      <c r="BR43">
        <f>'Average Income Limits-HIDE'!AZ42</f>
        <v>38290</v>
      </c>
      <c r="BS43">
        <f>'Average Income Limits-HIDE'!BA42</f>
        <v>43750</v>
      </c>
      <c r="BT43">
        <f>'Average Income Limits-HIDE'!BB42</f>
        <v>49210</v>
      </c>
      <c r="BU43">
        <f>'Average Income Limits-HIDE'!BC42</f>
        <v>54670</v>
      </c>
      <c r="BV43">
        <f>'Average Income Limits-HIDE'!BD42</f>
        <v>59080</v>
      </c>
      <c r="BW43">
        <f>'Average Income Limits-HIDE'!BE42</f>
        <v>63420</v>
      </c>
      <c r="BX43">
        <f>'Average Income Limits-HIDE'!BF42</f>
        <v>67830</v>
      </c>
      <c r="BY43">
        <f>'Average Income Limits-HIDE'!BG42</f>
        <v>72170</v>
      </c>
      <c r="BZ43">
        <f>'Average Income Limits-HIDE'!BH42</f>
        <v>43760</v>
      </c>
      <c r="CA43">
        <f>'Average Income Limits-HIDE'!BI42</f>
        <v>50000</v>
      </c>
      <c r="CB43">
        <f>'Average Income Limits-HIDE'!BJ42</f>
        <v>56240</v>
      </c>
      <c r="CC43">
        <f>'Average Income Limits-HIDE'!BK42</f>
        <v>62480</v>
      </c>
      <c r="CD43">
        <f>'Average Income Limits-HIDE'!BL42</f>
        <v>67520</v>
      </c>
      <c r="CE43">
        <f>'Average Income Limits-HIDE'!BM42</f>
        <v>72480</v>
      </c>
      <c r="CF43">
        <f>'Average Income Limits-HIDE'!BN42</f>
        <v>77520</v>
      </c>
      <c r="CG43">
        <f>'Average Income Limits-HIDE'!BO42</f>
        <v>82480</v>
      </c>
      <c r="CH43" s="1">
        <f t="shared" si="113"/>
        <v>273</v>
      </c>
      <c r="CI43" s="1">
        <f t="shared" si="114"/>
        <v>293</v>
      </c>
      <c r="CJ43" s="1">
        <f t="shared" si="115"/>
        <v>351</v>
      </c>
      <c r="CK43" s="1">
        <f t="shared" si="116"/>
        <v>406</v>
      </c>
      <c r="CL43" s="1">
        <f t="shared" si="117"/>
        <v>453</v>
      </c>
      <c r="CM43" s="1">
        <f t="shared" si="118"/>
        <v>410</v>
      </c>
      <c r="CN43" s="1">
        <f t="shared" si="119"/>
        <v>439</v>
      </c>
      <c r="CO43" s="1">
        <f t="shared" si="120"/>
        <v>527</v>
      </c>
      <c r="CP43" s="1">
        <f t="shared" si="121"/>
        <v>609</v>
      </c>
      <c r="CQ43" s="1">
        <f t="shared" si="122"/>
        <v>679</v>
      </c>
      <c r="CR43" s="1">
        <f t="shared" si="123"/>
        <v>547</v>
      </c>
      <c r="CS43" s="1">
        <f t="shared" si="124"/>
        <v>586</v>
      </c>
      <c r="CT43" s="1">
        <f t="shared" si="125"/>
        <v>703</v>
      </c>
      <c r="CU43" s="1">
        <f t="shared" si="126"/>
        <v>812</v>
      </c>
      <c r="CV43" s="1">
        <f t="shared" si="127"/>
        <v>906</v>
      </c>
      <c r="CW43" s="1">
        <f t="shared" si="128"/>
        <v>683</v>
      </c>
      <c r="CX43" s="1">
        <f t="shared" si="129"/>
        <v>732</v>
      </c>
      <c r="CY43" s="1">
        <f t="shared" si="130"/>
        <v>878</v>
      </c>
      <c r="CZ43" s="1">
        <f t="shared" si="131"/>
        <v>1015</v>
      </c>
      <c r="DA43" s="1">
        <f t="shared" si="132"/>
        <v>1132</v>
      </c>
      <c r="DB43" s="1">
        <f t="shared" si="133"/>
        <v>820</v>
      </c>
      <c r="DC43" s="1">
        <f t="shared" si="134"/>
        <v>879</v>
      </c>
      <c r="DD43" s="1">
        <f t="shared" si="135"/>
        <v>1054</v>
      </c>
      <c r="DE43" s="1">
        <f t="shared" si="136"/>
        <v>1218</v>
      </c>
      <c r="DF43" s="1">
        <f t="shared" si="137"/>
        <v>1359</v>
      </c>
      <c r="DG43" s="1">
        <f t="shared" si="138"/>
        <v>957</v>
      </c>
      <c r="DH43" s="1">
        <f t="shared" si="139"/>
        <v>1025</v>
      </c>
      <c r="DI43" s="1">
        <f t="shared" si="140"/>
        <v>1230</v>
      </c>
      <c r="DJ43" s="1">
        <f t="shared" si="141"/>
        <v>1421</v>
      </c>
      <c r="DK43" s="1">
        <f t="shared" si="142"/>
        <v>1585</v>
      </c>
      <c r="DL43" s="1">
        <f t="shared" si="143"/>
        <v>1094</v>
      </c>
      <c r="DM43" s="1">
        <f t="shared" si="144"/>
        <v>1172</v>
      </c>
      <c r="DN43" s="1">
        <f t="shared" si="145"/>
        <v>1406</v>
      </c>
      <c r="DO43" s="1">
        <f t="shared" si="146"/>
        <v>1625</v>
      </c>
      <c r="DP43" s="1">
        <f t="shared" si="147"/>
        <v>1812</v>
      </c>
      <c r="DQ43">
        <f t="shared" si="217"/>
        <v>0</v>
      </c>
      <c r="DR43">
        <f t="shared" si="218"/>
        <v>0</v>
      </c>
      <c r="DS43">
        <f t="shared" si="219"/>
        <v>0</v>
      </c>
      <c r="DT43">
        <f t="shared" si="220"/>
        <v>0</v>
      </c>
      <c r="DU43">
        <f t="shared" si="221"/>
        <v>0</v>
      </c>
      <c r="DV43">
        <f t="shared" si="222"/>
        <v>0</v>
      </c>
      <c r="DW43">
        <f t="shared" si="223"/>
        <v>0</v>
      </c>
      <c r="DX43">
        <f t="shared" si="224"/>
        <v>0</v>
      </c>
      <c r="DY43">
        <f t="shared" si="148"/>
        <v>0</v>
      </c>
      <c r="DZ43">
        <f t="shared" si="149"/>
        <v>0</v>
      </c>
      <c r="EA43">
        <f t="shared" si="150"/>
        <v>0</v>
      </c>
      <c r="EB43">
        <f t="shared" si="151"/>
        <v>0</v>
      </c>
      <c r="EC43">
        <f t="shared" si="152"/>
        <v>0</v>
      </c>
      <c r="ED43">
        <f t="shared" si="153"/>
        <v>0</v>
      </c>
      <c r="EE43">
        <f t="shared" si="154"/>
        <v>0</v>
      </c>
      <c r="EF43">
        <f t="shared" si="155"/>
        <v>0</v>
      </c>
      <c r="EG43">
        <f t="shared" si="156"/>
        <v>0</v>
      </c>
      <c r="EH43">
        <f t="shared" si="157"/>
        <v>0</v>
      </c>
      <c r="EI43">
        <f t="shared" si="158"/>
        <v>0</v>
      </c>
      <c r="EJ43">
        <f t="shared" si="159"/>
        <v>0</v>
      </c>
      <c r="EK43">
        <f t="shared" si="160"/>
        <v>0</v>
      </c>
      <c r="EL43">
        <f t="shared" si="161"/>
        <v>0</v>
      </c>
      <c r="EM43">
        <f t="shared" si="162"/>
        <v>0</v>
      </c>
      <c r="EN43">
        <f t="shared" si="163"/>
        <v>0</v>
      </c>
      <c r="EO43">
        <f t="shared" si="164"/>
        <v>0</v>
      </c>
      <c r="EP43">
        <f t="shared" si="165"/>
        <v>0</v>
      </c>
      <c r="EQ43">
        <f t="shared" si="166"/>
        <v>0</v>
      </c>
      <c r="ER43">
        <f t="shared" si="167"/>
        <v>0</v>
      </c>
      <c r="ES43">
        <f t="shared" si="168"/>
        <v>0</v>
      </c>
      <c r="ET43">
        <f t="shared" si="169"/>
        <v>0</v>
      </c>
      <c r="EU43">
        <f t="shared" si="170"/>
        <v>0</v>
      </c>
      <c r="EV43">
        <f t="shared" si="171"/>
        <v>0</v>
      </c>
      <c r="EW43">
        <f t="shared" si="172"/>
        <v>0</v>
      </c>
      <c r="EX43">
        <f t="shared" si="173"/>
        <v>0</v>
      </c>
      <c r="EY43">
        <f t="shared" si="174"/>
        <v>0</v>
      </c>
      <c r="EZ43">
        <f t="shared" si="175"/>
        <v>0</v>
      </c>
      <c r="FA43">
        <f t="shared" si="176"/>
        <v>0</v>
      </c>
      <c r="FB43">
        <f t="shared" si="177"/>
        <v>0</v>
      </c>
      <c r="FC43">
        <f t="shared" si="178"/>
        <v>0</v>
      </c>
      <c r="FD43">
        <f t="shared" si="179"/>
        <v>0</v>
      </c>
      <c r="FE43" s="1">
        <f t="shared" si="180"/>
        <v>0</v>
      </c>
      <c r="FF43" s="1">
        <f t="shared" si="181"/>
        <v>0</v>
      </c>
      <c r="FG43" s="1">
        <f t="shared" si="182"/>
        <v>0</v>
      </c>
      <c r="FH43" s="1">
        <f t="shared" si="183"/>
        <v>0</v>
      </c>
      <c r="FI43" s="1">
        <f t="shared" si="184"/>
        <v>0</v>
      </c>
      <c r="FJ43" s="1">
        <f t="shared" si="185"/>
        <v>0</v>
      </c>
      <c r="FK43" s="1">
        <f t="shared" si="186"/>
        <v>0</v>
      </c>
      <c r="FL43" s="1">
        <f t="shared" si="187"/>
        <v>0</v>
      </c>
      <c r="FM43" s="1">
        <f t="shared" si="188"/>
        <v>0</v>
      </c>
      <c r="FN43" s="1">
        <f t="shared" si="189"/>
        <v>0</v>
      </c>
      <c r="FO43" s="1">
        <f t="shared" si="190"/>
        <v>0</v>
      </c>
      <c r="FP43" s="1">
        <f t="shared" si="191"/>
        <v>0</v>
      </c>
      <c r="FQ43" s="1">
        <f t="shared" si="192"/>
        <v>0</v>
      </c>
      <c r="FR43" s="1">
        <f t="shared" si="193"/>
        <v>0</v>
      </c>
      <c r="FS43" s="1">
        <f t="shared" si="194"/>
        <v>0</v>
      </c>
      <c r="FT43" s="1">
        <f t="shared" si="195"/>
        <v>0</v>
      </c>
      <c r="FU43" s="1">
        <f t="shared" si="196"/>
        <v>0</v>
      </c>
      <c r="FV43" s="1">
        <f t="shared" si="197"/>
        <v>0</v>
      </c>
      <c r="FW43" s="1">
        <f t="shared" si="198"/>
        <v>0</v>
      </c>
      <c r="FX43" s="1">
        <f t="shared" si="199"/>
        <v>0</v>
      </c>
      <c r="FY43" s="1">
        <f t="shared" si="200"/>
        <v>0</v>
      </c>
      <c r="FZ43" s="1">
        <f t="shared" si="201"/>
        <v>0</v>
      </c>
      <c r="GA43" s="1">
        <f t="shared" si="202"/>
        <v>0</v>
      </c>
      <c r="GB43" s="1">
        <f t="shared" si="203"/>
        <v>0</v>
      </c>
      <c r="GC43" s="1">
        <f t="shared" si="204"/>
        <v>0</v>
      </c>
      <c r="GD43" s="1">
        <f t="shared" si="205"/>
        <v>0</v>
      </c>
      <c r="GE43" s="1">
        <f t="shared" si="206"/>
        <v>0</v>
      </c>
      <c r="GF43" s="1">
        <f t="shared" si="207"/>
        <v>0</v>
      </c>
      <c r="GG43" s="1">
        <f t="shared" si="208"/>
        <v>0</v>
      </c>
      <c r="GH43" s="1">
        <f t="shared" si="209"/>
        <v>0</v>
      </c>
      <c r="GI43" s="1">
        <f t="shared" si="210"/>
        <v>0</v>
      </c>
      <c r="GJ43" s="1">
        <f t="shared" si="211"/>
        <v>0</v>
      </c>
      <c r="GK43" s="1">
        <f t="shared" si="212"/>
        <v>0</v>
      </c>
      <c r="GL43" s="1">
        <f t="shared" si="213"/>
        <v>0</v>
      </c>
      <c r="GM43" s="1">
        <f t="shared" si="214"/>
        <v>0</v>
      </c>
      <c r="GN43">
        <f t="shared" si="215"/>
        <v>93720</v>
      </c>
      <c r="GO43">
        <f t="shared" si="216"/>
        <v>117150</v>
      </c>
    </row>
    <row r="44" spans="1:197" x14ac:dyDescent="0.2">
      <c r="A44" s="1" t="s">
        <v>148</v>
      </c>
      <c r="B44" t="s">
        <v>29</v>
      </c>
      <c r="C44" t="s">
        <v>149</v>
      </c>
      <c r="D44" t="s">
        <v>829</v>
      </c>
      <c r="E44">
        <v>113500</v>
      </c>
      <c r="F44">
        <v>39750</v>
      </c>
      <c r="G44">
        <v>45400</v>
      </c>
      <c r="H44">
        <v>51100</v>
      </c>
      <c r="I44">
        <v>56750</v>
      </c>
      <c r="J44">
        <v>61300</v>
      </c>
      <c r="K44">
        <v>65850</v>
      </c>
      <c r="L44">
        <v>70400</v>
      </c>
      <c r="M44">
        <v>74950</v>
      </c>
      <c r="N44">
        <v>47700</v>
      </c>
      <c r="O44">
        <v>54480</v>
      </c>
      <c r="P44">
        <v>61320</v>
      </c>
      <c r="Q44">
        <v>68100</v>
      </c>
      <c r="R44">
        <v>73560</v>
      </c>
      <c r="S44">
        <v>79020</v>
      </c>
      <c r="T44">
        <v>84480</v>
      </c>
      <c r="U44">
        <v>89940</v>
      </c>
      <c r="V44" s="1" t="s">
        <v>17</v>
      </c>
      <c r="AM44" s="1" t="s">
        <v>617</v>
      </c>
      <c r="AN44" s="1" t="s">
        <v>19</v>
      </c>
      <c r="AO44" s="1">
        <v>1</v>
      </c>
      <c r="AP44" t="s">
        <v>149</v>
      </c>
      <c r="AQ44" s="1" t="s">
        <v>21</v>
      </c>
      <c r="AR44" s="1" t="s">
        <v>522</v>
      </c>
      <c r="AS44" t="s">
        <v>149</v>
      </c>
      <c r="AT44">
        <f>'Average Income Limits-HIDE'!L43</f>
        <v>15900</v>
      </c>
      <c r="AU44">
        <f>'Average Income Limits-HIDE'!M43</f>
        <v>18160</v>
      </c>
      <c r="AV44">
        <f>'Average Income Limits-HIDE'!N43</f>
        <v>20440</v>
      </c>
      <c r="AW44">
        <f>'Average Income Limits-HIDE'!O43</f>
        <v>22700</v>
      </c>
      <c r="AX44">
        <f>'Average Income Limits-HIDE'!P43</f>
        <v>24520</v>
      </c>
      <c r="AY44">
        <f>'Average Income Limits-HIDE'!Q43</f>
        <v>26340</v>
      </c>
      <c r="AZ44">
        <f>'Average Income Limits-HIDE'!R43</f>
        <v>28160</v>
      </c>
      <c r="BA44">
        <f>'Average Income Limits-HIDE'!S43</f>
        <v>29980</v>
      </c>
      <c r="BB44">
        <f>'Average Income Limits-HIDE'!T43</f>
        <v>23850</v>
      </c>
      <c r="BC44">
        <f>'Average Income Limits-HIDE'!U43</f>
        <v>27240</v>
      </c>
      <c r="BD44">
        <f>'Average Income Limits-HIDE'!V43</f>
        <v>30660</v>
      </c>
      <c r="BE44">
        <f>'Average Income Limits-HIDE'!W43</f>
        <v>34050</v>
      </c>
      <c r="BF44">
        <f>'Average Income Limits-HIDE'!X43</f>
        <v>36780</v>
      </c>
      <c r="BG44">
        <f>'Average Income Limits-HIDE'!Y43</f>
        <v>39510</v>
      </c>
      <c r="BH44">
        <f>'Average Income Limits-HIDE'!Z43</f>
        <v>42240</v>
      </c>
      <c r="BI44">
        <f>'Average Income Limits-HIDE'!AA43</f>
        <v>44970</v>
      </c>
      <c r="BJ44">
        <f>'Average Income Limits-HIDE'!AB43</f>
        <v>31800</v>
      </c>
      <c r="BK44">
        <f>'Average Income Limits-HIDE'!AC43</f>
        <v>36320</v>
      </c>
      <c r="BL44">
        <f>'Average Income Limits-HIDE'!AD43</f>
        <v>40880</v>
      </c>
      <c r="BM44">
        <f>'Average Income Limits-HIDE'!AE43</f>
        <v>45400</v>
      </c>
      <c r="BN44">
        <f>'Average Income Limits-HIDE'!AF43</f>
        <v>49040</v>
      </c>
      <c r="BO44">
        <f>'Average Income Limits-HIDE'!AG43</f>
        <v>52680</v>
      </c>
      <c r="BP44">
        <f>'Average Income Limits-HIDE'!AH43</f>
        <v>56320</v>
      </c>
      <c r="BQ44">
        <f>'Average Income Limits-HIDE'!AI43</f>
        <v>59960</v>
      </c>
      <c r="BR44">
        <f>'Average Income Limits-HIDE'!AZ43</f>
        <v>55650</v>
      </c>
      <c r="BS44">
        <f>'Average Income Limits-HIDE'!BA43</f>
        <v>63560</v>
      </c>
      <c r="BT44">
        <f>'Average Income Limits-HIDE'!BB43</f>
        <v>71540</v>
      </c>
      <c r="BU44">
        <f>'Average Income Limits-HIDE'!BC43</f>
        <v>79450</v>
      </c>
      <c r="BV44">
        <f>'Average Income Limits-HIDE'!BD43</f>
        <v>85820</v>
      </c>
      <c r="BW44">
        <f>'Average Income Limits-HIDE'!BE43</f>
        <v>92190</v>
      </c>
      <c r="BX44">
        <f>'Average Income Limits-HIDE'!BF43</f>
        <v>98560</v>
      </c>
      <c r="BY44">
        <f>'Average Income Limits-HIDE'!BG43</f>
        <v>104930</v>
      </c>
      <c r="BZ44">
        <f>'Average Income Limits-HIDE'!BH43</f>
        <v>63600</v>
      </c>
      <c r="CA44">
        <f>'Average Income Limits-HIDE'!BI43</f>
        <v>72640</v>
      </c>
      <c r="CB44">
        <f>'Average Income Limits-HIDE'!BJ43</f>
        <v>81760</v>
      </c>
      <c r="CC44">
        <f>'Average Income Limits-HIDE'!BK43</f>
        <v>90800</v>
      </c>
      <c r="CD44">
        <f>'Average Income Limits-HIDE'!BL43</f>
        <v>98080</v>
      </c>
      <c r="CE44">
        <f>'Average Income Limits-HIDE'!BM43</f>
        <v>105360</v>
      </c>
      <c r="CF44">
        <f>'Average Income Limits-HIDE'!BN43</f>
        <v>112640</v>
      </c>
      <c r="CG44">
        <f>'Average Income Limits-HIDE'!BO43</f>
        <v>119920</v>
      </c>
      <c r="CH44" s="1">
        <f t="shared" si="113"/>
        <v>397</v>
      </c>
      <c r="CI44" s="1">
        <f t="shared" si="114"/>
        <v>425</v>
      </c>
      <c r="CJ44" s="1">
        <f t="shared" si="115"/>
        <v>511</v>
      </c>
      <c r="CK44" s="1">
        <f t="shared" si="116"/>
        <v>590</v>
      </c>
      <c r="CL44" s="1">
        <f t="shared" si="117"/>
        <v>658</v>
      </c>
      <c r="CM44" s="1">
        <f t="shared" si="118"/>
        <v>596</v>
      </c>
      <c r="CN44" s="1">
        <f t="shared" si="119"/>
        <v>638</v>
      </c>
      <c r="CO44" s="1">
        <f t="shared" si="120"/>
        <v>766</v>
      </c>
      <c r="CP44" s="1">
        <f t="shared" si="121"/>
        <v>885</v>
      </c>
      <c r="CQ44" s="1">
        <f t="shared" si="122"/>
        <v>987</v>
      </c>
      <c r="CR44" s="1">
        <f t="shared" si="123"/>
        <v>795</v>
      </c>
      <c r="CS44" s="1">
        <f t="shared" si="124"/>
        <v>851</v>
      </c>
      <c r="CT44" s="1">
        <f t="shared" si="125"/>
        <v>1022</v>
      </c>
      <c r="CU44" s="1">
        <f t="shared" si="126"/>
        <v>1180</v>
      </c>
      <c r="CV44" s="1">
        <f t="shared" si="127"/>
        <v>1317</v>
      </c>
      <c r="CW44" s="1">
        <f t="shared" si="128"/>
        <v>993</v>
      </c>
      <c r="CX44" s="1">
        <f t="shared" si="129"/>
        <v>1064</v>
      </c>
      <c r="CY44" s="1">
        <f t="shared" si="130"/>
        <v>1277</v>
      </c>
      <c r="CZ44" s="1">
        <f t="shared" si="131"/>
        <v>1475</v>
      </c>
      <c r="DA44" s="1">
        <f t="shared" si="132"/>
        <v>1646</v>
      </c>
      <c r="DB44" s="1">
        <f t="shared" si="133"/>
        <v>1192</v>
      </c>
      <c r="DC44" s="1">
        <f t="shared" si="134"/>
        <v>1277</v>
      </c>
      <c r="DD44" s="1">
        <f t="shared" si="135"/>
        <v>1533</v>
      </c>
      <c r="DE44" s="1">
        <f t="shared" si="136"/>
        <v>1770</v>
      </c>
      <c r="DF44" s="1">
        <f t="shared" si="137"/>
        <v>1975</v>
      </c>
      <c r="DG44" s="1">
        <f t="shared" si="138"/>
        <v>1391</v>
      </c>
      <c r="DH44" s="1">
        <f t="shared" si="139"/>
        <v>1490</v>
      </c>
      <c r="DI44" s="1">
        <f t="shared" si="140"/>
        <v>1788</v>
      </c>
      <c r="DJ44" s="1">
        <f t="shared" si="141"/>
        <v>2065</v>
      </c>
      <c r="DK44" s="1">
        <f t="shared" si="142"/>
        <v>2304</v>
      </c>
      <c r="DL44" s="1">
        <f t="shared" si="143"/>
        <v>1590</v>
      </c>
      <c r="DM44" s="1">
        <f t="shared" si="144"/>
        <v>1703</v>
      </c>
      <c r="DN44" s="1">
        <f t="shared" si="145"/>
        <v>2044</v>
      </c>
      <c r="DO44" s="1">
        <f t="shared" si="146"/>
        <v>2361</v>
      </c>
      <c r="DP44" s="1">
        <f t="shared" si="147"/>
        <v>2634</v>
      </c>
      <c r="DQ44">
        <f t="shared" si="217"/>
        <v>0</v>
      </c>
      <c r="DR44">
        <f t="shared" si="218"/>
        <v>0</v>
      </c>
      <c r="DS44">
        <f t="shared" si="219"/>
        <v>0</v>
      </c>
      <c r="DT44">
        <f t="shared" si="220"/>
        <v>0</v>
      </c>
      <c r="DU44">
        <f t="shared" si="221"/>
        <v>0</v>
      </c>
      <c r="DV44">
        <f t="shared" si="222"/>
        <v>0</v>
      </c>
      <c r="DW44">
        <f t="shared" si="223"/>
        <v>0</v>
      </c>
      <c r="DX44">
        <f t="shared" si="224"/>
        <v>0</v>
      </c>
      <c r="DY44">
        <f t="shared" si="148"/>
        <v>0</v>
      </c>
      <c r="DZ44">
        <f t="shared" si="149"/>
        <v>0</v>
      </c>
      <c r="EA44">
        <f t="shared" si="150"/>
        <v>0</v>
      </c>
      <c r="EB44">
        <f t="shared" si="151"/>
        <v>0</v>
      </c>
      <c r="EC44">
        <f t="shared" si="152"/>
        <v>0</v>
      </c>
      <c r="ED44">
        <f t="shared" si="153"/>
        <v>0</v>
      </c>
      <c r="EE44">
        <f t="shared" si="154"/>
        <v>0</v>
      </c>
      <c r="EF44">
        <f t="shared" si="155"/>
        <v>0</v>
      </c>
      <c r="EG44">
        <f t="shared" si="156"/>
        <v>0</v>
      </c>
      <c r="EH44">
        <f t="shared" si="157"/>
        <v>0</v>
      </c>
      <c r="EI44">
        <f t="shared" si="158"/>
        <v>0</v>
      </c>
      <c r="EJ44">
        <f t="shared" si="159"/>
        <v>0</v>
      </c>
      <c r="EK44">
        <f t="shared" si="160"/>
        <v>0</v>
      </c>
      <c r="EL44">
        <f t="shared" si="161"/>
        <v>0</v>
      </c>
      <c r="EM44">
        <f t="shared" si="162"/>
        <v>0</v>
      </c>
      <c r="EN44">
        <f t="shared" si="163"/>
        <v>0</v>
      </c>
      <c r="EO44">
        <f t="shared" si="164"/>
        <v>0</v>
      </c>
      <c r="EP44">
        <f t="shared" si="165"/>
        <v>0</v>
      </c>
      <c r="EQ44">
        <f t="shared" si="166"/>
        <v>0</v>
      </c>
      <c r="ER44">
        <f t="shared" si="167"/>
        <v>0</v>
      </c>
      <c r="ES44">
        <f t="shared" si="168"/>
        <v>0</v>
      </c>
      <c r="ET44">
        <f t="shared" si="169"/>
        <v>0</v>
      </c>
      <c r="EU44">
        <f t="shared" si="170"/>
        <v>0</v>
      </c>
      <c r="EV44">
        <f t="shared" si="171"/>
        <v>0</v>
      </c>
      <c r="EW44">
        <f t="shared" si="172"/>
        <v>0</v>
      </c>
      <c r="EX44">
        <f t="shared" si="173"/>
        <v>0</v>
      </c>
      <c r="EY44">
        <f t="shared" si="174"/>
        <v>0</v>
      </c>
      <c r="EZ44">
        <f t="shared" si="175"/>
        <v>0</v>
      </c>
      <c r="FA44">
        <f t="shared" si="176"/>
        <v>0</v>
      </c>
      <c r="FB44">
        <f t="shared" si="177"/>
        <v>0</v>
      </c>
      <c r="FC44">
        <f t="shared" si="178"/>
        <v>0</v>
      </c>
      <c r="FD44">
        <f t="shared" si="179"/>
        <v>0</v>
      </c>
      <c r="FE44" s="1">
        <f t="shared" si="180"/>
        <v>0</v>
      </c>
      <c r="FF44" s="1">
        <f t="shared" si="181"/>
        <v>0</v>
      </c>
      <c r="FG44" s="1">
        <f t="shared" si="182"/>
        <v>0</v>
      </c>
      <c r="FH44" s="1">
        <f t="shared" si="183"/>
        <v>0</v>
      </c>
      <c r="FI44" s="1">
        <f t="shared" si="184"/>
        <v>0</v>
      </c>
      <c r="FJ44" s="1">
        <f t="shared" si="185"/>
        <v>0</v>
      </c>
      <c r="FK44" s="1">
        <f t="shared" si="186"/>
        <v>0</v>
      </c>
      <c r="FL44" s="1">
        <f t="shared" si="187"/>
        <v>0</v>
      </c>
      <c r="FM44" s="1">
        <f t="shared" si="188"/>
        <v>0</v>
      </c>
      <c r="FN44" s="1">
        <f t="shared" si="189"/>
        <v>0</v>
      </c>
      <c r="FO44" s="1">
        <f t="shared" si="190"/>
        <v>0</v>
      </c>
      <c r="FP44" s="1">
        <f t="shared" si="191"/>
        <v>0</v>
      </c>
      <c r="FQ44" s="1">
        <f t="shared" si="192"/>
        <v>0</v>
      </c>
      <c r="FR44" s="1">
        <f t="shared" si="193"/>
        <v>0</v>
      </c>
      <c r="FS44" s="1">
        <f t="shared" si="194"/>
        <v>0</v>
      </c>
      <c r="FT44" s="1">
        <f t="shared" si="195"/>
        <v>0</v>
      </c>
      <c r="FU44" s="1">
        <f t="shared" si="196"/>
        <v>0</v>
      </c>
      <c r="FV44" s="1">
        <f t="shared" si="197"/>
        <v>0</v>
      </c>
      <c r="FW44" s="1">
        <f t="shared" si="198"/>
        <v>0</v>
      </c>
      <c r="FX44" s="1">
        <f t="shared" si="199"/>
        <v>0</v>
      </c>
      <c r="FY44" s="1">
        <f t="shared" si="200"/>
        <v>0</v>
      </c>
      <c r="FZ44" s="1">
        <f t="shared" si="201"/>
        <v>0</v>
      </c>
      <c r="GA44" s="1">
        <f t="shared" si="202"/>
        <v>0</v>
      </c>
      <c r="GB44" s="1">
        <f t="shared" si="203"/>
        <v>0</v>
      </c>
      <c r="GC44" s="1">
        <f t="shared" si="204"/>
        <v>0</v>
      </c>
      <c r="GD44" s="1">
        <f t="shared" si="205"/>
        <v>0</v>
      </c>
      <c r="GE44" s="1">
        <f t="shared" si="206"/>
        <v>0</v>
      </c>
      <c r="GF44" s="1">
        <f t="shared" si="207"/>
        <v>0</v>
      </c>
      <c r="GG44" s="1">
        <f t="shared" si="208"/>
        <v>0</v>
      </c>
      <c r="GH44" s="1">
        <f t="shared" si="209"/>
        <v>0</v>
      </c>
      <c r="GI44" s="1">
        <f t="shared" si="210"/>
        <v>0</v>
      </c>
      <c r="GJ44" s="1">
        <f t="shared" si="211"/>
        <v>0</v>
      </c>
      <c r="GK44" s="1">
        <f t="shared" si="212"/>
        <v>0</v>
      </c>
      <c r="GL44" s="1">
        <f t="shared" si="213"/>
        <v>0</v>
      </c>
      <c r="GM44" s="1">
        <f t="shared" si="214"/>
        <v>0</v>
      </c>
      <c r="GN44">
        <f t="shared" si="215"/>
        <v>136200</v>
      </c>
      <c r="GO44">
        <f t="shared" si="216"/>
        <v>170250</v>
      </c>
    </row>
    <row r="45" spans="1:197" x14ac:dyDescent="0.2">
      <c r="A45" s="1" t="s">
        <v>150</v>
      </c>
      <c r="B45" t="s">
        <v>29</v>
      </c>
      <c r="C45" t="s">
        <v>151</v>
      </c>
      <c r="D45" t="s">
        <v>829</v>
      </c>
      <c r="E45">
        <v>113500</v>
      </c>
      <c r="F45">
        <v>39750</v>
      </c>
      <c r="G45">
        <v>45400</v>
      </c>
      <c r="H45">
        <v>51100</v>
      </c>
      <c r="I45">
        <v>56750</v>
      </c>
      <c r="J45">
        <v>61300</v>
      </c>
      <c r="K45">
        <v>65850</v>
      </c>
      <c r="L45">
        <v>70400</v>
      </c>
      <c r="M45">
        <v>74950</v>
      </c>
      <c r="N45">
        <v>47700</v>
      </c>
      <c r="O45">
        <v>54480</v>
      </c>
      <c r="P45">
        <v>61320</v>
      </c>
      <c r="Q45">
        <v>68100</v>
      </c>
      <c r="R45">
        <v>73560</v>
      </c>
      <c r="S45">
        <v>79020</v>
      </c>
      <c r="T45">
        <v>84480</v>
      </c>
      <c r="U45">
        <v>89940</v>
      </c>
      <c r="V45" s="1" t="s">
        <v>17</v>
      </c>
      <c r="AM45" s="1" t="s">
        <v>617</v>
      </c>
      <c r="AN45" s="1" t="s">
        <v>19</v>
      </c>
      <c r="AO45" s="1">
        <v>1</v>
      </c>
      <c r="AP45" t="s">
        <v>151</v>
      </c>
      <c r="AQ45" s="1" t="s">
        <v>21</v>
      </c>
      <c r="AR45" s="1" t="s">
        <v>523</v>
      </c>
      <c r="AS45" t="s">
        <v>151</v>
      </c>
      <c r="AT45">
        <f>'Average Income Limits-HIDE'!L44</f>
        <v>15900</v>
      </c>
      <c r="AU45">
        <f>'Average Income Limits-HIDE'!M44</f>
        <v>18160</v>
      </c>
      <c r="AV45">
        <f>'Average Income Limits-HIDE'!N44</f>
        <v>20440</v>
      </c>
      <c r="AW45">
        <f>'Average Income Limits-HIDE'!O44</f>
        <v>22700</v>
      </c>
      <c r="AX45">
        <f>'Average Income Limits-HIDE'!P44</f>
        <v>24520</v>
      </c>
      <c r="AY45">
        <f>'Average Income Limits-HIDE'!Q44</f>
        <v>26340</v>
      </c>
      <c r="AZ45">
        <f>'Average Income Limits-HIDE'!R44</f>
        <v>28160</v>
      </c>
      <c r="BA45">
        <f>'Average Income Limits-HIDE'!S44</f>
        <v>29980</v>
      </c>
      <c r="BB45">
        <f>'Average Income Limits-HIDE'!T44</f>
        <v>23850</v>
      </c>
      <c r="BC45">
        <f>'Average Income Limits-HIDE'!U44</f>
        <v>27240</v>
      </c>
      <c r="BD45">
        <f>'Average Income Limits-HIDE'!V44</f>
        <v>30660</v>
      </c>
      <c r="BE45">
        <f>'Average Income Limits-HIDE'!W44</f>
        <v>34050</v>
      </c>
      <c r="BF45">
        <f>'Average Income Limits-HIDE'!X44</f>
        <v>36780</v>
      </c>
      <c r="BG45">
        <f>'Average Income Limits-HIDE'!Y44</f>
        <v>39510</v>
      </c>
      <c r="BH45">
        <f>'Average Income Limits-HIDE'!Z44</f>
        <v>42240</v>
      </c>
      <c r="BI45">
        <f>'Average Income Limits-HIDE'!AA44</f>
        <v>44970</v>
      </c>
      <c r="BJ45">
        <f>'Average Income Limits-HIDE'!AB44</f>
        <v>31800</v>
      </c>
      <c r="BK45">
        <f>'Average Income Limits-HIDE'!AC44</f>
        <v>36320</v>
      </c>
      <c r="BL45">
        <f>'Average Income Limits-HIDE'!AD44</f>
        <v>40880</v>
      </c>
      <c r="BM45">
        <f>'Average Income Limits-HIDE'!AE44</f>
        <v>45400</v>
      </c>
      <c r="BN45">
        <f>'Average Income Limits-HIDE'!AF44</f>
        <v>49040</v>
      </c>
      <c r="BO45">
        <f>'Average Income Limits-HIDE'!AG44</f>
        <v>52680</v>
      </c>
      <c r="BP45">
        <f>'Average Income Limits-HIDE'!AH44</f>
        <v>56320</v>
      </c>
      <c r="BQ45">
        <f>'Average Income Limits-HIDE'!AI44</f>
        <v>59960</v>
      </c>
      <c r="BR45">
        <f>'Average Income Limits-HIDE'!AZ44</f>
        <v>55650</v>
      </c>
      <c r="BS45">
        <f>'Average Income Limits-HIDE'!BA44</f>
        <v>63560</v>
      </c>
      <c r="BT45">
        <f>'Average Income Limits-HIDE'!BB44</f>
        <v>71540</v>
      </c>
      <c r="BU45">
        <f>'Average Income Limits-HIDE'!BC44</f>
        <v>79450</v>
      </c>
      <c r="BV45">
        <f>'Average Income Limits-HIDE'!BD44</f>
        <v>85820</v>
      </c>
      <c r="BW45">
        <f>'Average Income Limits-HIDE'!BE44</f>
        <v>92190</v>
      </c>
      <c r="BX45">
        <f>'Average Income Limits-HIDE'!BF44</f>
        <v>98560</v>
      </c>
      <c r="BY45">
        <f>'Average Income Limits-HIDE'!BG44</f>
        <v>104930</v>
      </c>
      <c r="BZ45">
        <f>'Average Income Limits-HIDE'!BH44</f>
        <v>63600</v>
      </c>
      <c r="CA45">
        <f>'Average Income Limits-HIDE'!BI44</f>
        <v>72640</v>
      </c>
      <c r="CB45">
        <f>'Average Income Limits-HIDE'!BJ44</f>
        <v>81760</v>
      </c>
      <c r="CC45">
        <f>'Average Income Limits-HIDE'!BK44</f>
        <v>90800</v>
      </c>
      <c r="CD45">
        <f>'Average Income Limits-HIDE'!BL44</f>
        <v>98080</v>
      </c>
      <c r="CE45">
        <f>'Average Income Limits-HIDE'!BM44</f>
        <v>105360</v>
      </c>
      <c r="CF45">
        <f>'Average Income Limits-HIDE'!BN44</f>
        <v>112640</v>
      </c>
      <c r="CG45">
        <f>'Average Income Limits-HIDE'!BO44</f>
        <v>119920</v>
      </c>
      <c r="CH45" s="1">
        <f t="shared" si="113"/>
        <v>397</v>
      </c>
      <c r="CI45" s="1">
        <f t="shared" si="114"/>
        <v>425</v>
      </c>
      <c r="CJ45" s="1">
        <f t="shared" si="115"/>
        <v>511</v>
      </c>
      <c r="CK45" s="1">
        <f t="shared" si="116"/>
        <v>590</v>
      </c>
      <c r="CL45" s="1">
        <f t="shared" si="117"/>
        <v>658</v>
      </c>
      <c r="CM45" s="1">
        <f t="shared" si="118"/>
        <v>596</v>
      </c>
      <c r="CN45" s="1">
        <f t="shared" si="119"/>
        <v>638</v>
      </c>
      <c r="CO45" s="1">
        <f t="shared" si="120"/>
        <v>766</v>
      </c>
      <c r="CP45" s="1">
        <f t="shared" si="121"/>
        <v>885</v>
      </c>
      <c r="CQ45" s="1">
        <f t="shared" si="122"/>
        <v>987</v>
      </c>
      <c r="CR45" s="1">
        <f t="shared" si="123"/>
        <v>795</v>
      </c>
      <c r="CS45" s="1">
        <f t="shared" si="124"/>
        <v>851</v>
      </c>
      <c r="CT45" s="1">
        <f t="shared" si="125"/>
        <v>1022</v>
      </c>
      <c r="CU45" s="1">
        <f t="shared" si="126"/>
        <v>1180</v>
      </c>
      <c r="CV45" s="1">
        <f t="shared" si="127"/>
        <v>1317</v>
      </c>
      <c r="CW45" s="1">
        <f t="shared" si="128"/>
        <v>993</v>
      </c>
      <c r="CX45" s="1">
        <f t="shared" si="129"/>
        <v>1064</v>
      </c>
      <c r="CY45" s="1">
        <f t="shared" si="130"/>
        <v>1277</v>
      </c>
      <c r="CZ45" s="1">
        <f t="shared" si="131"/>
        <v>1475</v>
      </c>
      <c r="DA45" s="1">
        <f t="shared" si="132"/>
        <v>1646</v>
      </c>
      <c r="DB45" s="1">
        <f t="shared" si="133"/>
        <v>1192</v>
      </c>
      <c r="DC45" s="1">
        <f t="shared" si="134"/>
        <v>1277</v>
      </c>
      <c r="DD45" s="1">
        <f t="shared" si="135"/>
        <v>1533</v>
      </c>
      <c r="DE45" s="1">
        <f t="shared" si="136"/>
        <v>1770</v>
      </c>
      <c r="DF45" s="1">
        <f t="shared" si="137"/>
        <v>1975</v>
      </c>
      <c r="DG45" s="1">
        <f t="shared" si="138"/>
        <v>1391</v>
      </c>
      <c r="DH45" s="1">
        <f t="shared" si="139"/>
        <v>1490</v>
      </c>
      <c r="DI45" s="1">
        <f t="shared" si="140"/>
        <v>1788</v>
      </c>
      <c r="DJ45" s="1">
        <f t="shared" si="141"/>
        <v>2065</v>
      </c>
      <c r="DK45" s="1">
        <f t="shared" si="142"/>
        <v>2304</v>
      </c>
      <c r="DL45" s="1">
        <f t="shared" si="143"/>
        <v>1590</v>
      </c>
      <c r="DM45" s="1">
        <f t="shared" si="144"/>
        <v>1703</v>
      </c>
      <c r="DN45" s="1">
        <f t="shared" si="145"/>
        <v>2044</v>
      </c>
      <c r="DO45" s="1">
        <f t="shared" si="146"/>
        <v>2361</v>
      </c>
      <c r="DP45" s="1">
        <f t="shared" si="147"/>
        <v>2634</v>
      </c>
      <c r="DQ45">
        <f t="shared" si="217"/>
        <v>0</v>
      </c>
      <c r="DR45">
        <f t="shared" si="218"/>
        <v>0</v>
      </c>
      <c r="DS45">
        <f t="shared" si="219"/>
        <v>0</v>
      </c>
      <c r="DT45">
        <f t="shared" si="220"/>
        <v>0</v>
      </c>
      <c r="DU45">
        <f t="shared" si="221"/>
        <v>0</v>
      </c>
      <c r="DV45">
        <f t="shared" si="222"/>
        <v>0</v>
      </c>
      <c r="DW45">
        <f t="shared" si="223"/>
        <v>0</v>
      </c>
      <c r="DX45">
        <f t="shared" si="224"/>
        <v>0</v>
      </c>
      <c r="DY45">
        <f t="shared" si="148"/>
        <v>0</v>
      </c>
      <c r="DZ45">
        <f t="shared" si="149"/>
        <v>0</v>
      </c>
      <c r="EA45">
        <f t="shared" si="150"/>
        <v>0</v>
      </c>
      <c r="EB45">
        <f t="shared" si="151"/>
        <v>0</v>
      </c>
      <c r="EC45">
        <f t="shared" si="152"/>
        <v>0</v>
      </c>
      <c r="ED45">
        <f t="shared" si="153"/>
        <v>0</v>
      </c>
      <c r="EE45">
        <f t="shared" si="154"/>
        <v>0</v>
      </c>
      <c r="EF45">
        <f t="shared" si="155"/>
        <v>0</v>
      </c>
      <c r="EG45">
        <f t="shared" si="156"/>
        <v>0</v>
      </c>
      <c r="EH45">
        <f t="shared" si="157"/>
        <v>0</v>
      </c>
      <c r="EI45">
        <f t="shared" si="158"/>
        <v>0</v>
      </c>
      <c r="EJ45">
        <f t="shared" si="159"/>
        <v>0</v>
      </c>
      <c r="EK45">
        <f t="shared" si="160"/>
        <v>0</v>
      </c>
      <c r="EL45">
        <f t="shared" si="161"/>
        <v>0</v>
      </c>
      <c r="EM45">
        <f t="shared" si="162"/>
        <v>0</v>
      </c>
      <c r="EN45">
        <f t="shared" si="163"/>
        <v>0</v>
      </c>
      <c r="EO45">
        <f t="shared" si="164"/>
        <v>0</v>
      </c>
      <c r="EP45">
        <f t="shared" si="165"/>
        <v>0</v>
      </c>
      <c r="EQ45">
        <f t="shared" si="166"/>
        <v>0</v>
      </c>
      <c r="ER45">
        <f t="shared" si="167"/>
        <v>0</v>
      </c>
      <c r="ES45">
        <f t="shared" si="168"/>
        <v>0</v>
      </c>
      <c r="ET45">
        <f t="shared" si="169"/>
        <v>0</v>
      </c>
      <c r="EU45">
        <f t="shared" si="170"/>
        <v>0</v>
      </c>
      <c r="EV45">
        <f t="shared" si="171"/>
        <v>0</v>
      </c>
      <c r="EW45">
        <f t="shared" si="172"/>
        <v>0</v>
      </c>
      <c r="EX45">
        <f t="shared" si="173"/>
        <v>0</v>
      </c>
      <c r="EY45">
        <f t="shared" si="174"/>
        <v>0</v>
      </c>
      <c r="EZ45">
        <f t="shared" si="175"/>
        <v>0</v>
      </c>
      <c r="FA45">
        <f t="shared" si="176"/>
        <v>0</v>
      </c>
      <c r="FB45">
        <f t="shared" si="177"/>
        <v>0</v>
      </c>
      <c r="FC45">
        <f t="shared" si="178"/>
        <v>0</v>
      </c>
      <c r="FD45">
        <f t="shared" si="179"/>
        <v>0</v>
      </c>
      <c r="FE45" s="1">
        <f t="shared" si="180"/>
        <v>0</v>
      </c>
      <c r="FF45" s="1">
        <f t="shared" si="181"/>
        <v>0</v>
      </c>
      <c r="FG45" s="1">
        <f t="shared" si="182"/>
        <v>0</v>
      </c>
      <c r="FH45" s="1">
        <f t="shared" si="183"/>
        <v>0</v>
      </c>
      <c r="FI45" s="1">
        <f t="shared" si="184"/>
        <v>0</v>
      </c>
      <c r="FJ45" s="1">
        <f t="shared" si="185"/>
        <v>0</v>
      </c>
      <c r="FK45" s="1">
        <f t="shared" si="186"/>
        <v>0</v>
      </c>
      <c r="FL45" s="1">
        <f t="shared" si="187"/>
        <v>0</v>
      </c>
      <c r="FM45" s="1">
        <f t="shared" si="188"/>
        <v>0</v>
      </c>
      <c r="FN45" s="1">
        <f t="shared" si="189"/>
        <v>0</v>
      </c>
      <c r="FO45" s="1">
        <f t="shared" si="190"/>
        <v>0</v>
      </c>
      <c r="FP45" s="1">
        <f t="shared" si="191"/>
        <v>0</v>
      </c>
      <c r="FQ45" s="1">
        <f t="shared" si="192"/>
        <v>0</v>
      </c>
      <c r="FR45" s="1">
        <f t="shared" si="193"/>
        <v>0</v>
      </c>
      <c r="FS45" s="1">
        <f t="shared" si="194"/>
        <v>0</v>
      </c>
      <c r="FT45" s="1">
        <f t="shared" si="195"/>
        <v>0</v>
      </c>
      <c r="FU45" s="1">
        <f t="shared" si="196"/>
        <v>0</v>
      </c>
      <c r="FV45" s="1">
        <f t="shared" si="197"/>
        <v>0</v>
      </c>
      <c r="FW45" s="1">
        <f t="shared" si="198"/>
        <v>0</v>
      </c>
      <c r="FX45" s="1">
        <f t="shared" si="199"/>
        <v>0</v>
      </c>
      <c r="FY45" s="1">
        <f t="shared" si="200"/>
        <v>0</v>
      </c>
      <c r="FZ45" s="1">
        <f t="shared" si="201"/>
        <v>0</v>
      </c>
      <c r="GA45" s="1">
        <f t="shared" si="202"/>
        <v>0</v>
      </c>
      <c r="GB45" s="1">
        <f t="shared" si="203"/>
        <v>0</v>
      </c>
      <c r="GC45" s="1">
        <f t="shared" si="204"/>
        <v>0</v>
      </c>
      <c r="GD45" s="1">
        <f t="shared" si="205"/>
        <v>0</v>
      </c>
      <c r="GE45" s="1">
        <f t="shared" si="206"/>
        <v>0</v>
      </c>
      <c r="GF45" s="1">
        <f t="shared" si="207"/>
        <v>0</v>
      </c>
      <c r="GG45" s="1">
        <f t="shared" si="208"/>
        <v>0</v>
      </c>
      <c r="GH45" s="1">
        <f t="shared" si="209"/>
        <v>0</v>
      </c>
      <c r="GI45" s="1">
        <f t="shared" si="210"/>
        <v>0</v>
      </c>
      <c r="GJ45" s="1">
        <f t="shared" si="211"/>
        <v>0</v>
      </c>
      <c r="GK45" s="1">
        <f t="shared" si="212"/>
        <v>0</v>
      </c>
      <c r="GL45" s="1">
        <f t="shared" si="213"/>
        <v>0</v>
      </c>
      <c r="GM45" s="1">
        <f t="shared" si="214"/>
        <v>0</v>
      </c>
      <c r="GN45">
        <f t="shared" si="215"/>
        <v>136200</v>
      </c>
      <c r="GO45">
        <f t="shared" si="216"/>
        <v>170250</v>
      </c>
    </row>
    <row r="46" spans="1:197" x14ac:dyDescent="0.2">
      <c r="A46" s="1" t="s">
        <v>154</v>
      </c>
      <c r="B46" t="s">
        <v>152</v>
      </c>
      <c r="C46" t="s">
        <v>155</v>
      </c>
      <c r="D46" t="s">
        <v>153</v>
      </c>
      <c r="E46">
        <v>68200</v>
      </c>
      <c r="F46">
        <v>27350</v>
      </c>
      <c r="G46">
        <v>31250</v>
      </c>
      <c r="H46">
        <v>35150</v>
      </c>
      <c r="I46">
        <v>39050</v>
      </c>
      <c r="J46">
        <v>42200</v>
      </c>
      <c r="K46">
        <v>45300</v>
      </c>
      <c r="L46">
        <v>48450</v>
      </c>
      <c r="M46">
        <v>51550</v>
      </c>
      <c r="N46">
        <v>32820</v>
      </c>
      <c r="O46">
        <v>37500</v>
      </c>
      <c r="P46">
        <v>42180</v>
      </c>
      <c r="Q46">
        <v>46860</v>
      </c>
      <c r="R46">
        <v>50640</v>
      </c>
      <c r="S46">
        <v>54360</v>
      </c>
      <c r="T46">
        <v>58140</v>
      </c>
      <c r="U46">
        <v>61860</v>
      </c>
      <c r="V46" s="1" t="s">
        <v>17</v>
      </c>
      <c r="AM46" s="1" t="s">
        <v>617</v>
      </c>
      <c r="AN46" s="1" t="s">
        <v>19</v>
      </c>
      <c r="AO46" s="1">
        <v>0</v>
      </c>
      <c r="AP46" t="s">
        <v>155</v>
      </c>
      <c r="AQ46" s="1" t="s">
        <v>21</v>
      </c>
      <c r="AR46" s="1" t="s">
        <v>524</v>
      </c>
      <c r="AS46" t="s">
        <v>155</v>
      </c>
      <c r="AT46">
        <f>'Average Income Limits-HIDE'!L45</f>
        <v>10940</v>
      </c>
      <c r="AU46">
        <f>'Average Income Limits-HIDE'!M45</f>
        <v>12500</v>
      </c>
      <c r="AV46">
        <f>'Average Income Limits-HIDE'!N45</f>
        <v>14060</v>
      </c>
      <c r="AW46">
        <f>'Average Income Limits-HIDE'!O45</f>
        <v>15620</v>
      </c>
      <c r="AX46">
        <f>'Average Income Limits-HIDE'!P45</f>
        <v>16880</v>
      </c>
      <c r="AY46">
        <f>'Average Income Limits-HIDE'!Q45</f>
        <v>18120</v>
      </c>
      <c r="AZ46">
        <f>'Average Income Limits-HIDE'!R45</f>
        <v>19380</v>
      </c>
      <c r="BA46">
        <f>'Average Income Limits-HIDE'!S45</f>
        <v>20620</v>
      </c>
      <c r="BB46">
        <f>'Average Income Limits-HIDE'!T45</f>
        <v>16410</v>
      </c>
      <c r="BC46">
        <f>'Average Income Limits-HIDE'!U45</f>
        <v>18750</v>
      </c>
      <c r="BD46">
        <f>'Average Income Limits-HIDE'!V45</f>
        <v>21090</v>
      </c>
      <c r="BE46">
        <f>'Average Income Limits-HIDE'!W45</f>
        <v>23430</v>
      </c>
      <c r="BF46">
        <f>'Average Income Limits-HIDE'!X45</f>
        <v>25320</v>
      </c>
      <c r="BG46">
        <f>'Average Income Limits-HIDE'!Y45</f>
        <v>27180</v>
      </c>
      <c r="BH46">
        <f>'Average Income Limits-HIDE'!Z45</f>
        <v>29070</v>
      </c>
      <c r="BI46">
        <f>'Average Income Limits-HIDE'!AA45</f>
        <v>30930</v>
      </c>
      <c r="BJ46">
        <f>'Average Income Limits-HIDE'!AB45</f>
        <v>21880</v>
      </c>
      <c r="BK46">
        <f>'Average Income Limits-HIDE'!AC45</f>
        <v>25000</v>
      </c>
      <c r="BL46">
        <f>'Average Income Limits-HIDE'!AD45</f>
        <v>28120</v>
      </c>
      <c r="BM46">
        <f>'Average Income Limits-HIDE'!AE45</f>
        <v>31240</v>
      </c>
      <c r="BN46">
        <f>'Average Income Limits-HIDE'!AF45</f>
        <v>33760</v>
      </c>
      <c r="BO46">
        <f>'Average Income Limits-HIDE'!AG45</f>
        <v>36240</v>
      </c>
      <c r="BP46">
        <f>'Average Income Limits-HIDE'!AH45</f>
        <v>38760</v>
      </c>
      <c r="BQ46">
        <f>'Average Income Limits-HIDE'!AI45</f>
        <v>41240</v>
      </c>
      <c r="BR46">
        <f>'Average Income Limits-HIDE'!AZ45</f>
        <v>38290</v>
      </c>
      <c r="BS46">
        <f>'Average Income Limits-HIDE'!BA45</f>
        <v>43750</v>
      </c>
      <c r="BT46">
        <f>'Average Income Limits-HIDE'!BB45</f>
        <v>49210</v>
      </c>
      <c r="BU46">
        <f>'Average Income Limits-HIDE'!BC45</f>
        <v>54670</v>
      </c>
      <c r="BV46">
        <f>'Average Income Limits-HIDE'!BD45</f>
        <v>59080</v>
      </c>
      <c r="BW46">
        <f>'Average Income Limits-HIDE'!BE45</f>
        <v>63420</v>
      </c>
      <c r="BX46">
        <f>'Average Income Limits-HIDE'!BF45</f>
        <v>67830</v>
      </c>
      <c r="BY46">
        <f>'Average Income Limits-HIDE'!BG45</f>
        <v>72170</v>
      </c>
      <c r="BZ46">
        <f>'Average Income Limits-HIDE'!BH45</f>
        <v>43760</v>
      </c>
      <c r="CA46">
        <f>'Average Income Limits-HIDE'!BI45</f>
        <v>50000</v>
      </c>
      <c r="CB46">
        <f>'Average Income Limits-HIDE'!BJ45</f>
        <v>56240</v>
      </c>
      <c r="CC46">
        <f>'Average Income Limits-HIDE'!BK45</f>
        <v>62480</v>
      </c>
      <c r="CD46">
        <f>'Average Income Limits-HIDE'!BL45</f>
        <v>67520</v>
      </c>
      <c r="CE46">
        <f>'Average Income Limits-HIDE'!BM45</f>
        <v>72480</v>
      </c>
      <c r="CF46">
        <f>'Average Income Limits-HIDE'!BN45</f>
        <v>77520</v>
      </c>
      <c r="CG46">
        <f>'Average Income Limits-HIDE'!BO45</f>
        <v>82480</v>
      </c>
      <c r="CH46" s="1">
        <f t="shared" si="113"/>
        <v>273</v>
      </c>
      <c r="CI46" s="1">
        <f t="shared" si="114"/>
        <v>293</v>
      </c>
      <c r="CJ46" s="1">
        <f t="shared" si="115"/>
        <v>351</v>
      </c>
      <c r="CK46" s="1">
        <f t="shared" si="116"/>
        <v>406</v>
      </c>
      <c r="CL46" s="1">
        <f t="shared" si="117"/>
        <v>453</v>
      </c>
      <c r="CM46" s="1">
        <f t="shared" si="118"/>
        <v>410</v>
      </c>
      <c r="CN46" s="1">
        <f t="shared" si="119"/>
        <v>439</v>
      </c>
      <c r="CO46" s="1">
        <f t="shared" si="120"/>
        <v>527</v>
      </c>
      <c r="CP46" s="1">
        <f t="shared" si="121"/>
        <v>609</v>
      </c>
      <c r="CQ46" s="1">
        <f t="shared" si="122"/>
        <v>679</v>
      </c>
      <c r="CR46" s="1">
        <f t="shared" si="123"/>
        <v>547</v>
      </c>
      <c r="CS46" s="1">
        <f t="shared" si="124"/>
        <v>586</v>
      </c>
      <c r="CT46" s="1">
        <f t="shared" si="125"/>
        <v>703</v>
      </c>
      <c r="CU46" s="1">
        <f t="shared" si="126"/>
        <v>812</v>
      </c>
      <c r="CV46" s="1">
        <f t="shared" si="127"/>
        <v>906</v>
      </c>
      <c r="CW46" s="1">
        <f t="shared" si="128"/>
        <v>683</v>
      </c>
      <c r="CX46" s="1">
        <f t="shared" si="129"/>
        <v>732</v>
      </c>
      <c r="CY46" s="1">
        <f t="shared" si="130"/>
        <v>878</v>
      </c>
      <c r="CZ46" s="1">
        <f t="shared" si="131"/>
        <v>1015</v>
      </c>
      <c r="DA46" s="1">
        <f t="shared" si="132"/>
        <v>1132</v>
      </c>
      <c r="DB46" s="1">
        <f t="shared" si="133"/>
        <v>820</v>
      </c>
      <c r="DC46" s="1">
        <f t="shared" si="134"/>
        <v>879</v>
      </c>
      <c r="DD46" s="1">
        <f t="shared" si="135"/>
        <v>1054</v>
      </c>
      <c r="DE46" s="1">
        <f t="shared" si="136"/>
        <v>1218</v>
      </c>
      <c r="DF46" s="1">
        <f t="shared" si="137"/>
        <v>1359</v>
      </c>
      <c r="DG46" s="1">
        <f t="shared" si="138"/>
        <v>957</v>
      </c>
      <c r="DH46" s="1">
        <f t="shared" si="139"/>
        <v>1025</v>
      </c>
      <c r="DI46" s="1">
        <f t="shared" si="140"/>
        <v>1230</v>
      </c>
      <c r="DJ46" s="1">
        <f t="shared" si="141"/>
        <v>1421</v>
      </c>
      <c r="DK46" s="1">
        <f t="shared" si="142"/>
        <v>1585</v>
      </c>
      <c r="DL46" s="1">
        <f t="shared" si="143"/>
        <v>1094</v>
      </c>
      <c r="DM46" s="1">
        <f t="shared" si="144"/>
        <v>1172</v>
      </c>
      <c r="DN46" s="1">
        <f t="shared" si="145"/>
        <v>1406</v>
      </c>
      <c r="DO46" s="1">
        <f t="shared" si="146"/>
        <v>1625</v>
      </c>
      <c r="DP46" s="1">
        <f t="shared" si="147"/>
        <v>1812</v>
      </c>
      <c r="DQ46">
        <f t="shared" si="217"/>
        <v>0</v>
      </c>
      <c r="DR46">
        <f t="shared" si="218"/>
        <v>0</v>
      </c>
      <c r="DS46">
        <f t="shared" si="219"/>
        <v>0</v>
      </c>
      <c r="DT46">
        <f t="shared" si="220"/>
        <v>0</v>
      </c>
      <c r="DU46">
        <f t="shared" si="221"/>
        <v>0</v>
      </c>
      <c r="DV46">
        <f t="shared" si="222"/>
        <v>0</v>
      </c>
      <c r="DW46">
        <f t="shared" si="223"/>
        <v>0</v>
      </c>
      <c r="DX46">
        <f t="shared" si="224"/>
        <v>0</v>
      </c>
      <c r="DY46">
        <f t="shared" si="148"/>
        <v>0</v>
      </c>
      <c r="DZ46">
        <f t="shared" si="149"/>
        <v>0</v>
      </c>
      <c r="EA46">
        <f t="shared" si="150"/>
        <v>0</v>
      </c>
      <c r="EB46">
        <f t="shared" si="151"/>
        <v>0</v>
      </c>
      <c r="EC46">
        <f t="shared" si="152"/>
        <v>0</v>
      </c>
      <c r="ED46">
        <f t="shared" si="153"/>
        <v>0</v>
      </c>
      <c r="EE46">
        <f t="shared" si="154"/>
        <v>0</v>
      </c>
      <c r="EF46">
        <f t="shared" si="155"/>
        <v>0</v>
      </c>
      <c r="EG46">
        <f t="shared" si="156"/>
        <v>0</v>
      </c>
      <c r="EH46">
        <f t="shared" si="157"/>
        <v>0</v>
      </c>
      <c r="EI46">
        <f t="shared" si="158"/>
        <v>0</v>
      </c>
      <c r="EJ46">
        <f t="shared" si="159"/>
        <v>0</v>
      </c>
      <c r="EK46">
        <f t="shared" si="160"/>
        <v>0</v>
      </c>
      <c r="EL46">
        <f t="shared" si="161"/>
        <v>0</v>
      </c>
      <c r="EM46">
        <f t="shared" si="162"/>
        <v>0</v>
      </c>
      <c r="EN46">
        <f t="shared" si="163"/>
        <v>0</v>
      </c>
      <c r="EO46">
        <f t="shared" si="164"/>
        <v>0</v>
      </c>
      <c r="EP46">
        <f t="shared" si="165"/>
        <v>0</v>
      </c>
      <c r="EQ46">
        <f t="shared" si="166"/>
        <v>0</v>
      </c>
      <c r="ER46">
        <f t="shared" si="167"/>
        <v>0</v>
      </c>
      <c r="ES46">
        <f t="shared" si="168"/>
        <v>0</v>
      </c>
      <c r="ET46">
        <f t="shared" si="169"/>
        <v>0</v>
      </c>
      <c r="EU46">
        <f t="shared" si="170"/>
        <v>0</v>
      </c>
      <c r="EV46">
        <f t="shared" si="171"/>
        <v>0</v>
      </c>
      <c r="EW46">
        <f t="shared" si="172"/>
        <v>0</v>
      </c>
      <c r="EX46">
        <f t="shared" si="173"/>
        <v>0</v>
      </c>
      <c r="EY46">
        <f t="shared" si="174"/>
        <v>0</v>
      </c>
      <c r="EZ46">
        <f t="shared" si="175"/>
        <v>0</v>
      </c>
      <c r="FA46">
        <f t="shared" si="176"/>
        <v>0</v>
      </c>
      <c r="FB46">
        <f t="shared" si="177"/>
        <v>0</v>
      </c>
      <c r="FC46">
        <f t="shared" si="178"/>
        <v>0</v>
      </c>
      <c r="FD46">
        <f t="shared" si="179"/>
        <v>0</v>
      </c>
      <c r="FE46" s="1">
        <f t="shared" si="180"/>
        <v>0</v>
      </c>
      <c r="FF46" s="1">
        <f t="shared" si="181"/>
        <v>0</v>
      </c>
      <c r="FG46" s="1">
        <f t="shared" si="182"/>
        <v>0</v>
      </c>
      <c r="FH46" s="1">
        <f t="shared" si="183"/>
        <v>0</v>
      </c>
      <c r="FI46" s="1">
        <f t="shared" si="184"/>
        <v>0</v>
      </c>
      <c r="FJ46" s="1">
        <f t="shared" si="185"/>
        <v>0</v>
      </c>
      <c r="FK46" s="1">
        <f t="shared" si="186"/>
        <v>0</v>
      </c>
      <c r="FL46" s="1">
        <f t="shared" si="187"/>
        <v>0</v>
      </c>
      <c r="FM46" s="1">
        <f t="shared" si="188"/>
        <v>0</v>
      </c>
      <c r="FN46" s="1">
        <f t="shared" si="189"/>
        <v>0</v>
      </c>
      <c r="FO46" s="1">
        <f t="shared" si="190"/>
        <v>0</v>
      </c>
      <c r="FP46" s="1">
        <f t="shared" si="191"/>
        <v>0</v>
      </c>
      <c r="FQ46" s="1">
        <f t="shared" si="192"/>
        <v>0</v>
      </c>
      <c r="FR46" s="1">
        <f t="shared" si="193"/>
        <v>0</v>
      </c>
      <c r="FS46" s="1">
        <f t="shared" si="194"/>
        <v>0</v>
      </c>
      <c r="FT46" s="1">
        <f t="shared" si="195"/>
        <v>0</v>
      </c>
      <c r="FU46" s="1">
        <f t="shared" si="196"/>
        <v>0</v>
      </c>
      <c r="FV46" s="1">
        <f t="shared" si="197"/>
        <v>0</v>
      </c>
      <c r="FW46" s="1">
        <f t="shared" si="198"/>
        <v>0</v>
      </c>
      <c r="FX46" s="1">
        <f t="shared" si="199"/>
        <v>0</v>
      </c>
      <c r="FY46" s="1">
        <f t="shared" si="200"/>
        <v>0</v>
      </c>
      <c r="FZ46" s="1">
        <f t="shared" si="201"/>
        <v>0</v>
      </c>
      <c r="GA46" s="1">
        <f t="shared" si="202"/>
        <v>0</v>
      </c>
      <c r="GB46" s="1">
        <f t="shared" si="203"/>
        <v>0</v>
      </c>
      <c r="GC46" s="1">
        <f t="shared" si="204"/>
        <v>0</v>
      </c>
      <c r="GD46" s="1">
        <f t="shared" si="205"/>
        <v>0</v>
      </c>
      <c r="GE46" s="1">
        <f t="shared" si="206"/>
        <v>0</v>
      </c>
      <c r="GF46" s="1">
        <f t="shared" si="207"/>
        <v>0</v>
      </c>
      <c r="GG46" s="1">
        <f t="shared" si="208"/>
        <v>0</v>
      </c>
      <c r="GH46" s="1">
        <f t="shared" si="209"/>
        <v>0</v>
      </c>
      <c r="GI46" s="1">
        <f t="shared" si="210"/>
        <v>0</v>
      </c>
      <c r="GJ46" s="1">
        <f t="shared" si="211"/>
        <v>0</v>
      </c>
      <c r="GK46" s="1">
        <f t="shared" si="212"/>
        <v>0</v>
      </c>
      <c r="GL46" s="1">
        <f t="shared" si="213"/>
        <v>0</v>
      </c>
      <c r="GM46" s="1">
        <f t="shared" si="214"/>
        <v>0</v>
      </c>
      <c r="GN46">
        <f t="shared" si="215"/>
        <v>93720</v>
      </c>
      <c r="GO46">
        <f t="shared" si="216"/>
        <v>117150</v>
      </c>
    </row>
    <row r="47" spans="1:197" x14ac:dyDescent="0.2">
      <c r="A47" s="1" t="s">
        <v>158</v>
      </c>
      <c r="B47" t="s">
        <v>156</v>
      </c>
      <c r="C47" t="s">
        <v>159</v>
      </c>
      <c r="D47" t="s">
        <v>157</v>
      </c>
      <c r="E47">
        <v>83200</v>
      </c>
      <c r="F47">
        <v>28000</v>
      </c>
      <c r="G47">
        <v>32000</v>
      </c>
      <c r="H47">
        <v>36000</v>
      </c>
      <c r="I47">
        <v>40000</v>
      </c>
      <c r="J47">
        <v>43200</v>
      </c>
      <c r="K47">
        <v>46400</v>
      </c>
      <c r="L47">
        <v>49600</v>
      </c>
      <c r="M47">
        <v>52800</v>
      </c>
      <c r="N47">
        <v>33600</v>
      </c>
      <c r="O47">
        <v>38400</v>
      </c>
      <c r="P47">
        <v>43200</v>
      </c>
      <c r="Q47">
        <v>48000</v>
      </c>
      <c r="R47">
        <v>51840</v>
      </c>
      <c r="S47">
        <v>55680</v>
      </c>
      <c r="T47">
        <v>59520</v>
      </c>
      <c r="U47">
        <v>63360</v>
      </c>
      <c r="V47" s="1" t="s">
        <v>17</v>
      </c>
      <c r="AM47" s="1" t="s">
        <v>617</v>
      </c>
      <c r="AN47" s="1" t="s">
        <v>19</v>
      </c>
      <c r="AO47" s="1">
        <v>0</v>
      </c>
      <c r="AP47" t="s">
        <v>159</v>
      </c>
      <c r="AQ47" s="1" t="s">
        <v>21</v>
      </c>
      <c r="AR47" s="1" t="s">
        <v>525</v>
      </c>
      <c r="AS47" t="s">
        <v>159</v>
      </c>
      <c r="AT47">
        <f>'Average Income Limits-HIDE'!L46</f>
        <v>11200</v>
      </c>
      <c r="AU47">
        <f>'Average Income Limits-HIDE'!M46</f>
        <v>12800</v>
      </c>
      <c r="AV47">
        <f>'Average Income Limits-HIDE'!N46</f>
        <v>14400</v>
      </c>
      <c r="AW47">
        <f>'Average Income Limits-HIDE'!O46</f>
        <v>16000</v>
      </c>
      <c r="AX47">
        <f>'Average Income Limits-HIDE'!P46</f>
        <v>17280</v>
      </c>
      <c r="AY47">
        <f>'Average Income Limits-HIDE'!Q46</f>
        <v>18560</v>
      </c>
      <c r="AZ47">
        <f>'Average Income Limits-HIDE'!R46</f>
        <v>19840</v>
      </c>
      <c r="BA47">
        <f>'Average Income Limits-HIDE'!S46</f>
        <v>21120</v>
      </c>
      <c r="BB47">
        <f>'Average Income Limits-HIDE'!T46</f>
        <v>16800</v>
      </c>
      <c r="BC47">
        <f>'Average Income Limits-HIDE'!U46</f>
        <v>19200</v>
      </c>
      <c r="BD47">
        <f>'Average Income Limits-HIDE'!V46</f>
        <v>21600</v>
      </c>
      <c r="BE47">
        <f>'Average Income Limits-HIDE'!W46</f>
        <v>24000</v>
      </c>
      <c r="BF47">
        <f>'Average Income Limits-HIDE'!X46</f>
        <v>25920</v>
      </c>
      <c r="BG47">
        <f>'Average Income Limits-HIDE'!Y46</f>
        <v>27840</v>
      </c>
      <c r="BH47">
        <f>'Average Income Limits-HIDE'!Z46</f>
        <v>29760</v>
      </c>
      <c r="BI47">
        <f>'Average Income Limits-HIDE'!AA46</f>
        <v>31680</v>
      </c>
      <c r="BJ47">
        <f>'Average Income Limits-HIDE'!AB46</f>
        <v>22400</v>
      </c>
      <c r="BK47">
        <f>'Average Income Limits-HIDE'!AC46</f>
        <v>25600</v>
      </c>
      <c r="BL47">
        <f>'Average Income Limits-HIDE'!AD46</f>
        <v>28800</v>
      </c>
      <c r="BM47">
        <f>'Average Income Limits-HIDE'!AE46</f>
        <v>32000</v>
      </c>
      <c r="BN47">
        <f>'Average Income Limits-HIDE'!AF46</f>
        <v>34560</v>
      </c>
      <c r="BO47">
        <f>'Average Income Limits-HIDE'!AG46</f>
        <v>37120</v>
      </c>
      <c r="BP47">
        <f>'Average Income Limits-HIDE'!AH46</f>
        <v>39680</v>
      </c>
      <c r="BQ47">
        <f>'Average Income Limits-HIDE'!AI46</f>
        <v>42240</v>
      </c>
      <c r="BR47">
        <f>'Average Income Limits-HIDE'!AZ46</f>
        <v>39200</v>
      </c>
      <c r="BS47">
        <f>'Average Income Limits-HIDE'!BA46</f>
        <v>44800</v>
      </c>
      <c r="BT47">
        <f>'Average Income Limits-HIDE'!BB46</f>
        <v>50400</v>
      </c>
      <c r="BU47">
        <f>'Average Income Limits-HIDE'!BC46</f>
        <v>56000</v>
      </c>
      <c r="BV47">
        <f>'Average Income Limits-HIDE'!BD46</f>
        <v>60480</v>
      </c>
      <c r="BW47">
        <f>'Average Income Limits-HIDE'!BE46</f>
        <v>64960</v>
      </c>
      <c r="BX47">
        <f>'Average Income Limits-HIDE'!BF46</f>
        <v>69440</v>
      </c>
      <c r="BY47">
        <f>'Average Income Limits-HIDE'!BG46</f>
        <v>73920</v>
      </c>
      <c r="BZ47">
        <f>'Average Income Limits-HIDE'!BH46</f>
        <v>44800</v>
      </c>
      <c r="CA47">
        <f>'Average Income Limits-HIDE'!BI46</f>
        <v>51200</v>
      </c>
      <c r="CB47">
        <f>'Average Income Limits-HIDE'!BJ46</f>
        <v>57600</v>
      </c>
      <c r="CC47">
        <f>'Average Income Limits-HIDE'!BK46</f>
        <v>64000</v>
      </c>
      <c r="CD47">
        <f>'Average Income Limits-HIDE'!BL46</f>
        <v>69120</v>
      </c>
      <c r="CE47">
        <f>'Average Income Limits-HIDE'!BM46</f>
        <v>74240</v>
      </c>
      <c r="CF47">
        <f>'Average Income Limits-HIDE'!BN46</f>
        <v>79360</v>
      </c>
      <c r="CG47">
        <f>'Average Income Limits-HIDE'!BO46</f>
        <v>84480</v>
      </c>
      <c r="CH47" s="1">
        <f t="shared" si="113"/>
        <v>280</v>
      </c>
      <c r="CI47" s="1">
        <f t="shared" si="114"/>
        <v>300</v>
      </c>
      <c r="CJ47" s="1">
        <f t="shared" si="115"/>
        <v>360</v>
      </c>
      <c r="CK47" s="1">
        <f t="shared" si="116"/>
        <v>416</v>
      </c>
      <c r="CL47" s="1">
        <f t="shared" si="117"/>
        <v>464</v>
      </c>
      <c r="CM47" s="1">
        <f t="shared" si="118"/>
        <v>420</v>
      </c>
      <c r="CN47" s="1">
        <f t="shared" si="119"/>
        <v>450</v>
      </c>
      <c r="CO47" s="1">
        <f t="shared" si="120"/>
        <v>540</v>
      </c>
      <c r="CP47" s="1">
        <f t="shared" si="121"/>
        <v>624</v>
      </c>
      <c r="CQ47" s="1">
        <f t="shared" si="122"/>
        <v>696</v>
      </c>
      <c r="CR47" s="1">
        <f t="shared" si="123"/>
        <v>560</v>
      </c>
      <c r="CS47" s="1">
        <f t="shared" si="124"/>
        <v>600</v>
      </c>
      <c r="CT47" s="1">
        <f t="shared" si="125"/>
        <v>720</v>
      </c>
      <c r="CU47" s="1">
        <f t="shared" si="126"/>
        <v>832</v>
      </c>
      <c r="CV47" s="1">
        <f t="shared" si="127"/>
        <v>928</v>
      </c>
      <c r="CW47" s="1">
        <f t="shared" si="128"/>
        <v>700</v>
      </c>
      <c r="CX47" s="1">
        <f t="shared" si="129"/>
        <v>750</v>
      </c>
      <c r="CY47" s="1">
        <f t="shared" si="130"/>
        <v>900</v>
      </c>
      <c r="CZ47" s="1">
        <f t="shared" si="131"/>
        <v>1040</v>
      </c>
      <c r="DA47" s="1">
        <f t="shared" si="132"/>
        <v>1160</v>
      </c>
      <c r="DB47" s="1">
        <f t="shared" si="133"/>
        <v>840</v>
      </c>
      <c r="DC47" s="1">
        <f t="shared" si="134"/>
        <v>900</v>
      </c>
      <c r="DD47" s="1">
        <f t="shared" si="135"/>
        <v>1080</v>
      </c>
      <c r="DE47" s="1">
        <f t="shared" si="136"/>
        <v>1248</v>
      </c>
      <c r="DF47" s="1">
        <f t="shared" si="137"/>
        <v>1392</v>
      </c>
      <c r="DG47" s="1">
        <f t="shared" si="138"/>
        <v>980</v>
      </c>
      <c r="DH47" s="1">
        <f t="shared" si="139"/>
        <v>1050</v>
      </c>
      <c r="DI47" s="1">
        <f t="shared" si="140"/>
        <v>1260</v>
      </c>
      <c r="DJ47" s="1">
        <f t="shared" si="141"/>
        <v>1456</v>
      </c>
      <c r="DK47" s="1">
        <f t="shared" si="142"/>
        <v>1624</v>
      </c>
      <c r="DL47" s="1">
        <f t="shared" si="143"/>
        <v>1120</v>
      </c>
      <c r="DM47" s="1">
        <f t="shared" si="144"/>
        <v>1200</v>
      </c>
      <c r="DN47" s="1">
        <f t="shared" si="145"/>
        <v>1440</v>
      </c>
      <c r="DO47" s="1">
        <f t="shared" si="146"/>
        <v>1664</v>
      </c>
      <c r="DP47" s="1">
        <f t="shared" si="147"/>
        <v>1856</v>
      </c>
      <c r="DQ47">
        <f t="shared" si="217"/>
        <v>0</v>
      </c>
      <c r="DR47">
        <f t="shared" si="218"/>
        <v>0</v>
      </c>
      <c r="DS47">
        <f t="shared" si="219"/>
        <v>0</v>
      </c>
      <c r="DT47">
        <f t="shared" si="220"/>
        <v>0</v>
      </c>
      <c r="DU47">
        <f t="shared" si="221"/>
        <v>0</v>
      </c>
      <c r="DV47">
        <f t="shared" si="222"/>
        <v>0</v>
      </c>
      <c r="DW47">
        <f t="shared" si="223"/>
        <v>0</v>
      </c>
      <c r="DX47">
        <f t="shared" si="224"/>
        <v>0</v>
      </c>
      <c r="DY47">
        <f t="shared" si="148"/>
        <v>0</v>
      </c>
      <c r="DZ47">
        <f t="shared" si="149"/>
        <v>0</v>
      </c>
      <c r="EA47">
        <f t="shared" si="150"/>
        <v>0</v>
      </c>
      <c r="EB47">
        <f t="shared" si="151"/>
        <v>0</v>
      </c>
      <c r="EC47">
        <f t="shared" si="152"/>
        <v>0</v>
      </c>
      <c r="ED47">
        <f t="shared" si="153"/>
        <v>0</v>
      </c>
      <c r="EE47">
        <f t="shared" si="154"/>
        <v>0</v>
      </c>
      <c r="EF47">
        <f t="shared" si="155"/>
        <v>0</v>
      </c>
      <c r="EG47">
        <f t="shared" si="156"/>
        <v>0</v>
      </c>
      <c r="EH47">
        <f t="shared" si="157"/>
        <v>0</v>
      </c>
      <c r="EI47">
        <f t="shared" si="158"/>
        <v>0</v>
      </c>
      <c r="EJ47">
        <f t="shared" si="159"/>
        <v>0</v>
      </c>
      <c r="EK47">
        <f t="shared" si="160"/>
        <v>0</v>
      </c>
      <c r="EL47">
        <f t="shared" si="161"/>
        <v>0</v>
      </c>
      <c r="EM47">
        <f t="shared" si="162"/>
        <v>0</v>
      </c>
      <c r="EN47">
        <f t="shared" si="163"/>
        <v>0</v>
      </c>
      <c r="EO47">
        <f t="shared" si="164"/>
        <v>0</v>
      </c>
      <c r="EP47">
        <f t="shared" si="165"/>
        <v>0</v>
      </c>
      <c r="EQ47">
        <f t="shared" si="166"/>
        <v>0</v>
      </c>
      <c r="ER47">
        <f t="shared" si="167"/>
        <v>0</v>
      </c>
      <c r="ES47">
        <f t="shared" si="168"/>
        <v>0</v>
      </c>
      <c r="ET47">
        <f t="shared" si="169"/>
        <v>0</v>
      </c>
      <c r="EU47">
        <f t="shared" si="170"/>
        <v>0</v>
      </c>
      <c r="EV47">
        <f t="shared" si="171"/>
        <v>0</v>
      </c>
      <c r="EW47">
        <f t="shared" si="172"/>
        <v>0</v>
      </c>
      <c r="EX47">
        <f t="shared" si="173"/>
        <v>0</v>
      </c>
      <c r="EY47">
        <f t="shared" si="174"/>
        <v>0</v>
      </c>
      <c r="EZ47">
        <f t="shared" si="175"/>
        <v>0</v>
      </c>
      <c r="FA47">
        <f t="shared" si="176"/>
        <v>0</v>
      </c>
      <c r="FB47">
        <f t="shared" si="177"/>
        <v>0</v>
      </c>
      <c r="FC47">
        <f t="shared" si="178"/>
        <v>0</v>
      </c>
      <c r="FD47">
        <f t="shared" si="179"/>
        <v>0</v>
      </c>
      <c r="FE47" s="1">
        <f t="shared" si="180"/>
        <v>0</v>
      </c>
      <c r="FF47" s="1">
        <f t="shared" si="181"/>
        <v>0</v>
      </c>
      <c r="FG47" s="1">
        <f t="shared" si="182"/>
        <v>0</v>
      </c>
      <c r="FH47" s="1">
        <f t="shared" si="183"/>
        <v>0</v>
      </c>
      <c r="FI47" s="1">
        <f t="shared" si="184"/>
        <v>0</v>
      </c>
      <c r="FJ47" s="1">
        <f t="shared" si="185"/>
        <v>0</v>
      </c>
      <c r="FK47" s="1">
        <f t="shared" si="186"/>
        <v>0</v>
      </c>
      <c r="FL47" s="1">
        <f t="shared" si="187"/>
        <v>0</v>
      </c>
      <c r="FM47" s="1">
        <f t="shared" si="188"/>
        <v>0</v>
      </c>
      <c r="FN47" s="1">
        <f t="shared" si="189"/>
        <v>0</v>
      </c>
      <c r="FO47" s="1">
        <f t="shared" si="190"/>
        <v>0</v>
      </c>
      <c r="FP47" s="1">
        <f t="shared" si="191"/>
        <v>0</v>
      </c>
      <c r="FQ47" s="1">
        <f t="shared" si="192"/>
        <v>0</v>
      </c>
      <c r="FR47" s="1">
        <f t="shared" si="193"/>
        <v>0</v>
      </c>
      <c r="FS47" s="1">
        <f t="shared" si="194"/>
        <v>0</v>
      </c>
      <c r="FT47" s="1">
        <f t="shared" si="195"/>
        <v>0</v>
      </c>
      <c r="FU47" s="1">
        <f t="shared" si="196"/>
        <v>0</v>
      </c>
      <c r="FV47" s="1">
        <f t="shared" si="197"/>
        <v>0</v>
      </c>
      <c r="FW47" s="1">
        <f t="shared" si="198"/>
        <v>0</v>
      </c>
      <c r="FX47" s="1">
        <f t="shared" si="199"/>
        <v>0</v>
      </c>
      <c r="FY47" s="1">
        <f t="shared" si="200"/>
        <v>0</v>
      </c>
      <c r="FZ47" s="1">
        <f t="shared" si="201"/>
        <v>0</v>
      </c>
      <c r="GA47" s="1">
        <f t="shared" si="202"/>
        <v>0</v>
      </c>
      <c r="GB47" s="1">
        <f t="shared" si="203"/>
        <v>0</v>
      </c>
      <c r="GC47" s="1">
        <f t="shared" si="204"/>
        <v>0</v>
      </c>
      <c r="GD47" s="1">
        <f t="shared" si="205"/>
        <v>0</v>
      </c>
      <c r="GE47" s="1">
        <f t="shared" si="206"/>
        <v>0</v>
      </c>
      <c r="GF47" s="1">
        <f t="shared" si="207"/>
        <v>0</v>
      </c>
      <c r="GG47" s="1">
        <f t="shared" si="208"/>
        <v>0</v>
      </c>
      <c r="GH47" s="1">
        <f t="shared" si="209"/>
        <v>0</v>
      </c>
      <c r="GI47" s="1">
        <f t="shared" si="210"/>
        <v>0</v>
      </c>
      <c r="GJ47" s="1">
        <f t="shared" si="211"/>
        <v>0</v>
      </c>
      <c r="GK47" s="1">
        <f t="shared" si="212"/>
        <v>0</v>
      </c>
      <c r="GL47" s="1">
        <f t="shared" si="213"/>
        <v>0</v>
      </c>
      <c r="GM47" s="1">
        <f t="shared" si="214"/>
        <v>0</v>
      </c>
      <c r="GN47">
        <f t="shared" si="215"/>
        <v>96000</v>
      </c>
      <c r="GO47">
        <f t="shared" si="216"/>
        <v>120000</v>
      </c>
    </row>
    <row r="48" spans="1:197" x14ac:dyDescent="0.2">
      <c r="A48" s="1" t="s">
        <v>160</v>
      </c>
      <c r="B48" t="s">
        <v>128</v>
      </c>
      <c r="C48" t="s">
        <v>161</v>
      </c>
      <c r="D48" t="s">
        <v>129</v>
      </c>
      <c r="E48">
        <v>106500</v>
      </c>
      <c r="F48">
        <v>37300</v>
      </c>
      <c r="G48">
        <v>42600</v>
      </c>
      <c r="H48">
        <v>47950</v>
      </c>
      <c r="I48">
        <v>53250</v>
      </c>
      <c r="J48">
        <v>57550</v>
      </c>
      <c r="K48">
        <v>61800</v>
      </c>
      <c r="L48">
        <v>66050</v>
      </c>
      <c r="M48">
        <v>70300</v>
      </c>
      <c r="N48">
        <v>44760</v>
      </c>
      <c r="O48">
        <v>51120</v>
      </c>
      <c r="P48">
        <v>57540</v>
      </c>
      <c r="Q48">
        <v>63900</v>
      </c>
      <c r="R48">
        <v>69060</v>
      </c>
      <c r="S48">
        <v>74160</v>
      </c>
      <c r="T48">
        <v>79260</v>
      </c>
      <c r="U48">
        <v>84360</v>
      </c>
      <c r="V48" s="1" t="s">
        <v>17</v>
      </c>
      <c r="AM48" s="1" t="s">
        <v>617</v>
      </c>
      <c r="AN48" s="1" t="s">
        <v>19</v>
      </c>
      <c r="AO48" s="1">
        <v>1</v>
      </c>
      <c r="AP48" t="s">
        <v>161</v>
      </c>
      <c r="AQ48" s="1" t="s">
        <v>21</v>
      </c>
      <c r="AR48" s="1" t="s">
        <v>526</v>
      </c>
      <c r="AS48" t="s">
        <v>161</v>
      </c>
      <c r="AT48">
        <f>'Average Income Limits-HIDE'!L47</f>
        <v>14920</v>
      </c>
      <c r="AU48">
        <f>'Average Income Limits-HIDE'!M47</f>
        <v>17040</v>
      </c>
      <c r="AV48">
        <f>'Average Income Limits-HIDE'!N47</f>
        <v>19180</v>
      </c>
      <c r="AW48">
        <f>'Average Income Limits-HIDE'!O47</f>
        <v>21300</v>
      </c>
      <c r="AX48">
        <f>'Average Income Limits-HIDE'!P47</f>
        <v>23020</v>
      </c>
      <c r="AY48">
        <f>'Average Income Limits-HIDE'!Q47</f>
        <v>24720</v>
      </c>
      <c r="AZ48">
        <f>'Average Income Limits-HIDE'!R47</f>
        <v>26420</v>
      </c>
      <c r="BA48">
        <f>'Average Income Limits-HIDE'!S47</f>
        <v>28120</v>
      </c>
      <c r="BB48">
        <f>'Average Income Limits-HIDE'!T47</f>
        <v>22380</v>
      </c>
      <c r="BC48">
        <f>'Average Income Limits-HIDE'!U47</f>
        <v>25560</v>
      </c>
      <c r="BD48">
        <f>'Average Income Limits-HIDE'!V47</f>
        <v>28770</v>
      </c>
      <c r="BE48">
        <f>'Average Income Limits-HIDE'!W47</f>
        <v>31950</v>
      </c>
      <c r="BF48">
        <f>'Average Income Limits-HIDE'!X47</f>
        <v>34530</v>
      </c>
      <c r="BG48">
        <f>'Average Income Limits-HIDE'!Y47</f>
        <v>37080</v>
      </c>
      <c r="BH48">
        <f>'Average Income Limits-HIDE'!Z47</f>
        <v>39630</v>
      </c>
      <c r="BI48">
        <f>'Average Income Limits-HIDE'!AA47</f>
        <v>42180</v>
      </c>
      <c r="BJ48">
        <f>'Average Income Limits-HIDE'!AB47</f>
        <v>29840</v>
      </c>
      <c r="BK48">
        <f>'Average Income Limits-HIDE'!AC47</f>
        <v>34080</v>
      </c>
      <c r="BL48">
        <f>'Average Income Limits-HIDE'!AD47</f>
        <v>38360</v>
      </c>
      <c r="BM48">
        <f>'Average Income Limits-HIDE'!AE47</f>
        <v>42600</v>
      </c>
      <c r="BN48">
        <f>'Average Income Limits-HIDE'!AF47</f>
        <v>46040</v>
      </c>
      <c r="BO48">
        <f>'Average Income Limits-HIDE'!AG47</f>
        <v>49440</v>
      </c>
      <c r="BP48">
        <f>'Average Income Limits-HIDE'!AH47</f>
        <v>52840</v>
      </c>
      <c r="BQ48">
        <f>'Average Income Limits-HIDE'!AI47</f>
        <v>56240</v>
      </c>
      <c r="BR48">
        <f>'Average Income Limits-HIDE'!AZ47</f>
        <v>52220</v>
      </c>
      <c r="BS48">
        <f>'Average Income Limits-HIDE'!BA47</f>
        <v>59640</v>
      </c>
      <c r="BT48">
        <f>'Average Income Limits-HIDE'!BB47</f>
        <v>67130</v>
      </c>
      <c r="BU48">
        <f>'Average Income Limits-HIDE'!BC47</f>
        <v>74550</v>
      </c>
      <c r="BV48">
        <f>'Average Income Limits-HIDE'!BD47</f>
        <v>80570</v>
      </c>
      <c r="BW48">
        <f>'Average Income Limits-HIDE'!BE47</f>
        <v>86520</v>
      </c>
      <c r="BX48">
        <f>'Average Income Limits-HIDE'!BF47</f>
        <v>92470</v>
      </c>
      <c r="BY48">
        <f>'Average Income Limits-HIDE'!BG47</f>
        <v>98420</v>
      </c>
      <c r="BZ48">
        <f>'Average Income Limits-HIDE'!BH47</f>
        <v>59680</v>
      </c>
      <c r="CA48">
        <f>'Average Income Limits-HIDE'!BI47</f>
        <v>68160</v>
      </c>
      <c r="CB48">
        <f>'Average Income Limits-HIDE'!BJ47</f>
        <v>76720</v>
      </c>
      <c r="CC48">
        <f>'Average Income Limits-HIDE'!BK47</f>
        <v>85200</v>
      </c>
      <c r="CD48">
        <f>'Average Income Limits-HIDE'!BL47</f>
        <v>92080</v>
      </c>
      <c r="CE48">
        <f>'Average Income Limits-HIDE'!BM47</f>
        <v>98880</v>
      </c>
      <c r="CF48">
        <f>'Average Income Limits-HIDE'!BN47</f>
        <v>105680</v>
      </c>
      <c r="CG48">
        <f>'Average Income Limits-HIDE'!BO47</f>
        <v>112480</v>
      </c>
      <c r="CH48" s="1">
        <f t="shared" si="113"/>
        <v>373</v>
      </c>
      <c r="CI48" s="1">
        <f t="shared" si="114"/>
        <v>399</v>
      </c>
      <c r="CJ48" s="1">
        <f t="shared" si="115"/>
        <v>479</v>
      </c>
      <c r="CK48" s="1">
        <f t="shared" si="116"/>
        <v>554</v>
      </c>
      <c r="CL48" s="1">
        <f t="shared" si="117"/>
        <v>618</v>
      </c>
      <c r="CM48" s="1">
        <f t="shared" si="118"/>
        <v>559</v>
      </c>
      <c r="CN48" s="1">
        <f t="shared" si="119"/>
        <v>599</v>
      </c>
      <c r="CO48" s="1">
        <f t="shared" si="120"/>
        <v>719</v>
      </c>
      <c r="CP48" s="1">
        <f t="shared" si="121"/>
        <v>831</v>
      </c>
      <c r="CQ48" s="1">
        <f t="shared" si="122"/>
        <v>927</v>
      </c>
      <c r="CR48" s="1">
        <f t="shared" si="123"/>
        <v>746</v>
      </c>
      <c r="CS48" s="1">
        <f t="shared" si="124"/>
        <v>799</v>
      </c>
      <c r="CT48" s="1">
        <f t="shared" si="125"/>
        <v>959</v>
      </c>
      <c r="CU48" s="1">
        <f t="shared" si="126"/>
        <v>1108</v>
      </c>
      <c r="CV48" s="1">
        <f t="shared" si="127"/>
        <v>1236</v>
      </c>
      <c r="CW48" s="1">
        <f t="shared" si="128"/>
        <v>932</v>
      </c>
      <c r="CX48" s="1">
        <f t="shared" si="129"/>
        <v>998</v>
      </c>
      <c r="CY48" s="1">
        <f t="shared" si="130"/>
        <v>1198</v>
      </c>
      <c r="CZ48" s="1">
        <f t="shared" si="131"/>
        <v>1385</v>
      </c>
      <c r="DA48" s="1">
        <f t="shared" si="132"/>
        <v>1545</v>
      </c>
      <c r="DB48" s="1">
        <f t="shared" si="133"/>
        <v>1119</v>
      </c>
      <c r="DC48" s="1">
        <f t="shared" si="134"/>
        <v>1198</v>
      </c>
      <c r="DD48" s="1">
        <f t="shared" si="135"/>
        <v>1438</v>
      </c>
      <c r="DE48" s="1">
        <f t="shared" si="136"/>
        <v>1662</v>
      </c>
      <c r="DF48" s="1">
        <f t="shared" si="137"/>
        <v>1854</v>
      </c>
      <c r="DG48" s="1">
        <f t="shared" si="138"/>
        <v>1305</v>
      </c>
      <c r="DH48" s="1">
        <f t="shared" si="139"/>
        <v>1398</v>
      </c>
      <c r="DI48" s="1">
        <f t="shared" si="140"/>
        <v>1678</v>
      </c>
      <c r="DJ48" s="1">
        <f t="shared" si="141"/>
        <v>1939</v>
      </c>
      <c r="DK48" s="1">
        <f t="shared" si="142"/>
        <v>2163</v>
      </c>
      <c r="DL48" s="1">
        <f t="shared" si="143"/>
        <v>1492</v>
      </c>
      <c r="DM48" s="1">
        <f t="shared" si="144"/>
        <v>1598</v>
      </c>
      <c r="DN48" s="1">
        <f t="shared" si="145"/>
        <v>1918</v>
      </c>
      <c r="DO48" s="1">
        <f t="shared" si="146"/>
        <v>2216</v>
      </c>
      <c r="DP48" s="1">
        <f t="shared" si="147"/>
        <v>2472</v>
      </c>
      <c r="DQ48">
        <f t="shared" si="217"/>
        <v>0</v>
      </c>
      <c r="DR48">
        <f t="shared" si="218"/>
        <v>0</v>
      </c>
      <c r="DS48">
        <f t="shared" si="219"/>
        <v>0</v>
      </c>
      <c r="DT48">
        <f t="shared" si="220"/>
        <v>0</v>
      </c>
      <c r="DU48">
        <f t="shared" si="221"/>
        <v>0</v>
      </c>
      <c r="DV48">
        <f t="shared" si="222"/>
        <v>0</v>
      </c>
      <c r="DW48">
        <f t="shared" si="223"/>
        <v>0</v>
      </c>
      <c r="DX48">
        <f t="shared" si="224"/>
        <v>0</v>
      </c>
      <c r="DY48">
        <f t="shared" si="148"/>
        <v>0</v>
      </c>
      <c r="DZ48">
        <f t="shared" si="149"/>
        <v>0</v>
      </c>
      <c r="EA48">
        <f t="shared" si="150"/>
        <v>0</v>
      </c>
      <c r="EB48">
        <f t="shared" si="151"/>
        <v>0</v>
      </c>
      <c r="EC48">
        <f t="shared" si="152"/>
        <v>0</v>
      </c>
      <c r="ED48">
        <f t="shared" si="153"/>
        <v>0</v>
      </c>
      <c r="EE48">
        <f t="shared" si="154"/>
        <v>0</v>
      </c>
      <c r="EF48">
        <f t="shared" si="155"/>
        <v>0</v>
      </c>
      <c r="EG48">
        <f t="shared" si="156"/>
        <v>0</v>
      </c>
      <c r="EH48">
        <f t="shared" si="157"/>
        <v>0</v>
      </c>
      <c r="EI48">
        <f t="shared" si="158"/>
        <v>0</v>
      </c>
      <c r="EJ48">
        <f t="shared" si="159"/>
        <v>0</v>
      </c>
      <c r="EK48">
        <f t="shared" si="160"/>
        <v>0</v>
      </c>
      <c r="EL48">
        <f t="shared" si="161"/>
        <v>0</v>
      </c>
      <c r="EM48">
        <f t="shared" si="162"/>
        <v>0</v>
      </c>
      <c r="EN48">
        <f t="shared" si="163"/>
        <v>0</v>
      </c>
      <c r="EO48">
        <f t="shared" si="164"/>
        <v>0</v>
      </c>
      <c r="EP48">
        <f t="shared" si="165"/>
        <v>0</v>
      </c>
      <c r="EQ48">
        <f t="shared" si="166"/>
        <v>0</v>
      </c>
      <c r="ER48">
        <f t="shared" si="167"/>
        <v>0</v>
      </c>
      <c r="ES48">
        <f t="shared" si="168"/>
        <v>0</v>
      </c>
      <c r="ET48">
        <f t="shared" si="169"/>
        <v>0</v>
      </c>
      <c r="EU48">
        <f t="shared" si="170"/>
        <v>0</v>
      </c>
      <c r="EV48">
        <f t="shared" si="171"/>
        <v>0</v>
      </c>
      <c r="EW48">
        <f t="shared" si="172"/>
        <v>0</v>
      </c>
      <c r="EX48">
        <f t="shared" si="173"/>
        <v>0</v>
      </c>
      <c r="EY48">
        <f t="shared" si="174"/>
        <v>0</v>
      </c>
      <c r="EZ48">
        <f t="shared" si="175"/>
        <v>0</v>
      </c>
      <c r="FA48">
        <f t="shared" si="176"/>
        <v>0</v>
      </c>
      <c r="FB48">
        <f t="shared" si="177"/>
        <v>0</v>
      </c>
      <c r="FC48">
        <f t="shared" si="178"/>
        <v>0</v>
      </c>
      <c r="FD48">
        <f t="shared" si="179"/>
        <v>0</v>
      </c>
      <c r="FE48" s="1">
        <f t="shared" si="180"/>
        <v>0</v>
      </c>
      <c r="FF48" s="1">
        <f t="shared" si="181"/>
        <v>0</v>
      </c>
      <c r="FG48" s="1">
        <f t="shared" si="182"/>
        <v>0</v>
      </c>
      <c r="FH48" s="1">
        <f t="shared" si="183"/>
        <v>0</v>
      </c>
      <c r="FI48" s="1">
        <f t="shared" si="184"/>
        <v>0</v>
      </c>
      <c r="FJ48" s="1">
        <f t="shared" si="185"/>
        <v>0</v>
      </c>
      <c r="FK48" s="1">
        <f t="shared" si="186"/>
        <v>0</v>
      </c>
      <c r="FL48" s="1">
        <f t="shared" si="187"/>
        <v>0</v>
      </c>
      <c r="FM48" s="1">
        <f t="shared" si="188"/>
        <v>0</v>
      </c>
      <c r="FN48" s="1">
        <f t="shared" si="189"/>
        <v>0</v>
      </c>
      <c r="FO48" s="1">
        <f t="shared" si="190"/>
        <v>0</v>
      </c>
      <c r="FP48" s="1">
        <f t="shared" si="191"/>
        <v>0</v>
      </c>
      <c r="FQ48" s="1">
        <f t="shared" si="192"/>
        <v>0</v>
      </c>
      <c r="FR48" s="1">
        <f t="shared" si="193"/>
        <v>0</v>
      </c>
      <c r="FS48" s="1">
        <f t="shared" si="194"/>
        <v>0</v>
      </c>
      <c r="FT48" s="1">
        <f t="shared" si="195"/>
        <v>0</v>
      </c>
      <c r="FU48" s="1">
        <f t="shared" si="196"/>
        <v>0</v>
      </c>
      <c r="FV48" s="1">
        <f t="shared" si="197"/>
        <v>0</v>
      </c>
      <c r="FW48" s="1">
        <f t="shared" si="198"/>
        <v>0</v>
      </c>
      <c r="FX48" s="1">
        <f t="shared" si="199"/>
        <v>0</v>
      </c>
      <c r="FY48" s="1">
        <f t="shared" si="200"/>
        <v>0</v>
      </c>
      <c r="FZ48" s="1">
        <f t="shared" si="201"/>
        <v>0</v>
      </c>
      <c r="GA48" s="1">
        <f t="shared" si="202"/>
        <v>0</v>
      </c>
      <c r="GB48" s="1">
        <f t="shared" si="203"/>
        <v>0</v>
      </c>
      <c r="GC48" s="1">
        <f t="shared" si="204"/>
        <v>0</v>
      </c>
      <c r="GD48" s="1">
        <f t="shared" si="205"/>
        <v>0</v>
      </c>
      <c r="GE48" s="1">
        <f t="shared" si="206"/>
        <v>0</v>
      </c>
      <c r="GF48" s="1">
        <f t="shared" si="207"/>
        <v>0</v>
      </c>
      <c r="GG48" s="1">
        <f t="shared" si="208"/>
        <v>0</v>
      </c>
      <c r="GH48" s="1">
        <f t="shared" si="209"/>
        <v>0</v>
      </c>
      <c r="GI48" s="1">
        <f t="shared" si="210"/>
        <v>0</v>
      </c>
      <c r="GJ48" s="1">
        <f t="shared" si="211"/>
        <v>0</v>
      </c>
      <c r="GK48" s="1">
        <f t="shared" si="212"/>
        <v>0</v>
      </c>
      <c r="GL48" s="1">
        <f t="shared" si="213"/>
        <v>0</v>
      </c>
      <c r="GM48" s="1">
        <f t="shared" si="214"/>
        <v>0</v>
      </c>
      <c r="GN48">
        <f t="shared" si="215"/>
        <v>127800</v>
      </c>
      <c r="GO48">
        <f t="shared" si="216"/>
        <v>159750</v>
      </c>
    </row>
    <row r="49" spans="1:197" x14ac:dyDescent="0.2">
      <c r="A49" s="1" t="s">
        <v>162</v>
      </c>
      <c r="B49" t="s">
        <v>128</v>
      </c>
      <c r="C49" t="s">
        <v>163</v>
      </c>
      <c r="D49" t="s">
        <v>129</v>
      </c>
      <c r="E49">
        <v>106500</v>
      </c>
      <c r="F49">
        <v>37300</v>
      </c>
      <c r="G49">
        <v>42600</v>
      </c>
      <c r="H49">
        <v>47950</v>
      </c>
      <c r="I49">
        <v>53250</v>
      </c>
      <c r="J49">
        <v>57550</v>
      </c>
      <c r="K49">
        <v>61800</v>
      </c>
      <c r="L49">
        <v>66050</v>
      </c>
      <c r="M49">
        <v>70300</v>
      </c>
      <c r="N49">
        <v>44760</v>
      </c>
      <c r="O49">
        <v>51120</v>
      </c>
      <c r="P49">
        <v>57540</v>
      </c>
      <c r="Q49">
        <v>63900</v>
      </c>
      <c r="R49">
        <v>69060</v>
      </c>
      <c r="S49">
        <v>74160</v>
      </c>
      <c r="T49">
        <v>79260</v>
      </c>
      <c r="U49">
        <v>84360</v>
      </c>
      <c r="V49" s="1" t="s">
        <v>17</v>
      </c>
      <c r="AM49" s="1" t="s">
        <v>617</v>
      </c>
      <c r="AN49" s="1" t="s">
        <v>19</v>
      </c>
      <c r="AO49" s="1">
        <v>1</v>
      </c>
      <c r="AP49" t="s">
        <v>163</v>
      </c>
      <c r="AQ49" s="1" t="s">
        <v>21</v>
      </c>
      <c r="AR49" s="1" t="s">
        <v>527</v>
      </c>
      <c r="AS49" t="s">
        <v>163</v>
      </c>
      <c r="AT49">
        <f>'Average Income Limits-HIDE'!L48</f>
        <v>14920</v>
      </c>
      <c r="AU49">
        <f>'Average Income Limits-HIDE'!M48</f>
        <v>17040</v>
      </c>
      <c r="AV49">
        <f>'Average Income Limits-HIDE'!N48</f>
        <v>19180</v>
      </c>
      <c r="AW49">
        <f>'Average Income Limits-HIDE'!O48</f>
        <v>21300</v>
      </c>
      <c r="AX49">
        <f>'Average Income Limits-HIDE'!P48</f>
        <v>23020</v>
      </c>
      <c r="AY49">
        <f>'Average Income Limits-HIDE'!Q48</f>
        <v>24720</v>
      </c>
      <c r="AZ49">
        <f>'Average Income Limits-HIDE'!R48</f>
        <v>26420</v>
      </c>
      <c r="BA49">
        <f>'Average Income Limits-HIDE'!S48</f>
        <v>28120</v>
      </c>
      <c r="BB49">
        <f>'Average Income Limits-HIDE'!T48</f>
        <v>22380</v>
      </c>
      <c r="BC49">
        <f>'Average Income Limits-HIDE'!U48</f>
        <v>25560</v>
      </c>
      <c r="BD49">
        <f>'Average Income Limits-HIDE'!V48</f>
        <v>28770</v>
      </c>
      <c r="BE49">
        <f>'Average Income Limits-HIDE'!W48</f>
        <v>31950</v>
      </c>
      <c r="BF49">
        <f>'Average Income Limits-HIDE'!X48</f>
        <v>34530</v>
      </c>
      <c r="BG49">
        <f>'Average Income Limits-HIDE'!Y48</f>
        <v>37080</v>
      </c>
      <c r="BH49">
        <f>'Average Income Limits-HIDE'!Z48</f>
        <v>39630</v>
      </c>
      <c r="BI49">
        <f>'Average Income Limits-HIDE'!AA48</f>
        <v>42180</v>
      </c>
      <c r="BJ49">
        <f>'Average Income Limits-HIDE'!AB48</f>
        <v>29840</v>
      </c>
      <c r="BK49">
        <f>'Average Income Limits-HIDE'!AC48</f>
        <v>34080</v>
      </c>
      <c r="BL49">
        <f>'Average Income Limits-HIDE'!AD48</f>
        <v>38360</v>
      </c>
      <c r="BM49">
        <f>'Average Income Limits-HIDE'!AE48</f>
        <v>42600</v>
      </c>
      <c r="BN49">
        <f>'Average Income Limits-HIDE'!AF48</f>
        <v>46040</v>
      </c>
      <c r="BO49">
        <f>'Average Income Limits-HIDE'!AG48</f>
        <v>49440</v>
      </c>
      <c r="BP49">
        <f>'Average Income Limits-HIDE'!AH48</f>
        <v>52840</v>
      </c>
      <c r="BQ49">
        <f>'Average Income Limits-HIDE'!AI48</f>
        <v>56240</v>
      </c>
      <c r="BR49">
        <f>'Average Income Limits-HIDE'!AZ48</f>
        <v>52220</v>
      </c>
      <c r="BS49">
        <f>'Average Income Limits-HIDE'!BA48</f>
        <v>59640</v>
      </c>
      <c r="BT49">
        <f>'Average Income Limits-HIDE'!BB48</f>
        <v>67130</v>
      </c>
      <c r="BU49">
        <f>'Average Income Limits-HIDE'!BC48</f>
        <v>74550</v>
      </c>
      <c r="BV49">
        <f>'Average Income Limits-HIDE'!BD48</f>
        <v>80570</v>
      </c>
      <c r="BW49">
        <f>'Average Income Limits-HIDE'!BE48</f>
        <v>86520</v>
      </c>
      <c r="BX49">
        <f>'Average Income Limits-HIDE'!BF48</f>
        <v>92470</v>
      </c>
      <c r="BY49">
        <f>'Average Income Limits-HIDE'!BG48</f>
        <v>98420</v>
      </c>
      <c r="BZ49">
        <f>'Average Income Limits-HIDE'!BH48</f>
        <v>59680</v>
      </c>
      <c r="CA49">
        <f>'Average Income Limits-HIDE'!BI48</f>
        <v>68160</v>
      </c>
      <c r="CB49">
        <f>'Average Income Limits-HIDE'!BJ48</f>
        <v>76720</v>
      </c>
      <c r="CC49">
        <f>'Average Income Limits-HIDE'!BK48</f>
        <v>85200</v>
      </c>
      <c r="CD49">
        <f>'Average Income Limits-HIDE'!BL48</f>
        <v>92080</v>
      </c>
      <c r="CE49">
        <f>'Average Income Limits-HIDE'!BM48</f>
        <v>98880</v>
      </c>
      <c r="CF49">
        <f>'Average Income Limits-HIDE'!BN48</f>
        <v>105680</v>
      </c>
      <c r="CG49">
        <f>'Average Income Limits-HIDE'!BO48</f>
        <v>112480</v>
      </c>
      <c r="CH49" s="1">
        <f t="shared" si="113"/>
        <v>373</v>
      </c>
      <c r="CI49" s="1">
        <f t="shared" si="114"/>
        <v>399</v>
      </c>
      <c r="CJ49" s="1">
        <f t="shared" si="115"/>
        <v>479</v>
      </c>
      <c r="CK49" s="1">
        <f t="shared" si="116"/>
        <v>554</v>
      </c>
      <c r="CL49" s="1">
        <f t="shared" si="117"/>
        <v>618</v>
      </c>
      <c r="CM49" s="1">
        <f t="shared" si="118"/>
        <v>559</v>
      </c>
      <c r="CN49" s="1">
        <f t="shared" si="119"/>
        <v>599</v>
      </c>
      <c r="CO49" s="1">
        <f t="shared" si="120"/>
        <v>719</v>
      </c>
      <c r="CP49" s="1">
        <f t="shared" si="121"/>
        <v>831</v>
      </c>
      <c r="CQ49" s="1">
        <f t="shared" si="122"/>
        <v>927</v>
      </c>
      <c r="CR49" s="1">
        <f t="shared" si="123"/>
        <v>746</v>
      </c>
      <c r="CS49" s="1">
        <f t="shared" si="124"/>
        <v>799</v>
      </c>
      <c r="CT49" s="1">
        <f t="shared" si="125"/>
        <v>959</v>
      </c>
      <c r="CU49" s="1">
        <f t="shared" si="126"/>
        <v>1108</v>
      </c>
      <c r="CV49" s="1">
        <f t="shared" si="127"/>
        <v>1236</v>
      </c>
      <c r="CW49" s="1">
        <f t="shared" si="128"/>
        <v>932</v>
      </c>
      <c r="CX49" s="1">
        <f t="shared" si="129"/>
        <v>998</v>
      </c>
      <c r="CY49" s="1">
        <f t="shared" si="130"/>
        <v>1198</v>
      </c>
      <c r="CZ49" s="1">
        <f t="shared" si="131"/>
        <v>1385</v>
      </c>
      <c r="DA49" s="1">
        <f t="shared" si="132"/>
        <v>1545</v>
      </c>
      <c r="DB49" s="1">
        <f t="shared" si="133"/>
        <v>1119</v>
      </c>
      <c r="DC49" s="1">
        <f t="shared" si="134"/>
        <v>1198</v>
      </c>
      <c r="DD49" s="1">
        <f t="shared" si="135"/>
        <v>1438</v>
      </c>
      <c r="DE49" s="1">
        <f t="shared" si="136"/>
        <v>1662</v>
      </c>
      <c r="DF49" s="1">
        <f t="shared" si="137"/>
        <v>1854</v>
      </c>
      <c r="DG49" s="1">
        <f t="shared" si="138"/>
        <v>1305</v>
      </c>
      <c r="DH49" s="1">
        <f t="shared" si="139"/>
        <v>1398</v>
      </c>
      <c r="DI49" s="1">
        <f t="shared" si="140"/>
        <v>1678</v>
      </c>
      <c r="DJ49" s="1">
        <f t="shared" si="141"/>
        <v>1939</v>
      </c>
      <c r="DK49" s="1">
        <f t="shared" si="142"/>
        <v>2163</v>
      </c>
      <c r="DL49" s="1">
        <f t="shared" si="143"/>
        <v>1492</v>
      </c>
      <c r="DM49" s="1">
        <f t="shared" si="144"/>
        <v>1598</v>
      </c>
      <c r="DN49" s="1">
        <f t="shared" si="145"/>
        <v>1918</v>
      </c>
      <c r="DO49" s="1">
        <f t="shared" si="146"/>
        <v>2216</v>
      </c>
      <c r="DP49" s="1">
        <f t="shared" si="147"/>
        <v>2472</v>
      </c>
      <c r="DQ49">
        <f t="shared" si="217"/>
        <v>0</v>
      </c>
      <c r="DR49">
        <f t="shared" si="218"/>
        <v>0</v>
      </c>
      <c r="DS49">
        <f t="shared" si="219"/>
        <v>0</v>
      </c>
      <c r="DT49">
        <f t="shared" si="220"/>
        <v>0</v>
      </c>
      <c r="DU49">
        <f t="shared" si="221"/>
        <v>0</v>
      </c>
      <c r="DV49">
        <f t="shared" si="222"/>
        <v>0</v>
      </c>
      <c r="DW49">
        <f t="shared" si="223"/>
        <v>0</v>
      </c>
      <c r="DX49">
        <f t="shared" si="224"/>
        <v>0</v>
      </c>
      <c r="DY49">
        <f t="shared" si="148"/>
        <v>0</v>
      </c>
      <c r="DZ49">
        <f t="shared" si="149"/>
        <v>0</v>
      </c>
      <c r="EA49">
        <f t="shared" si="150"/>
        <v>0</v>
      </c>
      <c r="EB49">
        <f t="shared" si="151"/>
        <v>0</v>
      </c>
      <c r="EC49">
        <f t="shared" si="152"/>
        <v>0</v>
      </c>
      <c r="ED49">
        <f t="shared" si="153"/>
        <v>0</v>
      </c>
      <c r="EE49">
        <f t="shared" si="154"/>
        <v>0</v>
      </c>
      <c r="EF49">
        <f t="shared" si="155"/>
        <v>0</v>
      </c>
      <c r="EG49">
        <f t="shared" si="156"/>
        <v>0</v>
      </c>
      <c r="EH49">
        <f t="shared" si="157"/>
        <v>0</v>
      </c>
      <c r="EI49">
        <f t="shared" si="158"/>
        <v>0</v>
      </c>
      <c r="EJ49">
        <f t="shared" si="159"/>
        <v>0</v>
      </c>
      <c r="EK49">
        <f t="shared" si="160"/>
        <v>0</v>
      </c>
      <c r="EL49">
        <f t="shared" si="161"/>
        <v>0</v>
      </c>
      <c r="EM49">
        <f t="shared" si="162"/>
        <v>0</v>
      </c>
      <c r="EN49">
        <f t="shared" si="163"/>
        <v>0</v>
      </c>
      <c r="EO49">
        <f t="shared" si="164"/>
        <v>0</v>
      </c>
      <c r="EP49">
        <f t="shared" si="165"/>
        <v>0</v>
      </c>
      <c r="EQ49">
        <f t="shared" si="166"/>
        <v>0</v>
      </c>
      <c r="ER49">
        <f t="shared" si="167"/>
        <v>0</v>
      </c>
      <c r="ES49">
        <f t="shared" si="168"/>
        <v>0</v>
      </c>
      <c r="ET49">
        <f t="shared" si="169"/>
        <v>0</v>
      </c>
      <c r="EU49">
        <f t="shared" si="170"/>
        <v>0</v>
      </c>
      <c r="EV49">
        <f t="shared" si="171"/>
        <v>0</v>
      </c>
      <c r="EW49">
        <f t="shared" si="172"/>
        <v>0</v>
      </c>
      <c r="EX49">
        <f t="shared" si="173"/>
        <v>0</v>
      </c>
      <c r="EY49">
        <f t="shared" si="174"/>
        <v>0</v>
      </c>
      <c r="EZ49">
        <f t="shared" si="175"/>
        <v>0</v>
      </c>
      <c r="FA49">
        <f t="shared" si="176"/>
        <v>0</v>
      </c>
      <c r="FB49">
        <f t="shared" si="177"/>
        <v>0</v>
      </c>
      <c r="FC49">
        <f t="shared" si="178"/>
        <v>0</v>
      </c>
      <c r="FD49">
        <f t="shared" si="179"/>
        <v>0</v>
      </c>
      <c r="FE49" s="1">
        <f t="shared" si="180"/>
        <v>0</v>
      </c>
      <c r="FF49" s="1">
        <f t="shared" si="181"/>
        <v>0</v>
      </c>
      <c r="FG49" s="1">
        <f t="shared" si="182"/>
        <v>0</v>
      </c>
      <c r="FH49" s="1">
        <f t="shared" si="183"/>
        <v>0</v>
      </c>
      <c r="FI49" s="1">
        <f t="shared" si="184"/>
        <v>0</v>
      </c>
      <c r="FJ49" s="1">
        <f t="shared" si="185"/>
        <v>0</v>
      </c>
      <c r="FK49" s="1">
        <f t="shared" si="186"/>
        <v>0</v>
      </c>
      <c r="FL49" s="1">
        <f t="shared" si="187"/>
        <v>0</v>
      </c>
      <c r="FM49" s="1">
        <f t="shared" si="188"/>
        <v>0</v>
      </c>
      <c r="FN49" s="1">
        <f t="shared" si="189"/>
        <v>0</v>
      </c>
      <c r="FO49" s="1">
        <f t="shared" si="190"/>
        <v>0</v>
      </c>
      <c r="FP49" s="1">
        <f t="shared" si="191"/>
        <v>0</v>
      </c>
      <c r="FQ49" s="1">
        <f t="shared" si="192"/>
        <v>0</v>
      </c>
      <c r="FR49" s="1">
        <f t="shared" si="193"/>
        <v>0</v>
      </c>
      <c r="FS49" s="1">
        <f t="shared" si="194"/>
        <v>0</v>
      </c>
      <c r="FT49" s="1">
        <f t="shared" si="195"/>
        <v>0</v>
      </c>
      <c r="FU49" s="1">
        <f t="shared" si="196"/>
        <v>0</v>
      </c>
      <c r="FV49" s="1">
        <f t="shared" si="197"/>
        <v>0</v>
      </c>
      <c r="FW49" s="1">
        <f t="shared" si="198"/>
        <v>0</v>
      </c>
      <c r="FX49" s="1">
        <f t="shared" si="199"/>
        <v>0</v>
      </c>
      <c r="FY49" s="1">
        <f t="shared" si="200"/>
        <v>0</v>
      </c>
      <c r="FZ49" s="1">
        <f t="shared" si="201"/>
        <v>0</v>
      </c>
      <c r="GA49" s="1">
        <f t="shared" si="202"/>
        <v>0</v>
      </c>
      <c r="GB49" s="1">
        <f t="shared" si="203"/>
        <v>0</v>
      </c>
      <c r="GC49" s="1">
        <f t="shared" si="204"/>
        <v>0</v>
      </c>
      <c r="GD49" s="1">
        <f t="shared" si="205"/>
        <v>0</v>
      </c>
      <c r="GE49" s="1">
        <f t="shared" si="206"/>
        <v>0</v>
      </c>
      <c r="GF49" s="1">
        <f t="shared" si="207"/>
        <v>0</v>
      </c>
      <c r="GG49" s="1">
        <f t="shared" si="208"/>
        <v>0</v>
      </c>
      <c r="GH49" s="1">
        <f t="shared" si="209"/>
        <v>0</v>
      </c>
      <c r="GI49" s="1">
        <f t="shared" si="210"/>
        <v>0</v>
      </c>
      <c r="GJ49" s="1">
        <f t="shared" si="211"/>
        <v>0</v>
      </c>
      <c r="GK49" s="1">
        <f t="shared" si="212"/>
        <v>0</v>
      </c>
      <c r="GL49" s="1">
        <f t="shared" si="213"/>
        <v>0</v>
      </c>
      <c r="GM49" s="1">
        <f t="shared" si="214"/>
        <v>0</v>
      </c>
      <c r="GN49">
        <f t="shared" si="215"/>
        <v>127800</v>
      </c>
      <c r="GO49">
        <f t="shared" si="216"/>
        <v>159750</v>
      </c>
    </row>
    <row r="50" spans="1:197" x14ac:dyDescent="0.2">
      <c r="A50" s="1" t="s">
        <v>164</v>
      </c>
      <c r="B50" t="s">
        <v>528</v>
      </c>
      <c r="C50" t="s">
        <v>165</v>
      </c>
      <c r="D50" t="s">
        <v>529</v>
      </c>
      <c r="E50">
        <v>94300</v>
      </c>
      <c r="F50">
        <v>31650</v>
      </c>
      <c r="G50">
        <v>36200</v>
      </c>
      <c r="H50">
        <v>40650</v>
      </c>
      <c r="I50">
        <v>45200</v>
      </c>
      <c r="J50">
        <v>48850</v>
      </c>
      <c r="K50">
        <v>52450</v>
      </c>
      <c r="L50">
        <v>56050</v>
      </c>
      <c r="M50">
        <v>59650</v>
      </c>
      <c r="N50">
        <v>37980</v>
      </c>
      <c r="O50">
        <v>43440</v>
      </c>
      <c r="P50">
        <v>48780</v>
      </c>
      <c r="Q50">
        <v>54240</v>
      </c>
      <c r="R50">
        <v>58620</v>
      </c>
      <c r="S50">
        <v>62940</v>
      </c>
      <c r="T50">
        <v>67260</v>
      </c>
      <c r="U50">
        <v>71580</v>
      </c>
      <c r="V50" s="1" t="s">
        <v>17</v>
      </c>
      <c r="AM50" s="1" t="s">
        <v>617</v>
      </c>
      <c r="AN50" s="1" t="s">
        <v>19</v>
      </c>
      <c r="AO50" s="1">
        <v>1</v>
      </c>
      <c r="AP50" t="s">
        <v>165</v>
      </c>
      <c r="AQ50" s="1" t="s">
        <v>21</v>
      </c>
      <c r="AR50" s="1" t="s">
        <v>530</v>
      </c>
      <c r="AS50" t="s">
        <v>165</v>
      </c>
      <c r="AT50">
        <f>'Average Income Limits-HIDE'!L49</f>
        <v>12660</v>
      </c>
      <c r="AU50">
        <f>'Average Income Limits-HIDE'!M49</f>
        <v>14480</v>
      </c>
      <c r="AV50">
        <f>'Average Income Limits-HIDE'!N49</f>
        <v>16260</v>
      </c>
      <c r="AW50">
        <f>'Average Income Limits-HIDE'!O49</f>
        <v>18080</v>
      </c>
      <c r="AX50">
        <f>'Average Income Limits-HIDE'!P49</f>
        <v>19540</v>
      </c>
      <c r="AY50">
        <f>'Average Income Limits-HIDE'!Q49</f>
        <v>20980</v>
      </c>
      <c r="AZ50">
        <f>'Average Income Limits-HIDE'!R49</f>
        <v>22420</v>
      </c>
      <c r="BA50">
        <f>'Average Income Limits-HIDE'!S49</f>
        <v>23860</v>
      </c>
      <c r="BB50">
        <f>'Average Income Limits-HIDE'!T49</f>
        <v>18990</v>
      </c>
      <c r="BC50">
        <f>'Average Income Limits-HIDE'!U49</f>
        <v>21720</v>
      </c>
      <c r="BD50">
        <f>'Average Income Limits-HIDE'!V49</f>
        <v>24390</v>
      </c>
      <c r="BE50">
        <f>'Average Income Limits-HIDE'!W49</f>
        <v>27120</v>
      </c>
      <c r="BF50">
        <f>'Average Income Limits-HIDE'!X49</f>
        <v>29310</v>
      </c>
      <c r="BG50">
        <f>'Average Income Limits-HIDE'!Y49</f>
        <v>31470</v>
      </c>
      <c r="BH50">
        <f>'Average Income Limits-HIDE'!Z49</f>
        <v>33630</v>
      </c>
      <c r="BI50">
        <f>'Average Income Limits-HIDE'!AA49</f>
        <v>35790</v>
      </c>
      <c r="BJ50">
        <f>'Average Income Limits-HIDE'!AB49</f>
        <v>25320</v>
      </c>
      <c r="BK50">
        <f>'Average Income Limits-HIDE'!AC49</f>
        <v>28960</v>
      </c>
      <c r="BL50">
        <f>'Average Income Limits-HIDE'!AD49</f>
        <v>32520</v>
      </c>
      <c r="BM50">
        <f>'Average Income Limits-HIDE'!AE49</f>
        <v>36160</v>
      </c>
      <c r="BN50">
        <f>'Average Income Limits-HIDE'!AF49</f>
        <v>39080</v>
      </c>
      <c r="BO50">
        <f>'Average Income Limits-HIDE'!AG49</f>
        <v>41960</v>
      </c>
      <c r="BP50">
        <f>'Average Income Limits-HIDE'!AH49</f>
        <v>44840</v>
      </c>
      <c r="BQ50">
        <f>'Average Income Limits-HIDE'!AI49</f>
        <v>47720</v>
      </c>
      <c r="BR50">
        <f>'Average Income Limits-HIDE'!AZ49</f>
        <v>44310</v>
      </c>
      <c r="BS50">
        <f>'Average Income Limits-HIDE'!BA49</f>
        <v>50680</v>
      </c>
      <c r="BT50">
        <f>'Average Income Limits-HIDE'!BB49</f>
        <v>56910</v>
      </c>
      <c r="BU50">
        <f>'Average Income Limits-HIDE'!BC49</f>
        <v>63280</v>
      </c>
      <c r="BV50">
        <f>'Average Income Limits-HIDE'!BD49</f>
        <v>68390</v>
      </c>
      <c r="BW50">
        <f>'Average Income Limits-HIDE'!BE49</f>
        <v>73430</v>
      </c>
      <c r="BX50">
        <f>'Average Income Limits-HIDE'!BF49</f>
        <v>78470</v>
      </c>
      <c r="BY50">
        <f>'Average Income Limits-HIDE'!BG49</f>
        <v>83510</v>
      </c>
      <c r="BZ50">
        <f>'Average Income Limits-HIDE'!BH49</f>
        <v>50640</v>
      </c>
      <c r="CA50">
        <f>'Average Income Limits-HIDE'!BI49</f>
        <v>57920</v>
      </c>
      <c r="CB50">
        <f>'Average Income Limits-HIDE'!BJ49</f>
        <v>65040</v>
      </c>
      <c r="CC50">
        <f>'Average Income Limits-HIDE'!BK49</f>
        <v>72320</v>
      </c>
      <c r="CD50">
        <f>'Average Income Limits-HIDE'!BL49</f>
        <v>78160</v>
      </c>
      <c r="CE50">
        <f>'Average Income Limits-HIDE'!BM49</f>
        <v>83920</v>
      </c>
      <c r="CF50">
        <f>'Average Income Limits-HIDE'!BN49</f>
        <v>89680</v>
      </c>
      <c r="CG50">
        <f>'Average Income Limits-HIDE'!BO49</f>
        <v>95440</v>
      </c>
      <c r="CH50" s="1">
        <f t="shared" si="113"/>
        <v>316</v>
      </c>
      <c r="CI50" s="1">
        <f t="shared" si="114"/>
        <v>339</v>
      </c>
      <c r="CJ50" s="1">
        <f t="shared" si="115"/>
        <v>406</v>
      </c>
      <c r="CK50" s="1">
        <f t="shared" si="116"/>
        <v>470</v>
      </c>
      <c r="CL50" s="1">
        <f t="shared" si="117"/>
        <v>524</v>
      </c>
      <c r="CM50" s="1">
        <f t="shared" si="118"/>
        <v>474</v>
      </c>
      <c r="CN50" s="1">
        <f t="shared" si="119"/>
        <v>508</v>
      </c>
      <c r="CO50" s="1">
        <f t="shared" si="120"/>
        <v>609</v>
      </c>
      <c r="CP50" s="1">
        <f t="shared" si="121"/>
        <v>705</v>
      </c>
      <c r="CQ50" s="1">
        <f t="shared" si="122"/>
        <v>786</v>
      </c>
      <c r="CR50" s="1">
        <f t="shared" si="123"/>
        <v>633</v>
      </c>
      <c r="CS50" s="1">
        <f t="shared" si="124"/>
        <v>678</v>
      </c>
      <c r="CT50" s="1">
        <f t="shared" si="125"/>
        <v>813</v>
      </c>
      <c r="CU50" s="1">
        <f t="shared" si="126"/>
        <v>940</v>
      </c>
      <c r="CV50" s="1">
        <f t="shared" si="127"/>
        <v>1049</v>
      </c>
      <c r="CW50" s="1">
        <f t="shared" si="128"/>
        <v>791</v>
      </c>
      <c r="CX50" s="1">
        <f t="shared" si="129"/>
        <v>848</v>
      </c>
      <c r="CY50" s="1">
        <f t="shared" si="130"/>
        <v>1016</v>
      </c>
      <c r="CZ50" s="1">
        <f t="shared" si="131"/>
        <v>1175</v>
      </c>
      <c r="DA50" s="1">
        <f t="shared" si="132"/>
        <v>1311</v>
      </c>
      <c r="DB50" s="1">
        <f t="shared" si="133"/>
        <v>949</v>
      </c>
      <c r="DC50" s="1">
        <f t="shared" si="134"/>
        <v>1017</v>
      </c>
      <c r="DD50" s="1">
        <f t="shared" si="135"/>
        <v>1219</v>
      </c>
      <c r="DE50" s="1">
        <f t="shared" si="136"/>
        <v>1410</v>
      </c>
      <c r="DF50" s="1">
        <f t="shared" si="137"/>
        <v>1573</v>
      </c>
      <c r="DG50" s="1">
        <f t="shared" si="138"/>
        <v>1107</v>
      </c>
      <c r="DH50" s="1">
        <f t="shared" si="139"/>
        <v>1187</v>
      </c>
      <c r="DI50" s="1">
        <f t="shared" si="140"/>
        <v>1422</v>
      </c>
      <c r="DJ50" s="1">
        <f t="shared" si="141"/>
        <v>1645</v>
      </c>
      <c r="DK50" s="1">
        <f t="shared" si="142"/>
        <v>1835</v>
      </c>
      <c r="DL50" s="1">
        <f t="shared" si="143"/>
        <v>1266</v>
      </c>
      <c r="DM50" s="1">
        <f t="shared" si="144"/>
        <v>1357</v>
      </c>
      <c r="DN50" s="1">
        <f t="shared" si="145"/>
        <v>1626</v>
      </c>
      <c r="DO50" s="1">
        <f t="shared" si="146"/>
        <v>1881</v>
      </c>
      <c r="DP50" s="1">
        <f t="shared" si="147"/>
        <v>2098</v>
      </c>
      <c r="DQ50">
        <f t="shared" si="217"/>
        <v>0</v>
      </c>
      <c r="DR50">
        <f t="shared" si="218"/>
        <v>0</v>
      </c>
      <c r="DS50">
        <f t="shared" si="219"/>
        <v>0</v>
      </c>
      <c r="DT50">
        <f t="shared" si="220"/>
        <v>0</v>
      </c>
      <c r="DU50">
        <f t="shared" si="221"/>
        <v>0</v>
      </c>
      <c r="DV50">
        <f t="shared" si="222"/>
        <v>0</v>
      </c>
      <c r="DW50">
        <f t="shared" si="223"/>
        <v>0</v>
      </c>
      <c r="DX50">
        <f t="shared" si="224"/>
        <v>0</v>
      </c>
      <c r="DY50">
        <f t="shared" si="148"/>
        <v>0</v>
      </c>
      <c r="DZ50">
        <f t="shared" si="149"/>
        <v>0</v>
      </c>
      <c r="EA50">
        <f t="shared" si="150"/>
        <v>0</v>
      </c>
      <c r="EB50">
        <f t="shared" si="151"/>
        <v>0</v>
      </c>
      <c r="EC50">
        <f t="shared" si="152"/>
        <v>0</v>
      </c>
      <c r="ED50">
        <f t="shared" si="153"/>
        <v>0</v>
      </c>
      <c r="EE50">
        <f t="shared" si="154"/>
        <v>0</v>
      </c>
      <c r="EF50">
        <f t="shared" si="155"/>
        <v>0</v>
      </c>
      <c r="EG50">
        <f t="shared" si="156"/>
        <v>0</v>
      </c>
      <c r="EH50">
        <f t="shared" si="157"/>
        <v>0</v>
      </c>
      <c r="EI50">
        <f t="shared" si="158"/>
        <v>0</v>
      </c>
      <c r="EJ50">
        <f t="shared" si="159"/>
        <v>0</v>
      </c>
      <c r="EK50">
        <f t="shared" si="160"/>
        <v>0</v>
      </c>
      <c r="EL50">
        <f t="shared" si="161"/>
        <v>0</v>
      </c>
      <c r="EM50">
        <f t="shared" si="162"/>
        <v>0</v>
      </c>
      <c r="EN50">
        <f t="shared" si="163"/>
        <v>0</v>
      </c>
      <c r="EO50">
        <f t="shared" si="164"/>
        <v>0</v>
      </c>
      <c r="EP50">
        <f t="shared" si="165"/>
        <v>0</v>
      </c>
      <c r="EQ50">
        <f t="shared" si="166"/>
        <v>0</v>
      </c>
      <c r="ER50">
        <f t="shared" si="167"/>
        <v>0</v>
      </c>
      <c r="ES50">
        <f t="shared" si="168"/>
        <v>0</v>
      </c>
      <c r="ET50">
        <f t="shared" si="169"/>
        <v>0</v>
      </c>
      <c r="EU50">
        <f t="shared" si="170"/>
        <v>0</v>
      </c>
      <c r="EV50">
        <f t="shared" si="171"/>
        <v>0</v>
      </c>
      <c r="EW50">
        <f t="shared" si="172"/>
        <v>0</v>
      </c>
      <c r="EX50">
        <f t="shared" si="173"/>
        <v>0</v>
      </c>
      <c r="EY50">
        <f t="shared" si="174"/>
        <v>0</v>
      </c>
      <c r="EZ50">
        <f t="shared" si="175"/>
        <v>0</v>
      </c>
      <c r="FA50">
        <f t="shared" si="176"/>
        <v>0</v>
      </c>
      <c r="FB50">
        <f t="shared" si="177"/>
        <v>0</v>
      </c>
      <c r="FC50">
        <f t="shared" si="178"/>
        <v>0</v>
      </c>
      <c r="FD50">
        <f t="shared" si="179"/>
        <v>0</v>
      </c>
      <c r="FE50" s="1">
        <f t="shared" si="180"/>
        <v>0</v>
      </c>
      <c r="FF50" s="1">
        <f t="shared" si="181"/>
        <v>0</v>
      </c>
      <c r="FG50" s="1">
        <f t="shared" si="182"/>
        <v>0</v>
      </c>
      <c r="FH50" s="1">
        <f t="shared" si="183"/>
        <v>0</v>
      </c>
      <c r="FI50" s="1">
        <f t="shared" si="184"/>
        <v>0</v>
      </c>
      <c r="FJ50" s="1">
        <f t="shared" si="185"/>
        <v>0</v>
      </c>
      <c r="FK50" s="1">
        <f t="shared" si="186"/>
        <v>0</v>
      </c>
      <c r="FL50" s="1">
        <f t="shared" si="187"/>
        <v>0</v>
      </c>
      <c r="FM50" s="1">
        <f t="shared" si="188"/>
        <v>0</v>
      </c>
      <c r="FN50" s="1">
        <f t="shared" si="189"/>
        <v>0</v>
      </c>
      <c r="FO50" s="1">
        <f t="shared" si="190"/>
        <v>0</v>
      </c>
      <c r="FP50" s="1">
        <f t="shared" si="191"/>
        <v>0</v>
      </c>
      <c r="FQ50" s="1">
        <f t="shared" si="192"/>
        <v>0</v>
      </c>
      <c r="FR50" s="1">
        <f t="shared" si="193"/>
        <v>0</v>
      </c>
      <c r="FS50" s="1">
        <f t="shared" si="194"/>
        <v>0</v>
      </c>
      <c r="FT50" s="1">
        <f t="shared" si="195"/>
        <v>0</v>
      </c>
      <c r="FU50" s="1">
        <f t="shared" si="196"/>
        <v>0</v>
      </c>
      <c r="FV50" s="1">
        <f t="shared" si="197"/>
        <v>0</v>
      </c>
      <c r="FW50" s="1">
        <f t="shared" si="198"/>
        <v>0</v>
      </c>
      <c r="FX50" s="1">
        <f t="shared" si="199"/>
        <v>0</v>
      </c>
      <c r="FY50" s="1">
        <f t="shared" si="200"/>
        <v>0</v>
      </c>
      <c r="FZ50" s="1">
        <f t="shared" si="201"/>
        <v>0</v>
      </c>
      <c r="GA50" s="1">
        <f t="shared" si="202"/>
        <v>0</v>
      </c>
      <c r="GB50" s="1">
        <f t="shared" si="203"/>
        <v>0</v>
      </c>
      <c r="GC50" s="1">
        <f t="shared" si="204"/>
        <v>0</v>
      </c>
      <c r="GD50" s="1">
        <f t="shared" si="205"/>
        <v>0</v>
      </c>
      <c r="GE50" s="1">
        <f t="shared" si="206"/>
        <v>0</v>
      </c>
      <c r="GF50" s="1">
        <f t="shared" si="207"/>
        <v>0</v>
      </c>
      <c r="GG50" s="1">
        <f t="shared" si="208"/>
        <v>0</v>
      </c>
      <c r="GH50" s="1">
        <f t="shared" si="209"/>
        <v>0</v>
      </c>
      <c r="GI50" s="1">
        <f t="shared" si="210"/>
        <v>0</v>
      </c>
      <c r="GJ50" s="1">
        <f t="shared" si="211"/>
        <v>0</v>
      </c>
      <c r="GK50" s="1">
        <f t="shared" si="212"/>
        <v>0</v>
      </c>
      <c r="GL50" s="1">
        <f t="shared" si="213"/>
        <v>0</v>
      </c>
      <c r="GM50" s="1">
        <f t="shared" si="214"/>
        <v>0</v>
      </c>
      <c r="GN50">
        <f t="shared" si="215"/>
        <v>108480</v>
      </c>
      <c r="GO50">
        <f t="shared" si="216"/>
        <v>135600</v>
      </c>
    </row>
    <row r="51" spans="1:197" x14ac:dyDescent="0.2">
      <c r="A51" s="1" t="s">
        <v>168</v>
      </c>
      <c r="B51" t="s">
        <v>166</v>
      </c>
      <c r="C51" t="s">
        <v>169</v>
      </c>
      <c r="D51" t="s">
        <v>167</v>
      </c>
      <c r="E51">
        <v>134200</v>
      </c>
      <c r="F51">
        <v>47000</v>
      </c>
      <c r="G51">
        <v>53700</v>
      </c>
      <c r="H51">
        <v>60400</v>
      </c>
      <c r="I51">
        <v>67100</v>
      </c>
      <c r="J51">
        <v>72500</v>
      </c>
      <c r="K51">
        <v>77850</v>
      </c>
      <c r="L51">
        <v>83250</v>
      </c>
      <c r="M51">
        <v>88600</v>
      </c>
      <c r="N51">
        <v>56400</v>
      </c>
      <c r="O51">
        <v>64440</v>
      </c>
      <c r="P51">
        <v>72480</v>
      </c>
      <c r="Q51">
        <v>80520</v>
      </c>
      <c r="R51">
        <v>87000</v>
      </c>
      <c r="S51">
        <v>93420</v>
      </c>
      <c r="T51">
        <v>99900</v>
      </c>
      <c r="U51">
        <v>106320</v>
      </c>
      <c r="V51" s="1" t="s">
        <v>17</v>
      </c>
      <c r="AM51" s="1" t="s">
        <v>617</v>
      </c>
      <c r="AN51" s="1" t="s">
        <v>19</v>
      </c>
      <c r="AO51" s="1">
        <v>0</v>
      </c>
      <c r="AP51" t="s">
        <v>169</v>
      </c>
      <c r="AQ51" s="1" t="s">
        <v>21</v>
      </c>
      <c r="AR51" s="1" t="s">
        <v>531</v>
      </c>
      <c r="AS51" t="s">
        <v>169</v>
      </c>
      <c r="AT51">
        <f>'Average Income Limits-HIDE'!L50</f>
        <v>18800</v>
      </c>
      <c r="AU51">
        <f>'Average Income Limits-HIDE'!M50</f>
        <v>21480</v>
      </c>
      <c r="AV51">
        <f>'Average Income Limits-HIDE'!N50</f>
        <v>24160</v>
      </c>
      <c r="AW51">
        <f>'Average Income Limits-HIDE'!O50</f>
        <v>26840</v>
      </c>
      <c r="AX51">
        <f>'Average Income Limits-HIDE'!P50</f>
        <v>29000</v>
      </c>
      <c r="AY51">
        <f>'Average Income Limits-HIDE'!Q50</f>
        <v>31140</v>
      </c>
      <c r="AZ51">
        <f>'Average Income Limits-HIDE'!R50</f>
        <v>33300</v>
      </c>
      <c r="BA51">
        <f>'Average Income Limits-HIDE'!S50</f>
        <v>35440</v>
      </c>
      <c r="BB51">
        <f>'Average Income Limits-HIDE'!T50</f>
        <v>28200</v>
      </c>
      <c r="BC51">
        <f>'Average Income Limits-HIDE'!U50</f>
        <v>32220</v>
      </c>
      <c r="BD51">
        <f>'Average Income Limits-HIDE'!V50</f>
        <v>36240</v>
      </c>
      <c r="BE51">
        <f>'Average Income Limits-HIDE'!W50</f>
        <v>40260</v>
      </c>
      <c r="BF51">
        <f>'Average Income Limits-HIDE'!X50</f>
        <v>43500</v>
      </c>
      <c r="BG51">
        <f>'Average Income Limits-HIDE'!Y50</f>
        <v>46710</v>
      </c>
      <c r="BH51">
        <f>'Average Income Limits-HIDE'!Z50</f>
        <v>49950</v>
      </c>
      <c r="BI51">
        <f>'Average Income Limits-HIDE'!AA50</f>
        <v>53160</v>
      </c>
      <c r="BJ51">
        <f>'Average Income Limits-HIDE'!AB50</f>
        <v>37600</v>
      </c>
      <c r="BK51">
        <f>'Average Income Limits-HIDE'!AC50</f>
        <v>42960</v>
      </c>
      <c r="BL51">
        <f>'Average Income Limits-HIDE'!AD50</f>
        <v>48320</v>
      </c>
      <c r="BM51">
        <f>'Average Income Limits-HIDE'!AE50</f>
        <v>53680</v>
      </c>
      <c r="BN51">
        <f>'Average Income Limits-HIDE'!AF50</f>
        <v>58000</v>
      </c>
      <c r="BO51">
        <f>'Average Income Limits-HIDE'!AG50</f>
        <v>62280</v>
      </c>
      <c r="BP51">
        <f>'Average Income Limits-HIDE'!AH50</f>
        <v>66600</v>
      </c>
      <c r="BQ51">
        <f>'Average Income Limits-HIDE'!AI50</f>
        <v>70880</v>
      </c>
      <c r="BR51">
        <f>'Average Income Limits-HIDE'!AZ50</f>
        <v>65800</v>
      </c>
      <c r="BS51">
        <f>'Average Income Limits-HIDE'!BA50</f>
        <v>75180</v>
      </c>
      <c r="BT51">
        <f>'Average Income Limits-HIDE'!BB50</f>
        <v>84560</v>
      </c>
      <c r="BU51">
        <f>'Average Income Limits-HIDE'!BC50</f>
        <v>93940</v>
      </c>
      <c r="BV51">
        <f>'Average Income Limits-HIDE'!BD50</f>
        <v>101500</v>
      </c>
      <c r="BW51">
        <f>'Average Income Limits-HIDE'!BE50</f>
        <v>108990</v>
      </c>
      <c r="BX51">
        <f>'Average Income Limits-HIDE'!BF50</f>
        <v>116550</v>
      </c>
      <c r="BY51">
        <f>'Average Income Limits-HIDE'!BG50</f>
        <v>124040</v>
      </c>
      <c r="BZ51">
        <f>'Average Income Limits-HIDE'!BH50</f>
        <v>75200</v>
      </c>
      <c r="CA51">
        <f>'Average Income Limits-HIDE'!BI50</f>
        <v>85920</v>
      </c>
      <c r="CB51">
        <f>'Average Income Limits-HIDE'!BJ50</f>
        <v>96640</v>
      </c>
      <c r="CC51">
        <f>'Average Income Limits-HIDE'!BK50</f>
        <v>107360</v>
      </c>
      <c r="CD51">
        <f>'Average Income Limits-HIDE'!BL50</f>
        <v>116000</v>
      </c>
      <c r="CE51">
        <f>'Average Income Limits-HIDE'!BM50</f>
        <v>124560</v>
      </c>
      <c r="CF51">
        <f>'Average Income Limits-HIDE'!BN50</f>
        <v>133200</v>
      </c>
      <c r="CG51">
        <f>'Average Income Limits-HIDE'!BO50</f>
        <v>141760</v>
      </c>
      <c r="CH51" s="1">
        <f t="shared" si="113"/>
        <v>470</v>
      </c>
      <c r="CI51" s="1">
        <f t="shared" si="114"/>
        <v>503</v>
      </c>
      <c r="CJ51" s="1">
        <f t="shared" si="115"/>
        <v>604</v>
      </c>
      <c r="CK51" s="1">
        <f t="shared" si="116"/>
        <v>698</v>
      </c>
      <c r="CL51" s="1">
        <f t="shared" si="117"/>
        <v>778</v>
      </c>
      <c r="CM51" s="1">
        <f t="shared" si="118"/>
        <v>705</v>
      </c>
      <c r="CN51" s="1">
        <f t="shared" si="119"/>
        <v>755</v>
      </c>
      <c r="CO51" s="1">
        <f t="shared" si="120"/>
        <v>906</v>
      </c>
      <c r="CP51" s="1">
        <f t="shared" si="121"/>
        <v>1047</v>
      </c>
      <c r="CQ51" s="1">
        <f t="shared" si="122"/>
        <v>1167</v>
      </c>
      <c r="CR51" s="1">
        <f t="shared" si="123"/>
        <v>940</v>
      </c>
      <c r="CS51" s="1">
        <f t="shared" si="124"/>
        <v>1007</v>
      </c>
      <c r="CT51" s="1">
        <f t="shared" si="125"/>
        <v>1208</v>
      </c>
      <c r="CU51" s="1">
        <f t="shared" si="126"/>
        <v>1396</v>
      </c>
      <c r="CV51" s="1">
        <f t="shared" si="127"/>
        <v>1557</v>
      </c>
      <c r="CW51" s="1">
        <f t="shared" si="128"/>
        <v>1175</v>
      </c>
      <c r="CX51" s="1">
        <f t="shared" si="129"/>
        <v>1258</v>
      </c>
      <c r="CY51" s="1">
        <f t="shared" si="130"/>
        <v>1510</v>
      </c>
      <c r="CZ51" s="1">
        <f t="shared" si="131"/>
        <v>1745</v>
      </c>
      <c r="DA51" s="1">
        <f t="shared" si="132"/>
        <v>1946</v>
      </c>
      <c r="DB51" s="1">
        <f t="shared" si="133"/>
        <v>1410</v>
      </c>
      <c r="DC51" s="1">
        <f t="shared" si="134"/>
        <v>1510</v>
      </c>
      <c r="DD51" s="1">
        <f t="shared" si="135"/>
        <v>1812</v>
      </c>
      <c r="DE51" s="1">
        <f t="shared" si="136"/>
        <v>2094</v>
      </c>
      <c r="DF51" s="1">
        <f t="shared" si="137"/>
        <v>2335</v>
      </c>
      <c r="DG51" s="1">
        <f t="shared" si="138"/>
        <v>1645</v>
      </c>
      <c r="DH51" s="1">
        <f t="shared" si="139"/>
        <v>1762</v>
      </c>
      <c r="DI51" s="1">
        <f t="shared" si="140"/>
        <v>2114</v>
      </c>
      <c r="DJ51" s="1">
        <f t="shared" si="141"/>
        <v>2443</v>
      </c>
      <c r="DK51" s="1">
        <f t="shared" si="142"/>
        <v>2724</v>
      </c>
      <c r="DL51" s="1">
        <f t="shared" si="143"/>
        <v>1880</v>
      </c>
      <c r="DM51" s="1">
        <f t="shared" si="144"/>
        <v>2014</v>
      </c>
      <c r="DN51" s="1">
        <f t="shared" si="145"/>
        <v>2416</v>
      </c>
      <c r="DO51" s="1">
        <f t="shared" si="146"/>
        <v>2792</v>
      </c>
      <c r="DP51" s="1">
        <f t="shared" si="147"/>
        <v>3114</v>
      </c>
      <c r="DQ51">
        <f t="shared" si="217"/>
        <v>0</v>
      </c>
      <c r="DR51">
        <f t="shared" si="218"/>
        <v>0</v>
      </c>
      <c r="DS51">
        <f t="shared" si="219"/>
        <v>0</v>
      </c>
      <c r="DT51">
        <f t="shared" si="220"/>
        <v>0</v>
      </c>
      <c r="DU51">
        <f t="shared" si="221"/>
        <v>0</v>
      </c>
      <c r="DV51">
        <f t="shared" si="222"/>
        <v>0</v>
      </c>
      <c r="DW51">
        <f t="shared" si="223"/>
        <v>0</v>
      </c>
      <c r="DX51">
        <f t="shared" si="224"/>
        <v>0</v>
      </c>
      <c r="DY51">
        <f t="shared" si="148"/>
        <v>0</v>
      </c>
      <c r="DZ51">
        <f t="shared" si="149"/>
        <v>0</v>
      </c>
      <c r="EA51">
        <f t="shared" si="150"/>
        <v>0</v>
      </c>
      <c r="EB51">
        <f t="shared" si="151"/>
        <v>0</v>
      </c>
      <c r="EC51">
        <f t="shared" si="152"/>
        <v>0</v>
      </c>
      <c r="ED51">
        <f t="shared" si="153"/>
        <v>0</v>
      </c>
      <c r="EE51">
        <f t="shared" si="154"/>
        <v>0</v>
      </c>
      <c r="EF51">
        <f t="shared" si="155"/>
        <v>0</v>
      </c>
      <c r="EG51">
        <f t="shared" si="156"/>
        <v>0</v>
      </c>
      <c r="EH51">
        <f t="shared" si="157"/>
        <v>0</v>
      </c>
      <c r="EI51">
        <f t="shared" si="158"/>
        <v>0</v>
      </c>
      <c r="EJ51">
        <f t="shared" si="159"/>
        <v>0</v>
      </c>
      <c r="EK51">
        <f t="shared" si="160"/>
        <v>0</v>
      </c>
      <c r="EL51">
        <f t="shared" si="161"/>
        <v>0</v>
      </c>
      <c r="EM51">
        <f t="shared" si="162"/>
        <v>0</v>
      </c>
      <c r="EN51">
        <f t="shared" si="163"/>
        <v>0</v>
      </c>
      <c r="EO51">
        <f t="shared" si="164"/>
        <v>0</v>
      </c>
      <c r="EP51">
        <f t="shared" si="165"/>
        <v>0</v>
      </c>
      <c r="EQ51">
        <f t="shared" si="166"/>
        <v>0</v>
      </c>
      <c r="ER51">
        <f t="shared" si="167"/>
        <v>0</v>
      </c>
      <c r="ES51">
        <f t="shared" si="168"/>
        <v>0</v>
      </c>
      <c r="ET51">
        <f t="shared" si="169"/>
        <v>0</v>
      </c>
      <c r="EU51">
        <f t="shared" si="170"/>
        <v>0</v>
      </c>
      <c r="EV51">
        <f t="shared" si="171"/>
        <v>0</v>
      </c>
      <c r="EW51">
        <f t="shared" si="172"/>
        <v>0</v>
      </c>
      <c r="EX51">
        <f t="shared" si="173"/>
        <v>0</v>
      </c>
      <c r="EY51">
        <f t="shared" si="174"/>
        <v>0</v>
      </c>
      <c r="EZ51">
        <f t="shared" si="175"/>
        <v>0</v>
      </c>
      <c r="FA51">
        <f t="shared" si="176"/>
        <v>0</v>
      </c>
      <c r="FB51">
        <f t="shared" si="177"/>
        <v>0</v>
      </c>
      <c r="FC51">
        <f t="shared" si="178"/>
        <v>0</v>
      </c>
      <c r="FD51">
        <f t="shared" si="179"/>
        <v>0</v>
      </c>
      <c r="FE51" s="1">
        <f t="shared" si="180"/>
        <v>0</v>
      </c>
      <c r="FF51" s="1">
        <f t="shared" si="181"/>
        <v>0</v>
      </c>
      <c r="FG51" s="1">
        <f t="shared" si="182"/>
        <v>0</v>
      </c>
      <c r="FH51" s="1">
        <f t="shared" si="183"/>
        <v>0</v>
      </c>
      <c r="FI51" s="1">
        <f t="shared" si="184"/>
        <v>0</v>
      </c>
      <c r="FJ51" s="1">
        <f t="shared" si="185"/>
        <v>0</v>
      </c>
      <c r="FK51" s="1">
        <f t="shared" si="186"/>
        <v>0</v>
      </c>
      <c r="FL51" s="1">
        <f t="shared" si="187"/>
        <v>0</v>
      </c>
      <c r="FM51" s="1">
        <f t="shared" si="188"/>
        <v>0</v>
      </c>
      <c r="FN51" s="1">
        <f t="shared" si="189"/>
        <v>0</v>
      </c>
      <c r="FO51" s="1">
        <f t="shared" si="190"/>
        <v>0</v>
      </c>
      <c r="FP51" s="1">
        <f t="shared" si="191"/>
        <v>0</v>
      </c>
      <c r="FQ51" s="1">
        <f t="shared" si="192"/>
        <v>0</v>
      </c>
      <c r="FR51" s="1">
        <f t="shared" si="193"/>
        <v>0</v>
      </c>
      <c r="FS51" s="1">
        <f t="shared" si="194"/>
        <v>0</v>
      </c>
      <c r="FT51" s="1">
        <f t="shared" si="195"/>
        <v>0</v>
      </c>
      <c r="FU51" s="1">
        <f t="shared" si="196"/>
        <v>0</v>
      </c>
      <c r="FV51" s="1">
        <f t="shared" si="197"/>
        <v>0</v>
      </c>
      <c r="FW51" s="1">
        <f t="shared" si="198"/>
        <v>0</v>
      </c>
      <c r="FX51" s="1">
        <f t="shared" si="199"/>
        <v>0</v>
      </c>
      <c r="FY51" s="1">
        <f t="shared" si="200"/>
        <v>0</v>
      </c>
      <c r="FZ51" s="1">
        <f t="shared" si="201"/>
        <v>0</v>
      </c>
      <c r="GA51" s="1">
        <f t="shared" si="202"/>
        <v>0</v>
      </c>
      <c r="GB51" s="1">
        <f t="shared" si="203"/>
        <v>0</v>
      </c>
      <c r="GC51" s="1">
        <f t="shared" si="204"/>
        <v>0</v>
      </c>
      <c r="GD51" s="1">
        <f t="shared" si="205"/>
        <v>0</v>
      </c>
      <c r="GE51" s="1">
        <f t="shared" si="206"/>
        <v>0</v>
      </c>
      <c r="GF51" s="1">
        <f t="shared" si="207"/>
        <v>0</v>
      </c>
      <c r="GG51" s="1">
        <f t="shared" si="208"/>
        <v>0</v>
      </c>
      <c r="GH51" s="1">
        <f t="shared" si="209"/>
        <v>0</v>
      </c>
      <c r="GI51" s="1">
        <f t="shared" si="210"/>
        <v>0</v>
      </c>
      <c r="GJ51" s="1">
        <f t="shared" si="211"/>
        <v>0</v>
      </c>
      <c r="GK51" s="1">
        <f t="shared" si="212"/>
        <v>0</v>
      </c>
      <c r="GL51" s="1">
        <f t="shared" si="213"/>
        <v>0</v>
      </c>
      <c r="GM51" s="1">
        <f t="shared" si="214"/>
        <v>0</v>
      </c>
      <c r="GN51">
        <f t="shared" si="215"/>
        <v>161040</v>
      </c>
      <c r="GO51">
        <f t="shared" si="216"/>
        <v>201300</v>
      </c>
    </row>
    <row r="52" spans="1:197" x14ac:dyDescent="0.2">
      <c r="A52" s="1" t="s">
        <v>170</v>
      </c>
      <c r="B52" t="s">
        <v>29</v>
      </c>
      <c r="C52" t="s">
        <v>171</v>
      </c>
      <c r="D52" t="s">
        <v>829</v>
      </c>
      <c r="E52">
        <v>113500</v>
      </c>
      <c r="F52">
        <v>39750</v>
      </c>
      <c r="G52">
        <v>45400</v>
      </c>
      <c r="H52">
        <v>51100</v>
      </c>
      <c r="I52">
        <v>56750</v>
      </c>
      <c r="J52">
        <v>61300</v>
      </c>
      <c r="K52">
        <v>65850</v>
      </c>
      <c r="L52">
        <v>70400</v>
      </c>
      <c r="M52">
        <v>74950</v>
      </c>
      <c r="N52">
        <v>47700</v>
      </c>
      <c r="O52">
        <v>54480</v>
      </c>
      <c r="P52">
        <v>61320</v>
      </c>
      <c r="Q52">
        <v>68100</v>
      </c>
      <c r="R52">
        <v>73560</v>
      </c>
      <c r="S52">
        <v>79020</v>
      </c>
      <c r="T52">
        <v>84480</v>
      </c>
      <c r="U52">
        <v>89940</v>
      </c>
      <c r="V52" s="1" t="s">
        <v>17</v>
      </c>
      <c r="AM52" s="1" t="s">
        <v>617</v>
      </c>
      <c r="AN52" s="1" t="s">
        <v>19</v>
      </c>
      <c r="AO52" s="1">
        <v>1</v>
      </c>
      <c r="AP52" t="s">
        <v>171</v>
      </c>
      <c r="AQ52" s="1" t="s">
        <v>21</v>
      </c>
      <c r="AR52" s="1" t="s">
        <v>532</v>
      </c>
      <c r="AS52" t="s">
        <v>171</v>
      </c>
      <c r="AT52">
        <f>'Average Income Limits-HIDE'!L51</f>
        <v>15900</v>
      </c>
      <c r="AU52">
        <f>'Average Income Limits-HIDE'!M51</f>
        <v>18160</v>
      </c>
      <c r="AV52">
        <f>'Average Income Limits-HIDE'!N51</f>
        <v>20440</v>
      </c>
      <c r="AW52">
        <f>'Average Income Limits-HIDE'!O51</f>
        <v>22700</v>
      </c>
      <c r="AX52">
        <f>'Average Income Limits-HIDE'!P51</f>
        <v>24520</v>
      </c>
      <c r="AY52">
        <f>'Average Income Limits-HIDE'!Q51</f>
        <v>26340</v>
      </c>
      <c r="AZ52">
        <f>'Average Income Limits-HIDE'!R51</f>
        <v>28160</v>
      </c>
      <c r="BA52">
        <f>'Average Income Limits-HIDE'!S51</f>
        <v>29980</v>
      </c>
      <c r="BB52">
        <f>'Average Income Limits-HIDE'!T51</f>
        <v>23850</v>
      </c>
      <c r="BC52">
        <f>'Average Income Limits-HIDE'!U51</f>
        <v>27240</v>
      </c>
      <c r="BD52">
        <f>'Average Income Limits-HIDE'!V51</f>
        <v>30660</v>
      </c>
      <c r="BE52">
        <f>'Average Income Limits-HIDE'!W51</f>
        <v>34050</v>
      </c>
      <c r="BF52">
        <f>'Average Income Limits-HIDE'!X51</f>
        <v>36780</v>
      </c>
      <c r="BG52">
        <f>'Average Income Limits-HIDE'!Y51</f>
        <v>39510</v>
      </c>
      <c r="BH52">
        <f>'Average Income Limits-HIDE'!Z51</f>
        <v>42240</v>
      </c>
      <c r="BI52">
        <f>'Average Income Limits-HIDE'!AA51</f>
        <v>44970</v>
      </c>
      <c r="BJ52">
        <f>'Average Income Limits-HIDE'!AB51</f>
        <v>31800</v>
      </c>
      <c r="BK52">
        <f>'Average Income Limits-HIDE'!AC51</f>
        <v>36320</v>
      </c>
      <c r="BL52">
        <f>'Average Income Limits-HIDE'!AD51</f>
        <v>40880</v>
      </c>
      <c r="BM52">
        <f>'Average Income Limits-HIDE'!AE51</f>
        <v>45400</v>
      </c>
      <c r="BN52">
        <f>'Average Income Limits-HIDE'!AF51</f>
        <v>49040</v>
      </c>
      <c r="BO52">
        <f>'Average Income Limits-HIDE'!AG51</f>
        <v>52680</v>
      </c>
      <c r="BP52">
        <f>'Average Income Limits-HIDE'!AH51</f>
        <v>56320</v>
      </c>
      <c r="BQ52">
        <f>'Average Income Limits-HIDE'!AI51</f>
        <v>59960</v>
      </c>
      <c r="BR52">
        <f>'Average Income Limits-HIDE'!AZ51</f>
        <v>55650</v>
      </c>
      <c r="BS52">
        <f>'Average Income Limits-HIDE'!BA51</f>
        <v>63560</v>
      </c>
      <c r="BT52">
        <f>'Average Income Limits-HIDE'!BB51</f>
        <v>71540</v>
      </c>
      <c r="BU52">
        <f>'Average Income Limits-HIDE'!BC51</f>
        <v>79450</v>
      </c>
      <c r="BV52">
        <f>'Average Income Limits-HIDE'!BD51</f>
        <v>85820</v>
      </c>
      <c r="BW52">
        <f>'Average Income Limits-HIDE'!BE51</f>
        <v>92190</v>
      </c>
      <c r="BX52">
        <f>'Average Income Limits-HIDE'!BF51</f>
        <v>98560</v>
      </c>
      <c r="BY52">
        <f>'Average Income Limits-HIDE'!BG51</f>
        <v>104930</v>
      </c>
      <c r="BZ52">
        <f>'Average Income Limits-HIDE'!BH51</f>
        <v>63600</v>
      </c>
      <c r="CA52">
        <f>'Average Income Limits-HIDE'!BI51</f>
        <v>72640</v>
      </c>
      <c r="CB52">
        <f>'Average Income Limits-HIDE'!BJ51</f>
        <v>81760</v>
      </c>
      <c r="CC52">
        <f>'Average Income Limits-HIDE'!BK51</f>
        <v>90800</v>
      </c>
      <c r="CD52">
        <f>'Average Income Limits-HIDE'!BL51</f>
        <v>98080</v>
      </c>
      <c r="CE52">
        <f>'Average Income Limits-HIDE'!BM51</f>
        <v>105360</v>
      </c>
      <c r="CF52">
        <f>'Average Income Limits-HIDE'!BN51</f>
        <v>112640</v>
      </c>
      <c r="CG52">
        <f>'Average Income Limits-HIDE'!BO51</f>
        <v>119920</v>
      </c>
      <c r="CH52" s="1">
        <f t="shared" si="113"/>
        <v>397</v>
      </c>
      <c r="CI52" s="1">
        <f t="shared" si="114"/>
        <v>425</v>
      </c>
      <c r="CJ52" s="1">
        <f t="shared" si="115"/>
        <v>511</v>
      </c>
      <c r="CK52" s="1">
        <f t="shared" si="116"/>
        <v>590</v>
      </c>
      <c r="CL52" s="1">
        <f t="shared" si="117"/>
        <v>658</v>
      </c>
      <c r="CM52" s="1">
        <f t="shared" si="118"/>
        <v>596</v>
      </c>
      <c r="CN52" s="1">
        <f t="shared" si="119"/>
        <v>638</v>
      </c>
      <c r="CO52" s="1">
        <f t="shared" si="120"/>
        <v>766</v>
      </c>
      <c r="CP52" s="1">
        <f t="shared" si="121"/>
        <v>885</v>
      </c>
      <c r="CQ52" s="1">
        <f t="shared" si="122"/>
        <v>987</v>
      </c>
      <c r="CR52" s="1">
        <f t="shared" si="123"/>
        <v>795</v>
      </c>
      <c r="CS52" s="1">
        <f t="shared" si="124"/>
        <v>851</v>
      </c>
      <c r="CT52" s="1">
        <f t="shared" si="125"/>
        <v>1022</v>
      </c>
      <c r="CU52" s="1">
        <f t="shared" si="126"/>
        <v>1180</v>
      </c>
      <c r="CV52" s="1">
        <f t="shared" si="127"/>
        <v>1317</v>
      </c>
      <c r="CW52" s="1">
        <f t="shared" si="128"/>
        <v>993</v>
      </c>
      <c r="CX52" s="1">
        <f t="shared" si="129"/>
        <v>1064</v>
      </c>
      <c r="CY52" s="1">
        <f t="shared" si="130"/>
        <v>1277</v>
      </c>
      <c r="CZ52" s="1">
        <f t="shared" si="131"/>
        <v>1475</v>
      </c>
      <c r="DA52" s="1">
        <f t="shared" si="132"/>
        <v>1646</v>
      </c>
      <c r="DB52" s="1">
        <f t="shared" si="133"/>
        <v>1192</v>
      </c>
      <c r="DC52" s="1">
        <f t="shared" si="134"/>
        <v>1277</v>
      </c>
      <c r="DD52" s="1">
        <f t="shared" si="135"/>
        <v>1533</v>
      </c>
      <c r="DE52" s="1">
        <f t="shared" si="136"/>
        <v>1770</v>
      </c>
      <c r="DF52" s="1">
        <f t="shared" si="137"/>
        <v>1975</v>
      </c>
      <c r="DG52" s="1">
        <f t="shared" si="138"/>
        <v>1391</v>
      </c>
      <c r="DH52" s="1">
        <f t="shared" si="139"/>
        <v>1490</v>
      </c>
      <c r="DI52" s="1">
        <f t="shared" si="140"/>
        <v>1788</v>
      </c>
      <c r="DJ52" s="1">
        <f t="shared" si="141"/>
        <v>2065</v>
      </c>
      <c r="DK52" s="1">
        <f t="shared" si="142"/>
        <v>2304</v>
      </c>
      <c r="DL52" s="1">
        <f t="shared" si="143"/>
        <v>1590</v>
      </c>
      <c r="DM52" s="1">
        <f t="shared" si="144"/>
        <v>1703</v>
      </c>
      <c r="DN52" s="1">
        <f t="shared" si="145"/>
        <v>2044</v>
      </c>
      <c r="DO52" s="1">
        <f t="shared" si="146"/>
        <v>2361</v>
      </c>
      <c r="DP52" s="1">
        <f t="shared" si="147"/>
        <v>2634</v>
      </c>
      <c r="DQ52">
        <f t="shared" si="217"/>
        <v>0</v>
      </c>
      <c r="DR52">
        <f t="shared" si="218"/>
        <v>0</v>
      </c>
      <c r="DS52">
        <f t="shared" si="219"/>
        <v>0</v>
      </c>
      <c r="DT52">
        <f t="shared" si="220"/>
        <v>0</v>
      </c>
      <c r="DU52">
        <f t="shared" si="221"/>
        <v>0</v>
      </c>
      <c r="DV52">
        <f t="shared" si="222"/>
        <v>0</v>
      </c>
      <c r="DW52">
        <f t="shared" si="223"/>
        <v>0</v>
      </c>
      <c r="DX52">
        <f t="shared" si="224"/>
        <v>0</v>
      </c>
      <c r="DY52">
        <f t="shared" si="148"/>
        <v>0</v>
      </c>
      <c r="DZ52">
        <f t="shared" si="149"/>
        <v>0</v>
      </c>
      <c r="EA52">
        <f t="shared" si="150"/>
        <v>0</v>
      </c>
      <c r="EB52">
        <f t="shared" si="151"/>
        <v>0</v>
      </c>
      <c r="EC52">
        <f t="shared" si="152"/>
        <v>0</v>
      </c>
      <c r="ED52">
        <f t="shared" si="153"/>
        <v>0</v>
      </c>
      <c r="EE52">
        <f t="shared" si="154"/>
        <v>0</v>
      </c>
      <c r="EF52">
        <f t="shared" si="155"/>
        <v>0</v>
      </c>
      <c r="EG52">
        <f t="shared" si="156"/>
        <v>0</v>
      </c>
      <c r="EH52">
        <f t="shared" si="157"/>
        <v>0</v>
      </c>
      <c r="EI52">
        <f t="shared" si="158"/>
        <v>0</v>
      </c>
      <c r="EJ52">
        <f t="shared" si="159"/>
        <v>0</v>
      </c>
      <c r="EK52">
        <f t="shared" si="160"/>
        <v>0</v>
      </c>
      <c r="EL52">
        <f t="shared" si="161"/>
        <v>0</v>
      </c>
      <c r="EM52">
        <f t="shared" si="162"/>
        <v>0</v>
      </c>
      <c r="EN52">
        <f t="shared" si="163"/>
        <v>0</v>
      </c>
      <c r="EO52">
        <f t="shared" si="164"/>
        <v>0</v>
      </c>
      <c r="EP52">
        <f t="shared" si="165"/>
        <v>0</v>
      </c>
      <c r="EQ52">
        <f t="shared" si="166"/>
        <v>0</v>
      </c>
      <c r="ER52">
        <f t="shared" si="167"/>
        <v>0</v>
      </c>
      <c r="ES52">
        <f t="shared" si="168"/>
        <v>0</v>
      </c>
      <c r="ET52">
        <f t="shared" si="169"/>
        <v>0</v>
      </c>
      <c r="EU52">
        <f t="shared" si="170"/>
        <v>0</v>
      </c>
      <c r="EV52">
        <f t="shared" si="171"/>
        <v>0</v>
      </c>
      <c r="EW52">
        <f t="shared" si="172"/>
        <v>0</v>
      </c>
      <c r="EX52">
        <f t="shared" si="173"/>
        <v>0</v>
      </c>
      <c r="EY52">
        <f t="shared" si="174"/>
        <v>0</v>
      </c>
      <c r="EZ52">
        <f t="shared" si="175"/>
        <v>0</v>
      </c>
      <c r="FA52">
        <f t="shared" si="176"/>
        <v>0</v>
      </c>
      <c r="FB52">
        <f t="shared" si="177"/>
        <v>0</v>
      </c>
      <c r="FC52">
        <f t="shared" si="178"/>
        <v>0</v>
      </c>
      <c r="FD52">
        <f t="shared" si="179"/>
        <v>0</v>
      </c>
      <c r="FE52" s="1">
        <f t="shared" si="180"/>
        <v>0</v>
      </c>
      <c r="FF52" s="1">
        <f t="shared" si="181"/>
        <v>0</v>
      </c>
      <c r="FG52" s="1">
        <f t="shared" si="182"/>
        <v>0</v>
      </c>
      <c r="FH52" s="1">
        <f t="shared" si="183"/>
        <v>0</v>
      </c>
      <c r="FI52" s="1">
        <f t="shared" si="184"/>
        <v>0</v>
      </c>
      <c r="FJ52" s="1">
        <f t="shared" si="185"/>
        <v>0</v>
      </c>
      <c r="FK52" s="1">
        <f t="shared" si="186"/>
        <v>0</v>
      </c>
      <c r="FL52" s="1">
        <f t="shared" si="187"/>
        <v>0</v>
      </c>
      <c r="FM52" s="1">
        <f t="shared" si="188"/>
        <v>0</v>
      </c>
      <c r="FN52" s="1">
        <f t="shared" si="189"/>
        <v>0</v>
      </c>
      <c r="FO52" s="1">
        <f t="shared" si="190"/>
        <v>0</v>
      </c>
      <c r="FP52" s="1">
        <f t="shared" si="191"/>
        <v>0</v>
      </c>
      <c r="FQ52" s="1">
        <f t="shared" si="192"/>
        <v>0</v>
      </c>
      <c r="FR52" s="1">
        <f t="shared" si="193"/>
        <v>0</v>
      </c>
      <c r="FS52" s="1">
        <f t="shared" si="194"/>
        <v>0</v>
      </c>
      <c r="FT52" s="1">
        <f t="shared" si="195"/>
        <v>0</v>
      </c>
      <c r="FU52" s="1">
        <f t="shared" si="196"/>
        <v>0</v>
      </c>
      <c r="FV52" s="1">
        <f t="shared" si="197"/>
        <v>0</v>
      </c>
      <c r="FW52" s="1">
        <f t="shared" si="198"/>
        <v>0</v>
      </c>
      <c r="FX52" s="1">
        <f t="shared" si="199"/>
        <v>0</v>
      </c>
      <c r="FY52" s="1">
        <f t="shared" si="200"/>
        <v>0</v>
      </c>
      <c r="FZ52" s="1">
        <f t="shared" si="201"/>
        <v>0</v>
      </c>
      <c r="GA52" s="1">
        <f t="shared" si="202"/>
        <v>0</v>
      </c>
      <c r="GB52" s="1">
        <f t="shared" si="203"/>
        <v>0</v>
      </c>
      <c r="GC52" s="1">
        <f t="shared" si="204"/>
        <v>0</v>
      </c>
      <c r="GD52" s="1">
        <f t="shared" si="205"/>
        <v>0</v>
      </c>
      <c r="GE52" s="1">
        <f t="shared" si="206"/>
        <v>0</v>
      </c>
      <c r="GF52" s="1">
        <f t="shared" si="207"/>
        <v>0</v>
      </c>
      <c r="GG52" s="1">
        <f t="shared" si="208"/>
        <v>0</v>
      </c>
      <c r="GH52" s="1">
        <f t="shared" si="209"/>
        <v>0</v>
      </c>
      <c r="GI52" s="1">
        <f t="shared" si="210"/>
        <v>0</v>
      </c>
      <c r="GJ52" s="1">
        <f t="shared" si="211"/>
        <v>0</v>
      </c>
      <c r="GK52" s="1">
        <f t="shared" si="212"/>
        <v>0</v>
      </c>
      <c r="GL52" s="1">
        <f t="shared" si="213"/>
        <v>0</v>
      </c>
      <c r="GM52" s="1">
        <f t="shared" si="214"/>
        <v>0</v>
      </c>
      <c r="GN52">
        <f t="shared" si="215"/>
        <v>136200</v>
      </c>
      <c r="GO52">
        <f t="shared" si="216"/>
        <v>170250</v>
      </c>
    </row>
    <row r="53" spans="1:197" x14ac:dyDescent="0.2">
      <c r="A53" s="1" t="s">
        <v>174</v>
      </c>
      <c r="B53" t="s">
        <v>172</v>
      </c>
      <c r="C53" t="s">
        <v>175</v>
      </c>
      <c r="D53" t="s">
        <v>173</v>
      </c>
      <c r="E53">
        <v>91000</v>
      </c>
      <c r="F53">
        <v>31850</v>
      </c>
      <c r="G53">
        <v>36400</v>
      </c>
      <c r="H53">
        <v>40950</v>
      </c>
      <c r="I53">
        <v>45500</v>
      </c>
      <c r="J53">
        <v>49150</v>
      </c>
      <c r="K53">
        <v>52800</v>
      </c>
      <c r="L53">
        <v>56450</v>
      </c>
      <c r="M53">
        <v>60100</v>
      </c>
      <c r="N53">
        <v>38220</v>
      </c>
      <c r="O53">
        <v>43680</v>
      </c>
      <c r="P53">
        <v>49140</v>
      </c>
      <c r="Q53">
        <v>54600</v>
      </c>
      <c r="R53">
        <v>58980</v>
      </c>
      <c r="S53">
        <v>63360</v>
      </c>
      <c r="T53">
        <v>67740</v>
      </c>
      <c r="U53">
        <v>72120</v>
      </c>
      <c r="V53" s="1" t="s">
        <v>17</v>
      </c>
      <c r="AM53" s="1" t="s">
        <v>617</v>
      </c>
      <c r="AN53" s="1" t="s">
        <v>19</v>
      </c>
      <c r="AO53" s="1">
        <v>0</v>
      </c>
      <c r="AP53" t="s">
        <v>175</v>
      </c>
      <c r="AQ53" s="1" t="s">
        <v>21</v>
      </c>
      <c r="AR53" s="1" t="s">
        <v>533</v>
      </c>
      <c r="AS53" t="s">
        <v>175</v>
      </c>
      <c r="AT53">
        <f>'Average Income Limits-HIDE'!L52</f>
        <v>12740</v>
      </c>
      <c r="AU53">
        <f>'Average Income Limits-HIDE'!M52</f>
        <v>14560</v>
      </c>
      <c r="AV53">
        <f>'Average Income Limits-HIDE'!N52</f>
        <v>16380</v>
      </c>
      <c r="AW53">
        <f>'Average Income Limits-HIDE'!O52</f>
        <v>18200</v>
      </c>
      <c r="AX53">
        <f>'Average Income Limits-HIDE'!P52</f>
        <v>19660</v>
      </c>
      <c r="AY53">
        <f>'Average Income Limits-HIDE'!Q52</f>
        <v>21120</v>
      </c>
      <c r="AZ53">
        <f>'Average Income Limits-HIDE'!R52</f>
        <v>22580</v>
      </c>
      <c r="BA53">
        <f>'Average Income Limits-HIDE'!S52</f>
        <v>24040</v>
      </c>
      <c r="BB53">
        <f>'Average Income Limits-HIDE'!T52</f>
        <v>19110</v>
      </c>
      <c r="BC53">
        <f>'Average Income Limits-HIDE'!U52</f>
        <v>21840</v>
      </c>
      <c r="BD53">
        <f>'Average Income Limits-HIDE'!V52</f>
        <v>24570</v>
      </c>
      <c r="BE53">
        <f>'Average Income Limits-HIDE'!W52</f>
        <v>27300</v>
      </c>
      <c r="BF53">
        <f>'Average Income Limits-HIDE'!X52</f>
        <v>29490</v>
      </c>
      <c r="BG53">
        <f>'Average Income Limits-HIDE'!Y52</f>
        <v>31680</v>
      </c>
      <c r="BH53">
        <f>'Average Income Limits-HIDE'!Z52</f>
        <v>33870</v>
      </c>
      <c r="BI53">
        <f>'Average Income Limits-HIDE'!AA52</f>
        <v>36060</v>
      </c>
      <c r="BJ53">
        <f>'Average Income Limits-HIDE'!AB52</f>
        <v>25480</v>
      </c>
      <c r="BK53">
        <f>'Average Income Limits-HIDE'!AC52</f>
        <v>29120</v>
      </c>
      <c r="BL53">
        <f>'Average Income Limits-HIDE'!AD52</f>
        <v>32760</v>
      </c>
      <c r="BM53">
        <f>'Average Income Limits-HIDE'!AE52</f>
        <v>36400</v>
      </c>
      <c r="BN53">
        <f>'Average Income Limits-HIDE'!AF52</f>
        <v>39320</v>
      </c>
      <c r="BO53">
        <f>'Average Income Limits-HIDE'!AG52</f>
        <v>42240</v>
      </c>
      <c r="BP53">
        <f>'Average Income Limits-HIDE'!AH52</f>
        <v>45160</v>
      </c>
      <c r="BQ53">
        <f>'Average Income Limits-HIDE'!AI52</f>
        <v>48080</v>
      </c>
      <c r="BR53">
        <f>'Average Income Limits-HIDE'!AZ52</f>
        <v>44590</v>
      </c>
      <c r="BS53">
        <f>'Average Income Limits-HIDE'!BA52</f>
        <v>50960</v>
      </c>
      <c r="BT53">
        <f>'Average Income Limits-HIDE'!BB52</f>
        <v>57330</v>
      </c>
      <c r="BU53">
        <f>'Average Income Limits-HIDE'!BC52</f>
        <v>63700</v>
      </c>
      <c r="BV53">
        <f>'Average Income Limits-HIDE'!BD52</f>
        <v>68810</v>
      </c>
      <c r="BW53">
        <f>'Average Income Limits-HIDE'!BE52</f>
        <v>73920</v>
      </c>
      <c r="BX53">
        <f>'Average Income Limits-HIDE'!BF52</f>
        <v>79030</v>
      </c>
      <c r="BY53">
        <f>'Average Income Limits-HIDE'!BG52</f>
        <v>84140</v>
      </c>
      <c r="BZ53">
        <f>'Average Income Limits-HIDE'!BH52</f>
        <v>50960</v>
      </c>
      <c r="CA53">
        <f>'Average Income Limits-HIDE'!BI52</f>
        <v>58240</v>
      </c>
      <c r="CB53">
        <f>'Average Income Limits-HIDE'!BJ52</f>
        <v>65520</v>
      </c>
      <c r="CC53">
        <f>'Average Income Limits-HIDE'!BK52</f>
        <v>72800</v>
      </c>
      <c r="CD53">
        <f>'Average Income Limits-HIDE'!BL52</f>
        <v>78640</v>
      </c>
      <c r="CE53">
        <f>'Average Income Limits-HIDE'!BM52</f>
        <v>84480</v>
      </c>
      <c r="CF53">
        <f>'Average Income Limits-HIDE'!BN52</f>
        <v>90320</v>
      </c>
      <c r="CG53">
        <f>'Average Income Limits-HIDE'!BO52</f>
        <v>96160</v>
      </c>
      <c r="CH53" s="1">
        <f t="shared" si="113"/>
        <v>318</v>
      </c>
      <c r="CI53" s="1">
        <f t="shared" si="114"/>
        <v>341</v>
      </c>
      <c r="CJ53" s="1">
        <f t="shared" si="115"/>
        <v>409</v>
      </c>
      <c r="CK53" s="1">
        <f t="shared" si="116"/>
        <v>473</v>
      </c>
      <c r="CL53" s="1">
        <f t="shared" si="117"/>
        <v>528</v>
      </c>
      <c r="CM53" s="1">
        <f t="shared" si="118"/>
        <v>477</v>
      </c>
      <c r="CN53" s="1">
        <f t="shared" si="119"/>
        <v>511</v>
      </c>
      <c r="CO53" s="1">
        <f t="shared" si="120"/>
        <v>614</v>
      </c>
      <c r="CP53" s="1">
        <f t="shared" si="121"/>
        <v>709</v>
      </c>
      <c r="CQ53" s="1">
        <f t="shared" si="122"/>
        <v>792</v>
      </c>
      <c r="CR53" s="1">
        <f t="shared" si="123"/>
        <v>637</v>
      </c>
      <c r="CS53" s="1">
        <f t="shared" si="124"/>
        <v>682</v>
      </c>
      <c r="CT53" s="1">
        <f t="shared" si="125"/>
        <v>819</v>
      </c>
      <c r="CU53" s="1">
        <f t="shared" si="126"/>
        <v>946</v>
      </c>
      <c r="CV53" s="1">
        <f t="shared" si="127"/>
        <v>1056</v>
      </c>
      <c r="CW53" s="1">
        <f t="shared" si="128"/>
        <v>796</v>
      </c>
      <c r="CX53" s="1">
        <f t="shared" si="129"/>
        <v>853</v>
      </c>
      <c r="CY53" s="1">
        <f t="shared" si="130"/>
        <v>1023</v>
      </c>
      <c r="CZ53" s="1">
        <f t="shared" si="131"/>
        <v>1183</v>
      </c>
      <c r="DA53" s="1">
        <f t="shared" si="132"/>
        <v>1320</v>
      </c>
      <c r="DB53" s="1">
        <f t="shared" si="133"/>
        <v>955</v>
      </c>
      <c r="DC53" s="1">
        <f t="shared" si="134"/>
        <v>1023</v>
      </c>
      <c r="DD53" s="1">
        <f t="shared" si="135"/>
        <v>1228</v>
      </c>
      <c r="DE53" s="1">
        <f t="shared" si="136"/>
        <v>1419</v>
      </c>
      <c r="DF53" s="1">
        <f t="shared" si="137"/>
        <v>1584</v>
      </c>
      <c r="DG53" s="1">
        <f t="shared" si="138"/>
        <v>1114</v>
      </c>
      <c r="DH53" s="1">
        <f t="shared" si="139"/>
        <v>1194</v>
      </c>
      <c r="DI53" s="1">
        <f t="shared" si="140"/>
        <v>1433</v>
      </c>
      <c r="DJ53" s="1">
        <f t="shared" si="141"/>
        <v>1656</v>
      </c>
      <c r="DK53" s="1">
        <f t="shared" si="142"/>
        <v>1848</v>
      </c>
      <c r="DL53" s="1">
        <f t="shared" si="143"/>
        <v>1274</v>
      </c>
      <c r="DM53" s="1">
        <f t="shared" si="144"/>
        <v>1365</v>
      </c>
      <c r="DN53" s="1">
        <f t="shared" si="145"/>
        <v>1638</v>
      </c>
      <c r="DO53" s="1">
        <f t="shared" si="146"/>
        <v>1893</v>
      </c>
      <c r="DP53" s="1">
        <f t="shared" si="147"/>
        <v>2112</v>
      </c>
      <c r="DQ53">
        <f t="shared" si="217"/>
        <v>0</v>
      </c>
      <c r="DR53">
        <f t="shared" si="218"/>
        <v>0</v>
      </c>
      <c r="DS53">
        <f t="shared" si="219"/>
        <v>0</v>
      </c>
      <c r="DT53">
        <f t="shared" si="220"/>
        <v>0</v>
      </c>
      <c r="DU53">
        <f t="shared" si="221"/>
        <v>0</v>
      </c>
      <c r="DV53">
        <f t="shared" si="222"/>
        <v>0</v>
      </c>
      <c r="DW53">
        <f t="shared" si="223"/>
        <v>0</v>
      </c>
      <c r="DX53">
        <f t="shared" si="224"/>
        <v>0</v>
      </c>
      <c r="DY53">
        <f t="shared" si="148"/>
        <v>0</v>
      </c>
      <c r="DZ53">
        <f t="shared" si="149"/>
        <v>0</v>
      </c>
      <c r="EA53">
        <f t="shared" si="150"/>
        <v>0</v>
      </c>
      <c r="EB53">
        <f t="shared" si="151"/>
        <v>0</v>
      </c>
      <c r="EC53">
        <f t="shared" si="152"/>
        <v>0</v>
      </c>
      <c r="ED53">
        <f t="shared" si="153"/>
        <v>0</v>
      </c>
      <c r="EE53">
        <f t="shared" si="154"/>
        <v>0</v>
      </c>
      <c r="EF53">
        <f t="shared" si="155"/>
        <v>0</v>
      </c>
      <c r="EG53">
        <f t="shared" si="156"/>
        <v>0</v>
      </c>
      <c r="EH53">
        <f t="shared" si="157"/>
        <v>0</v>
      </c>
      <c r="EI53">
        <f t="shared" si="158"/>
        <v>0</v>
      </c>
      <c r="EJ53">
        <f t="shared" si="159"/>
        <v>0</v>
      </c>
      <c r="EK53">
        <f t="shared" si="160"/>
        <v>0</v>
      </c>
      <c r="EL53">
        <f t="shared" si="161"/>
        <v>0</v>
      </c>
      <c r="EM53">
        <f t="shared" si="162"/>
        <v>0</v>
      </c>
      <c r="EN53">
        <f t="shared" si="163"/>
        <v>0</v>
      </c>
      <c r="EO53">
        <f t="shared" si="164"/>
        <v>0</v>
      </c>
      <c r="EP53">
        <f t="shared" si="165"/>
        <v>0</v>
      </c>
      <c r="EQ53">
        <f t="shared" si="166"/>
        <v>0</v>
      </c>
      <c r="ER53">
        <f t="shared" si="167"/>
        <v>0</v>
      </c>
      <c r="ES53">
        <f t="shared" si="168"/>
        <v>0</v>
      </c>
      <c r="ET53">
        <f t="shared" si="169"/>
        <v>0</v>
      </c>
      <c r="EU53">
        <f t="shared" si="170"/>
        <v>0</v>
      </c>
      <c r="EV53">
        <f t="shared" si="171"/>
        <v>0</v>
      </c>
      <c r="EW53">
        <f t="shared" si="172"/>
        <v>0</v>
      </c>
      <c r="EX53">
        <f t="shared" si="173"/>
        <v>0</v>
      </c>
      <c r="EY53">
        <f t="shared" si="174"/>
        <v>0</v>
      </c>
      <c r="EZ53">
        <f t="shared" si="175"/>
        <v>0</v>
      </c>
      <c r="FA53">
        <f t="shared" si="176"/>
        <v>0</v>
      </c>
      <c r="FB53">
        <f t="shared" si="177"/>
        <v>0</v>
      </c>
      <c r="FC53">
        <f t="shared" si="178"/>
        <v>0</v>
      </c>
      <c r="FD53">
        <f t="shared" si="179"/>
        <v>0</v>
      </c>
      <c r="FE53" s="1">
        <f t="shared" si="180"/>
        <v>0</v>
      </c>
      <c r="FF53" s="1">
        <f t="shared" si="181"/>
        <v>0</v>
      </c>
      <c r="FG53" s="1">
        <f t="shared" si="182"/>
        <v>0</v>
      </c>
      <c r="FH53" s="1">
        <f t="shared" si="183"/>
        <v>0</v>
      </c>
      <c r="FI53" s="1">
        <f t="shared" si="184"/>
        <v>0</v>
      </c>
      <c r="FJ53" s="1">
        <f t="shared" si="185"/>
        <v>0</v>
      </c>
      <c r="FK53" s="1">
        <f t="shared" si="186"/>
        <v>0</v>
      </c>
      <c r="FL53" s="1">
        <f t="shared" si="187"/>
        <v>0</v>
      </c>
      <c r="FM53" s="1">
        <f t="shared" si="188"/>
        <v>0</v>
      </c>
      <c r="FN53" s="1">
        <f t="shared" si="189"/>
        <v>0</v>
      </c>
      <c r="FO53" s="1">
        <f t="shared" si="190"/>
        <v>0</v>
      </c>
      <c r="FP53" s="1">
        <f t="shared" si="191"/>
        <v>0</v>
      </c>
      <c r="FQ53" s="1">
        <f t="shared" si="192"/>
        <v>0</v>
      </c>
      <c r="FR53" s="1">
        <f t="shared" si="193"/>
        <v>0</v>
      </c>
      <c r="FS53" s="1">
        <f t="shared" si="194"/>
        <v>0</v>
      </c>
      <c r="FT53" s="1">
        <f t="shared" si="195"/>
        <v>0</v>
      </c>
      <c r="FU53" s="1">
        <f t="shared" si="196"/>
        <v>0</v>
      </c>
      <c r="FV53" s="1">
        <f t="shared" si="197"/>
        <v>0</v>
      </c>
      <c r="FW53" s="1">
        <f t="shared" si="198"/>
        <v>0</v>
      </c>
      <c r="FX53" s="1">
        <f t="shared" si="199"/>
        <v>0</v>
      </c>
      <c r="FY53" s="1">
        <f t="shared" si="200"/>
        <v>0</v>
      </c>
      <c r="FZ53" s="1">
        <f t="shared" si="201"/>
        <v>0</v>
      </c>
      <c r="GA53" s="1">
        <f t="shared" si="202"/>
        <v>0</v>
      </c>
      <c r="GB53" s="1">
        <f t="shared" si="203"/>
        <v>0</v>
      </c>
      <c r="GC53" s="1">
        <f t="shared" si="204"/>
        <v>0</v>
      </c>
      <c r="GD53" s="1">
        <f t="shared" si="205"/>
        <v>0</v>
      </c>
      <c r="GE53" s="1">
        <f t="shared" si="206"/>
        <v>0</v>
      </c>
      <c r="GF53" s="1">
        <f t="shared" si="207"/>
        <v>0</v>
      </c>
      <c r="GG53" s="1">
        <f t="shared" si="208"/>
        <v>0</v>
      </c>
      <c r="GH53" s="1">
        <f t="shared" si="209"/>
        <v>0</v>
      </c>
      <c r="GI53" s="1">
        <f t="shared" si="210"/>
        <v>0</v>
      </c>
      <c r="GJ53" s="1">
        <f t="shared" si="211"/>
        <v>0</v>
      </c>
      <c r="GK53" s="1">
        <f t="shared" si="212"/>
        <v>0</v>
      </c>
      <c r="GL53" s="1">
        <f t="shared" si="213"/>
        <v>0</v>
      </c>
      <c r="GM53" s="1">
        <f t="shared" si="214"/>
        <v>0</v>
      </c>
      <c r="GN53">
        <f t="shared" si="215"/>
        <v>109200</v>
      </c>
      <c r="GO53">
        <f t="shared" si="216"/>
        <v>136500</v>
      </c>
    </row>
    <row r="54" spans="1:197" x14ac:dyDescent="0.2">
      <c r="A54" s="1" t="s">
        <v>178</v>
      </c>
      <c r="B54" t="s">
        <v>176</v>
      </c>
      <c r="C54" t="s">
        <v>179</v>
      </c>
      <c r="D54" t="s">
        <v>177</v>
      </c>
      <c r="E54">
        <v>65000</v>
      </c>
      <c r="F54">
        <v>27350</v>
      </c>
      <c r="G54">
        <v>31250</v>
      </c>
      <c r="H54">
        <v>35150</v>
      </c>
      <c r="I54">
        <v>39050</v>
      </c>
      <c r="J54">
        <v>42200</v>
      </c>
      <c r="K54">
        <v>45300</v>
      </c>
      <c r="L54">
        <v>48450</v>
      </c>
      <c r="M54">
        <v>51550</v>
      </c>
      <c r="N54">
        <v>32820</v>
      </c>
      <c r="O54">
        <v>37500</v>
      </c>
      <c r="P54">
        <v>42180</v>
      </c>
      <c r="Q54">
        <v>46860</v>
      </c>
      <c r="R54">
        <v>50640</v>
      </c>
      <c r="S54">
        <v>54360</v>
      </c>
      <c r="T54">
        <v>58140</v>
      </c>
      <c r="U54">
        <v>61860</v>
      </c>
      <c r="V54" s="1" t="s">
        <v>17</v>
      </c>
      <c r="AM54" s="1" t="s">
        <v>617</v>
      </c>
      <c r="AN54" s="1" t="s">
        <v>19</v>
      </c>
      <c r="AO54" s="1">
        <v>0</v>
      </c>
      <c r="AP54" t="s">
        <v>179</v>
      </c>
      <c r="AQ54" s="1" t="s">
        <v>21</v>
      </c>
      <c r="AR54" s="1" t="s">
        <v>534</v>
      </c>
      <c r="AS54" t="s">
        <v>179</v>
      </c>
      <c r="AT54">
        <f>'Average Income Limits-HIDE'!L53</f>
        <v>10940</v>
      </c>
      <c r="AU54">
        <f>'Average Income Limits-HIDE'!M53</f>
        <v>12500</v>
      </c>
      <c r="AV54">
        <f>'Average Income Limits-HIDE'!N53</f>
        <v>14060</v>
      </c>
      <c r="AW54">
        <f>'Average Income Limits-HIDE'!O53</f>
        <v>15620</v>
      </c>
      <c r="AX54">
        <f>'Average Income Limits-HIDE'!P53</f>
        <v>16880</v>
      </c>
      <c r="AY54">
        <f>'Average Income Limits-HIDE'!Q53</f>
        <v>18120</v>
      </c>
      <c r="AZ54">
        <f>'Average Income Limits-HIDE'!R53</f>
        <v>19380</v>
      </c>
      <c r="BA54">
        <f>'Average Income Limits-HIDE'!S53</f>
        <v>20620</v>
      </c>
      <c r="BB54">
        <f>'Average Income Limits-HIDE'!T53</f>
        <v>16410</v>
      </c>
      <c r="BC54">
        <f>'Average Income Limits-HIDE'!U53</f>
        <v>18750</v>
      </c>
      <c r="BD54">
        <f>'Average Income Limits-HIDE'!V53</f>
        <v>21090</v>
      </c>
      <c r="BE54">
        <f>'Average Income Limits-HIDE'!W53</f>
        <v>23430</v>
      </c>
      <c r="BF54">
        <f>'Average Income Limits-HIDE'!X53</f>
        <v>25320</v>
      </c>
      <c r="BG54">
        <f>'Average Income Limits-HIDE'!Y53</f>
        <v>27180</v>
      </c>
      <c r="BH54">
        <f>'Average Income Limits-HIDE'!Z53</f>
        <v>29070</v>
      </c>
      <c r="BI54">
        <f>'Average Income Limits-HIDE'!AA53</f>
        <v>30930</v>
      </c>
      <c r="BJ54">
        <f>'Average Income Limits-HIDE'!AB53</f>
        <v>21880</v>
      </c>
      <c r="BK54">
        <f>'Average Income Limits-HIDE'!AC53</f>
        <v>25000</v>
      </c>
      <c r="BL54">
        <f>'Average Income Limits-HIDE'!AD53</f>
        <v>28120</v>
      </c>
      <c r="BM54">
        <f>'Average Income Limits-HIDE'!AE53</f>
        <v>31240</v>
      </c>
      <c r="BN54">
        <f>'Average Income Limits-HIDE'!AF53</f>
        <v>33760</v>
      </c>
      <c r="BO54">
        <f>'Average Income Limits-HIDE'!AG53</f>
        <v>36240</v>
      </c>
      <c r="BP54">
        <f>'Average Income Limits-HIDE'!AH53</f>
        <v>38760</v>
      </c>
      <c r="BQ54">
        <f>'Average Income Limits-HIDE'!AI53</f>
        <v>41240</v>
      </c>
      <c r="BR54">
        <f>'Average Income Limits-HIDE'!AZ53</f>
        <v>38290</v>
      </c>
      <c r="BS54">
        <f>'Average Income Limits-HIDE'!BA53</f>
        <v>43750</v>
      </c>
      <c r="BT54">
        <f>'Average Income Limits-HIDE'!BB53</f>
        <v>49210</v>
      </c>
      <c r="BU54">
        <f>'Average Income Limits-HIDE'!BC53</f>
        <v>54670</v>
      </c>
      <c r="BV54">
        <f>'Average Income Limits-HIDE'!BD53</f>
        <v>59080</v>
      </c>
      <c r="BW54">
        <f>'Average Income Limits-HIDE'!BE53</f>
        <v>63420</v>
      </c>
      <c r="BX54">
        <f>'Average Income Limits-HIDE'!BF53</f>
        <v>67830</v>
      </c>
      <c r="BY54">
        <f>'Average Income Limits-HIDE'!BG53</f>
        <v>72170</v>
      </c>
      <c r="BZ54">
        <f>'Average Income Limits-HIDE'!BH53</f>
        <v>43760</v>
      </c>
      <c r="CA54">
        <f>'Average Income Limits-HIDE'!BI53</f>
        <v>50000</v>
      </c>
      <c r="CB54">
        <f>'Average Income Limits-HIDE'!BJ53</f>
        <v>56240</v>
      </c>
      <c r="CC54">
        <f>'Average Income Limits-HIDE'!BK53</f>
        <v>62480</v>
      </c>
      <c r="CD54">
        <f>'Average Income Limits-HIDE'!BL53</f>
        <v>67520</v>
      </c>
      <c r="CE54">
        <f>'Average Income Limits-HIDE'!BM53</f>
        <v>72480</v>
      </c>
      <c r="CF54">
        <f>'Average Income Limits-HIDE'!BN53</f>
        <v>77520</v>
      </c>
      <c r="CG54">
        <f>'Average Income Limits-HIDE'!BO53</f>
        <v>82480</v>
      </c>
      <c r="CH54" s="1">
        <f t="shared" si="113"/>
        <v>273</v>
      </c>
      <c r="CI54" s="1">
        <f t="shared" si="114"/>
        <v>293</v>
      </c>
      <c r="CJ54" s="1">
        <f t="shared" si="115"/>
        <v>351</v>
      </c>
      <c r="CK54" s="1">
        <f t="shared" si="116"/>
        <v>406</v>
      </c>
      <c r="CL54" s="1">
        <f t="shared" si="117"/>
        <v>453</v>
      </c>
      <c r="CM54" s="1">
        <f t="shared" si="118"/>
        <v>410</v>
      </c>
      <c r="CN54" s="1">
        <f t="shared" si="119"/>
        <v>439</v>
      </c>
      <c r="CO54" s="1">
        <f t="shared" si="120"/>
        <v>527</v>
      </c>
      <c r="CP54" s="1">
        <f t="shared" si="121"/>
        <v>609</v>
      </c>
      <c r="CQ54" s="1">
        <f t="shared" si="122"/>
        <v>679</v>
      </c>
      <c r="CR54" s="1">
        <f t="shared" si="123"/>
        <v>547</v>
      </c>
      <c r="CS54" s="1">
        <f t="shared" si="124"/>
        <v>586</v>
      </c>
      <c r="CT54" s="1">
        <f t="shared" si="125"/>
        <v>703</v>
      </c>
      <c r="CU54" s="1">
        <f t="shared" si="126"/>
        <v>812</v>
      </c>
      <c r="CV54" s="1">
        <f t="shared" si="127"/>
        <v>906</v>
      </c>
      <c r="CW54" s="1">
        <f t="shared" si="128"/>
        <v>683</v>
      </c>
      <c r="CX54" s="1">
        <f t="shared" si="129"/>
        <v>732</v>
      </c>
      <c r="CY54" s="1">
        <f t="shared" si="130"/>
        <v>878</v>
      </c>
      <c r="CZ54" s="1">
        <f t="shared" si="131"/>
        <v>1015</v>
      </c>
      <c r="DA54" s="1">
        <f t="shared" si="132"/>
        <v>1132</v>
      </c>
      <c r="DB54" s="1">
        <f t="shared" si="133"/>
        <v>820</v>
      </c>
      <c r="DC54" s="1">
        <f t="shared" si="134"/>
        <v>879</v>
      </c>
      <c r="DD54" s="1">
        <f t="shared" si="135"/>
        <v>1054</v>
      </c>
      <c r="DE54" s="1">
        <f t="shared" si="136"/>
        <v>1218</v>
      </c>
      <c r="DF54" s="1">
        <f t="shared" si="137"/>
        <v>1359</v>
      </c>
      <c r="DG54" s="1">
        <f t="shared" si="138"/>
        <v>957</v>
      </c>
      <c r="DH54" s="1">
        <f t="shared" si="139"/>
        <v>1025</v>
      </c>
      <c r="DI54" s="1">
        <f t="shared" si="140"/>
        <v>1230</v>
      </c>
      <c r="DJ54" s="1">
        <f t="shared" si="141"/>
        <v>1421</v>
      </c>
      <c r="DK54" s="1">
        <f t="shared" si="142"/>
        <v>1585</v>
      </c>
      <c r="DL54" s="1">
        <f t="shared" si="143"/>
        <v>1094</v>
      </c>
      <c r="DM54" s="1">
        <f t="shared" si="144"/>
        <v>1172</v>
      </c>
      <c r="DN54" s="1">
        <f t="shared" si="145"/>
        <v>1406</v>
      </c>
      <c r="DO54" s="1">
        <f t="shared" si="146"/>
        <v>1625</v>
      </c>
      <c r="DP54" s="1">
        <f t="shared" si="147"/>
        <v>1812</v>
      </c>
      <c r="DQ54">
        <f t="shared" si="217"/>
        <v>0</v>
      </c>
      <c r="DR54">
        <f t="shared" si="218"/>
        <v>0</v>
      </c>
      <c r="DS54">
        <f t="shared" si="219"/>
        <v>0</v>
      </c>
      <c r="DT54">
        <f t="shared" si="220"/>
        <v>0</v>
      </c>
      <c r="DU54">
        <f t="shared" si="221"/>
        <v>0</v>
      </c>
      <c r="DV54">
        <f t="shared" si="222"/>
        <v>0</v>
      </c>
      <c r="DW54">
        <f t="shared" si="223"/>
        <v>0</v>
      </c>
      <c r="DX54">
        <f t="shared" si="224"/>
        <v>0</v>
      </c>
      <c r="DY54">
        <f t="shared" si="148"/>
        <v>0</v>
      </c>
      <c r="DZ54">
        <f t="shared" si="149"/>
        <v>0</v>
      </c>
      <c r="EA54">
        <f t="shared" si="150"/>
        <v>0</v>
      </c>
      <c r="EB54">
        <f t="shared" si="151"/>
        <v>0</v>
      </c>
      <c r="EC54">
        <f t="shared" si="152"/>
        <v>0</v>
      </c>
      <c r="ED54">
        <f t="shared" si="153"/>
        <v>0</v>
      </c>
      <c r="EE54">
        <f t="shared" si="154"/>
        <v>0</v>
      </c>
      <c r="EF54">
        <f t="shared" si="155"/>
        <v>0</v>
      </c>
      <c r="EG54">
        <f t="shared" si="156"/>
        <v>0</v>
      </c>
      <c r="EH54">
        <f t="shared" si="157"/>
        <v>0</v>
      </c>
      <c r="EI54">
        <f t="shared" si="158"/>
        <v>0</v>
      </c>
      <c r="EJ54">
        <f t="shared" si="159"/>
        <v>0</v>
      </c>
      <c r="EK54">
        <f t="shared" si="160"/>
        <v>0</v>
      </c>
      <c r="EL54">
        <f t="shared" si="161"/>
        <v>0</v>
      </c>
      <c r="EM54">
        <f t="shared" si="162"/>
        <v>0</v>
      </c>
      <c r="EN54">
        <f t="shared" si="163"/>
        <v>0</v>
      </c>
      <c r="EO54">
        <f t="shared" si="164"/>
        <v>0</v>
      </c>
      <c r="EP54">
        <f t="shared" si="165"/>
        <v>0</v>
      </c>
      <c r="EQ54">
        <f t="shared" si="166"/>
        <v>0</v>
      </c>
      <c r="ER54">
        <f t="shared" si="167"/>
        <v>0</v>
      </c>
      <c r="ES54">
        <f t="shared" si="168"/>
        <v>0</v>
      </c>
      <c r="ET54">
        <f t="shared" si="169"/>
        <v>0</v>
      </c>
      <c r="EU54">
        <f t="shared" si="170"/>
        <v>0</v>
      </c>
      <c r="EV54">
        <f t="shared" si="171"/>
        <v>0</v>
      </c>
      <c r="EW54">
        <f t="shared" si="172"/>
        <v>0</v>
      </c>
      <c r="EX54">
        <f t="shared" si="173"/>
        <v>0</v>
      </c>
      <c r="EY54">
        <f t="shared" si="174"/>
        <v>0</v>
      </c>
      <c r="EZ54">
        <f t="shared" si="175"/>
        <v>0</v>
      </c>
      <c r="FA54">
        <f t="shared" si="176"/>
        <v>0</v>
      </c>
      <c r="FB54">
        <f t="shared" si="177"/>
        <v>0</v>
      </c>
      <c r="FC54">
        <f t="shared" si="178"/>
        <v>0</v>
      </c>
      <c r="FD54">
        <f t="shared" si="179"/>
        <v>0</v>
      </c>
      <c r="FE54" s="1">
        <f t="shared" si="180"/>
        <v>0</v>
      </c>
      <c r="FF54" s="1">
        <f t="shared" si="181"/>
        <v>0</v>
      </c>
      <c r="FG54" s="1">
        <f t="shared" si="182"/>
        <v>0</v>
      </c>
      <c r="FH54" s="1">
        <f t="shared" si="183"/>
        <v>0</v>
      </c>
      <c r="FI54" s="1">
        <f t="shared" si="184"/>
        <v>0</v>
      </c>
      <c r="FJ54" s="1">
        <f t="shared" si="185"/>
        <v>0</v>
      </c>
      <c r="FK54" s="1">
        <f t="shared" si="186"/>
        <v>0</v>
      </c>
      <c r="FL54" s="1">
        <f t="shared" si="187"/>
        <v>0</v>
      </c>
      <c r="FM54" s="1">
        <f t="shared" si="188"/>
        <v>0</v>
      </c>
      <c r="FN54" s="1">
        <f t="shared" si="189"/>
        <v>0</v>
      </c>
      <c r="FO54" s="1">
        <f t="shared" si="190"/>
        <v>0</v>
      </c>
      <c r="FP54" s="1">
        <f t="shared" si="191"/>
        <v>0</v>
      </c>
      <c r="FQ54" s="1">
        <f t="shared" si="192"/>
        <v>0</v>
      </c>
      <c r="FR54" s="1">
        <f t="shared" si="193"/>
        <v>0</v>
      </c>
      <c r="FS54" s="1">
        <f t="shared" si="194"/>
        <v>0</v>
      </c>
      <c r="FT54" s="1">
        <f t="shared" si="195"/>
        <v>0</v>
      </c>
      <c r="FU54" s="1">
        <f t="shared" si="196"/>
        <v>0</v>
      </c>
      <c r="FV54" s="1">
        <f t="shared" si="197"/>
        <v>0</v>
      </c>
      <c r="FW54" s="1">
        <f t="shared" si="198"/>
        <v>0</v>
      </c>
      <c r="FX54" s="1">
        <f t="shared" si="199"/>
        <v>0</v>
      </c>
      <c r="FY54" s="1">
        <f t="shared" si="200"/>
        <v>0</v>
      </c>
      <c r="FZ54" s="1">
        <f t="shared" si="201"/>
        <v>0</v>
      </c>
      <c r="GA54" s="1">
        <f t="shared" si="202"/>
        <v>0</v>
      </c>
      <c r="GB54" s="1">
        <f t="shared" si="203"/>
        <v>0</v>
      </c>
      <c r="GC54" s="1">
        <f t="shared" si="204"/>
        <v>0</v>
      </c>
      <c r="GD54" s="1">
        <f t="shared" si="205"/>
        <v>0</v>
      </c>
      <c r="GE54" s="1">
        <f t="shared" si="206"/>
        <v>0</v>
      </c>
      <c r="GF54" s="1">
        <f t="shared" si="207"/>
        <v>0</v>
      </c>
      <c r="GG54" s="1">
        <f t="shared" si="208"/>
        <v>0</v>
      </c>
      <c r="GH54" s="1">
        <f t="shared" si="209"/>
        <v>0</v>
      </c>
      <c r="GI54" s="1">
        <f t="shared" si="210"/>
        <v>0</v>
      </c>
      <c r="GJ54" s="1">
        <f t="shared" si="211"/>
        <v>0</v>
      </c>
      <c r="GK54" s="1">
        <f t="shared" si="212"/>
        <v>0</v>
      </c>
      <c r="GL54" s="1">
        <f t="shared" si="213"/>
        <v>0</v>
      </c>
      <c r="GM54" s="1">
        <f t="shared" si="214"/>
        <v>0</v>
      </c>
      <c r="GN54">
        <f t="shared" si="215"/>
        <v>93720</v>
      </c>
      <c r="GO54">
        <f t="shared" si="216"/>
        <v>117150</v>
      </c>
    </row>
    <row r="55" spans="1:197" x14ac:dyDescent="0.2">
      <c r="A55" s="1" t="s">
        <v>180</v>
      </c>
      <c r="B55" t="s">
        <v>38</v>
      </c>
      <c r="C55" t="s">
        <v>181</v>
      </c>
      <c r="D55" t="s">
        <v>39</v>
      </c>
      <c r="E55">
        <v>163900</v>
      </c>
      <c r="F55">
        <v>57400</v>
      </c>
      <c r="G55">
        <v>65600</v>
      </c>
      <c r="H55">
        <v>73800</v>
      </c>
      <c r="I55">
        <v>81950</v>
      </c>
      <c r="J55">
        <v>88550</v>
      </c>
      <c r="K55">
        <v>95100</v>
      </c>
      <c r="L55">
        <v>101650</v>
      </c>
      <c r="M55">
        <v>108200</v>
      </c>
      <c r="N55">
        <v>68880</v>
      </c>
      <c r="O55">
        <v>78720</v>
      </c>
      <c r="P55">
        <v>88560</v>
      </c>
      <c r="Q55">
        <v>98340</v>
      </c>
      <c r="R55">
        <v>106260</v>
      </c>
      <c r="S55">
        <v>114120</v>
      </c>
      <c r="T55">
        <v>121980</v>
      </c>
      <c r="U55">
        <v>129840</v>
      </c>
      <c r="V55" s="1" t="s">
        <v>17</v>
      </c>
      <c r="AM55" s="1" t="s">
        <v>617</v>
      </c>
      <c r="AN55" s="1" t="s">
        <v>19</v>
      </c>
      <c r="AO55" s="1">
        <v>1</v>
      </c>
      <c r="AP55" t="s">
        <v>181</v>
      </c>
      <c r="AQ55" s="1" t="s">
        <v>21</v>
      </c>
      <c r="AR55" s="1" t="s">
        <v>535</v>
      </c>
      <c r="AS55" t="s">
        <v>181</v>
      </c>
      <c r="AT55">
        <f>'Average Income Limits-HIDE'!L54</f>
        <v>22960</v>
      </c>
      <c r="AU55">
        <f>'Average Income Limits-HIDE'!M54</f>
        <v>26240</v>
      </c>
      <c r="AV55">
        <f>'Average Income Limits-HIDE'!N54</f>
        <v>29520</v>
      </c>
      <c r="AW55">
        <f>'Average Income Limits-HIDE'!O54</f>
        <v>32780</v>
      </c>
      <c r="AX55">
        <f>'Average Income Limits-HIDE'!P54</f>
        <v>35420</v>
      </c>
      <c r="AY55">
        <f>'Average Income Limits-HIDE'!Q54</f>
        <v>38040</v>
      </c>
      <c r="AZ55">
        <f>'Average Income Limits-HIDE'!R54</f>
        <v>40660</v>
      </c>
      <c r="BA55">
        <f>'Average Income Limits-HIDE'!S54</f>
        <v>43280</v>
      </c>
      <c r="BB55">
        <f>'Average Income Limits-HIDE'!T54</f>
        <v>34440</v>
      </c>
      <c r="BC55">
        <f>'Average Income Limits-HIDE'!U54</f>
        <v>39360</v>
      </c>
      <c r="BD55">
        <f>'Average Income Limits-HIDE'!V54</f>
        <v>44280</v>
      </c>
      <c r="BE55">
        <f>'Average Income Limits-HIDE'!W54</f>
        <v>49170</v>
      </c>
      <c r="BF55">
        <f>'Average Income Limits-HIDE'!X54</f>
        <v>53130</v>
      </c>
      <c r="BG55">
        <f>'Average Income Limits-HIDE'!Y54</f>
        <v>57060</v>
      </c>
      <c r="BH55">
        <f>'Average Income Limits-HIDE'!Z54</f>
        <v>60990</v>
      </c>
      <c r="BI55">
        <f>'Average Income Limits-HIDE'!AA54</f>
        <v>64920</v>
      </c>
      <c r="BJ55">
        <f>'Average Income Limits-HIDE'!AB54</f>
        <v>45920</v>
      </c>
      <c r="BK55">
        <f>'Average Income Limits-HIDE'!AC54</f>
        <v>52480</v>
      </c>
      <c r="BL55">
        <f>'Average Income Limits-HIDE'!AD54</f>
        <v>59040</v>
      </c>
      <c r="BM55">
        <f>'Average Income Limits-HIDE'!AE54</f>
        <v>65560</v>
      </c>
      <c r="BN55">
        <f>'Average Income Limits-HIDE'!AF54</f>
        <v>70840</v>
      </c>
      <c r="BO55">
        <f>'Average Income Limits-HIDE'!AG54</f>
        <v>76080</v>
      </c>
      <c r="BP55">
        <f>'Average Income Limits-HIDE'!AH54</f>
        <v>81320</v>
      </c>
      <c r="BQ55">
        <f>'Average Income Limits-HIDE'!AI54</f>
        <v>86560</v>
      </c>
      <c r="BR55">
        <f>'Average Income Limits-HIDE'!AZ54</f>
        <v>80360</v>
      </c>
      <c r="BS55">
        <f>'Average Income Limits-HIDE'!BA54</f>
        <v>91840</v>
      </c>
      <c r="BT55">
        <f>'Average Income Limits-HIDE'!BB54</f>
        <v>103320</v>
      </c>
      <c r="BU55">
        <f>'Average Income Limits-HIDE'!BC54</f>
        <v>114730</v>
      </c>
      <c r="BV55">
        <f>'Average Income Limits-HIDE'!BD54</f>
        <v>123970</v>
      </c>
      <c r="BW55">
        <f>'Average Income Limits-HIDE'!BE54</f>
        <v>133140</v>
      </c>
      <c r="BX55">
        <f>'Average Income Limits-HIDE'!BF54</f>
        <v>142310</v>
      </c>
      <c r="BY55">
        <f>'Average Income Limits-HIDE'!BG54</f>
        <v>151480</v>
      </c>
      <c r="BZ55">
        <f>'Average Income Limits-HIDE'!BH54</f>
        <v>91840</v>
      </c>
      <c r="CA55">
        <f>'Average Income Limits-HIDE'!BI54</f>
        <v>104960</v>
      </c>
      <c r="CB55">
        <f>'Average Income Limits-HIDE'!BJ54</f>
        <v>118080</v>
      </c>
      <c r="CC55">
        <f>'Average Income Limits-HIDE'!BK54</f>
        <v>131120</v>
      </c>
      <c r="CD55">
        <f>'Average Income Limits-HIDE'!BL54</f>
        <v>141680</v>
      </c>
      <c r="CE55">
        <f>'Average Income Limits-HIDE'!BM54</f>
        <v>152160</v>
      </c>
      <c r="CF55">
        <f>'Average Income Limits-HIDE'!BN54</f>
        <v>162640</v>
      </c>
      <c r="CG55">
        <f>'Average Income Limits-HIDE'!BO54</f>
        <v>173120</v>
      </c>
      <c r="CH55" s="1">
        <f t="shared" si="113"/>
        <v>574</v>
      </c>
      <c r="CI55" s="1">
        <f t="shared" si="114"/>
        <v>615</v>
      </c>
      <c r="CJ55" s="1">
        <f t="shared" si="115"/>
        <v>738</v>
      </c>
      <c r="CK55" s="1">
        <f t="shared" si="116"/>
        <v>852</v>
      </c>
      <c r="CL55" s="1">
        <f t="shared" si="117"/>
        <v>951</v>
      </c>
      <c r="CM55" s="1">
        <f t="shared" si="118"/>
        <v>861</v>
      </c>
      <c r="CN55" s="1">
        <f t="shared" si="119"/>
        <v>922</v>
      </c>
      <c r="CO55" s="1">
        <f t="shared" si="120"/>
        <v>1107</v>
      </c>
      <c r="CP55" s="1">
        <f t="shared" si="121"/>
        <v>1278</v>
      </c>
      <c r="CQ55" s="1">
        <f t="shared" si="122"/>
        <v>1426</v>
      </c>
      <c r="CR55" s="1">
        <f t="shared" si="123"/>
        <v>1148</v>
      </c>
      <c r="CS55" s="1">
        <f t="shared" si="124"/>
        <v>1230</v>
      </c>
      <c r="CT55" s="1">
        <f t="shared" si="125"/>
        <v>1476</v>
      </c>
      <c r="CU55" s="1">
        <f t="shared" si="126"/>
        <v>1705</v>
      </c>
      <c r="CV55" s="1">
        <f t="shared" si="127"/>
        <v>1902</v>
      </c>
      <c r="CW55" s="1">
        <f t="shared" si="128"/>
        <v>1435</v>
      </c>
      <c r="CX55" s="1">
        <f t="shared" si="129"/>
        <v>1537</v>
      </c>
      <c r="CY55" s="1">
        <f t="shared" si="130"/>
        <v>1845</v>
      </c>
      <c r="CZ55" s="1">
        <f t="shared" si="131"/>
        <v>2131</v>
      </c>
      <c r="DA55" s="1">
        <f t="shared" si="132"/>
        <v>2377</v>
      </c>
      <c r="DB55" s="1">
        <f t="shared" si="133"/>
        <v>1722</v>
      </c>
      <c r="DC55" s="1">
        <f t="shared" si="134"/>
        <v>1845</v>
      </c>
      <c r="DD55" s="1">
        <f t="shared" si="135"/>
        <v>2214</v>
      </c>
      <c r="DE55" s="1">
        <f t="shared" si="136"/>
        <v>2557</v>
      </c>
      <c r="DF55" s="1">
        <f t="shared" si="137"/>
        <v>2853</v>
      </c>
      <c r="DG55" s="1">
        <f t="shared" si="138"/>
        <v>2009</v>
      </c>
      <c r="DH55" s="1">
        <f t="shared" si="139"/>
        <v>2152</v>
      </c>
      <c r="DI55" s="1">
        <f t="shared" si="140"/>
        <v>2583</v>
      </c>
      <c r="DJ55" s="1">
        <f t="shared" si="141"/>
        <v>2983</v>
      </c>
      <c r="DK55" s="1">
        <f t="shared" si="142"/>
        <v>3328</v>
      </c>
      <c r="DL55" s="1">
        <f t="shared" si="143"/>
        <v>2296</v>
      </c>
      <c r="DM55" s="1">
        <f t="shared" si="144"/>
        <v>2460</v>
      </c>
      <c r="DN55" s="1">
        <f t="shared" si="145"/>
        <v>2952</v>
      </c>
      <c r="DO55" s="1">
        <f t="shared" si="146"/>
        <v>3410</v>
      </c>
      <c r="DP55" s="1">
        <f t="shared" si="147"/>
        <v>3804</v>
      </c>
      <c r="DQ55">
        <f t="shared" si="217"/>
        <v>0</v>
      </c>
      <c r="DR55">
        <f t="shared" si="218"/>
        <v>0</v>
      </c>
      <c r="DS55">
        <f t="shared" si="219"/>
        <v>0</v>
      </c>
      <c r="DT55">
        <f t="shared" si="220"/>
        <v>0</v>
      </c>
      <c r="DU55">
        <f t="shared" si="221"/>
        <v>0</v>
      </c>
      <c r="DV55">
        <f t="shared" si="222"/>
        <v>0</v>
      </c>
      <c r="DW55">
        <f t="shared" si="223"/>
        <v>0</v>
      </c>
      <c r="DX55">
        <f t="shared" si="224"/>
        <v>0</v>
      </c>
      <c r="DY55">
        <f t="shared" si="148"/>
        <v>0</v>
      </c>
      <c r="DZ55">
        <f t="shared" si="149"/>
        <v>0</v>
      </c>
      <c r="EA55">
        <f t="shared" si="150"/>
        <v>0</v>
      </c>
      <c r="EB55">
        <f t="shared" si="151"/>
        <v>0</v>
      </c>
      <c r="EC55">
        <f t="shared" si="152"/>
        <v>0</v>
      </c>
      <c r="ED55">
        <f t="shared" si="153"/>
        <v>0</v>
      </c>
      <c r="EE55">
        <f t="shared" si="154"/>
        <v>0</v>
      </c>
      <c r="EF55">
        <f t="shared" si="155"/>
        <v>0</v>
      </c>
      <c r="EG55">
        <f t="shared" si="156"/>
        <v>0</v>
      </c>
      <c r="EH55">
        <f t="shared" si="157"/>
        <v>0</v>
      </c>
      <c r="EI55">
        <f t="shared" si="158"/>
        <v>0</v>
      </c>
      <c r="EJ55">
        <f t="shared" si="159"/>
        <v>0</v>
      </c>
      <c r="EK55">
        <f t="shared" si="160"/>
        <v>0</v>
      </c>
      <c r="EL55">
        <f t="shared" si="161"/>
        <v>0</v>
      </c>
      <c r="EM55">
        <f t="shared" si="162"/>
        <v>0</v>
      </c>
      <c r="EN55">
        <f t="shared" si="163"/>
        <v>0</v>
      </c>
      <c r="EO55">
        <f t="shared" si="164"/>
        <v>0</v>
      </c>
      <c r="EP55">
        <f t="shared" si="165"/>
        <v>0</v>
      </c>
      <c r="EQ55">
        <f t="shared" si="166"/>
        <v>0</v>
      </c>
      <c r="ER55">
        <f t="shared" si="167"/>
        <v>0</v>
      </c>
      <c r="ES55">
        <f t="shared" si="168"/>
        <v>0</v>
      </c>
      <c r="ET55">
        <f t="shared" si="169"/>
        <v>0</v>
      </c>
      <c r="EU55">
        <f t="shared" si="170"/>
        <v>0</v>
      </c>
      <c r="EV55">
        <f t="shared" si="171"/>
        <v>0</v>
      </c>
      <c r="EW55">
        <f t="shared" si="172"/>
        <v>0</v>
      </c>
      <c r="EX55">
        <f t="shared" si="173"/>
        <v>0</v>
      </c>
      <c r="EY55">
        <f t="shared" si="174"/>
        <v>0</v>
      </c>
      <c r="EZ55">
        <f t="shared" si="175"/>
        <v>0</v>
      </c>
      <c r="FA55">
        <f t="shared" si="176"/>
        <v>0</v>
      </c>
      <c r="FB55">
        <f t="shared" si="177"/>
        <v>0</v>
      </c>
      <c r="FC55">
        <f t="shared" si="178"/>
        <v>0</v>
      </c>
      <c r="FD55">
        <f t="shared" si="179"/>
        <v>0</v>
      </c>
      <c r="FE55" s="1">
        <f t="shared" si="180"/>
        <v>0</v>
      </c>
      <c r="FF55" s="1">
        <f t="shared" si="181"/>
        <v>0</v>
      </c>
      <c r="FG55" s="1">
        <f t="shared" si="182"/>
        <v>0</v>
      </c>
      <c r="FH55" s="1">
        <f t="shared" si="183"/>
        <v>0</v>
      </c>
      <c r="FI55" s="1">
        <f t="shared" si="184"/>
        <v>0</v>
      </c>
      <c r="FJ55" s="1">
        <f t="shared" si="185"/>
        <v>0</v>
      </c>
      <c r="FK55" s="1">
        <f t="shared" si="186"/>
        <v>0</v>
      </c>
      <c r="FL55" s="1">
        <f t="shared" si="187"/>
        <v>0</v>
      </c>
      <c r="FM55" s="1">
        <f t="shared" si="188"/>
        <v>0</v>
      </c>
      <c r="FN55" s="1">
        <f t="shared" si="189"/>
        <v>0</v>
      </c>
      <c r="FO55" s="1">
        <f t="shared" si="190"/>
        <v>0</v>
      </c>
      <c r="FP55" s="1">
        <f t="shared" si="191"/>
        <v>0</v>
      </c>
      <c r="FQ55" s="1">
        <f t="shared" si="192"/>
        <v>0</v>
      </c>
      <c r="FR55" s="1">
        <f t="shared" si="193"/>
        <v>0</v>
      </c>
      <c r="FS55" s="1">
        <f t="shared" si="194"/>
        <v>0</v>
      </c>
      <c r="FT55" s="1">
        <f t="shared" si="195"/>
        <v>0</v>
      </c>
      <c r="FU55" s="1">
        <f t="shared" si="196"/>
        <v>0</v>
      </c>
      <c r="FV55" s="1">
        <f t="shared" si="197"/>
        <v>0</v>
      </c>
      <c r="FW55" s="1">
        <f t="shared" si="198"/>
        <v>0</v>
      </c>
      <c r="FX55" s="1">
        <f t="shared" si="199"/>
        <v>0</v>
      </c>
      <c r="FY55" s="1">
        <f t="shared" si="200"/>
        <v>0</v>
      </c>
      <c r="FZ55" s="1">
        <f t="shared" si="201"/>
        <v>0</v>
      </c>
      <c r="GA55" s="1">
        <f t="shared" si="202"/>
        <v>0</v>
      </c>
      <c r="GB55" s="1">
        <f t="shared" si="203"/>
        <v>0</v>
      </c>
      <c r="GC55" s="1">
        <f t="shared" si="204"/>
        <v>0</v>
      </c>
      <c r="GD55" s="1">
        <f t="shared" si="205"/>
        <v>0</v>
      </c>
      <c r="GE55" s="1">
        <f t="shared" si="206"/>
        <v>0</v>
      </c>
      <c r="GF55" s="1">
        <f t="shared" si="207"/>
        <v>0</v>
      </c>
      <c r="GG55" s="1">
        <f t="shared" si="208"/>
        <v>0</v>
      </c>
      <c r="GH55" s="1">
        <f t="shared" si="209"/>
        <v>0</v>
      </c>
      <c r="GI55" s="1">
        <f t="shared" si="210"/>
        <v>0</v>
      </c>
      <c r="GJ55" s="1">
        <f t="shared" si="211"/>
        <v>0</v>
      </c>
      <c r="GK55" s="1">
        <f t="shared" si="212"/>
        <v>0</v>
      </c>
      <c r="GL55" s="1">
        <f t="shared" si="213"/>
        <v>0</v>
      </c>
      <c r="GM55" s="1">
        <f t="shared" si="214"/>
        <v>0</v>
      </c>
      <c r="GN55">
        <f t="shared" si="215"/>
        <v>196680</v>
      </c>
      <c r="GO55">
        <f t="shared" si="216"/>
        <v>245850</v>
      </c>
    </row>
    <row r="56" spans="1:197" x14ac:dyDescent="0.2">
      <c r="A56" s="1" t="s">
        <v>184</v>
      </c>
      <c r="B56" t="s">
        <v>182</v>
      </c>
      <c r="C56" t="s">
        <v>185</v>
      </c>
      <c r="D56" t="s">
        <v>183</v>
      </c>
      <c r="E56">
        <v>106600</v>
      </c>
      <c r="F56">
        <v>36100</v>
      </c>
      <c r="G56">
        <v>41250</v>
      </c>
      <c r="H56">
        <v>46400</v>
      </c>
      <c r="I56">
        <v>51550</v>
      </c>
      <c r="J56">
        <v>55700</v>
      </c>
      <c r="K56">
        <v>59800</v>
      </c>
      <c r="L56">
        <v>63950</v>
      </c>
      <c r="M56">
        <v>68050</v>
      </c>
      <c r="N56">
        <v>43320</v>
      </c>
      <c r="O56">
        <v>49500</v>
      </c>
      <c r="P56">
        <v>55680</v>
      </c>
      <c r="Q56">
        <v>61860</v>
      </c>
      <c r="R56">
        <v>66840</v>
      </c>
      <c r="S56">
        <v>71760</v>
      </c>
      <c r="T56">
        <v>76740</v>
      </c>
      <c r="U56">
        <v>81660</v>
      </c>
      <c r="V56" s="1" t="s">
        <v>17</v>
      </c>
      <c r="AM56" s="1" t="s">
        <v>617</v>
      </c>
      <c r="AN56" s="1" t="s">
        <v>19</v>
      </c>
      <c r="AO56" s="1">
        <v>0</v>
      </c>
      <c r="AP56" t="s">
        <v>185</v>
      </c>
      <c r="AQ56" s="1" t="s">
        <v>21</v>
      </c>
      <c r="AR56" s="1" t="s">
        <v>536</v>
      </c>
      <c r="AS56" t="s">
        <v>185</v>
      </c>
      <c r="AT56">
        <f>'Average Income Limits-HIDE'!L55</f>
        <v>14440</v>
      </c>
      <c r="AU56">
        <f>'Average Income Limits-HIDE'!M55</f>
        <v>16500</v>
      </c>
      <c r="AV56">
        <f>'Average Income Limits-HIDE'!N55</f>
        <v>18560</v>
      </c>
      <c r="AW56">
        <f>'Average Income Limits-HIDE'!O55</f>
        <v>20620</v>
      </c>
      <c r="AX56">
        <f>'Average Income Limits-HIDE'!P55</f>
        <v>22280</v>
      </c>
      <c r="AY56">
        <f>'Average Income Limits-HIDE'!Q55</f>
        <v>23920</v>
      </c>
      <c r="AZ56">
        <f>'Average Income Limits-HIDE'!R55</f>
        <v>25580</v>
      </c>
      <c r="BA56">
        <f>'Average Income Limits-HIDE'!S55</f>
        <v>27220</v>
      </c>
      <c r="BB56">
        <f>'Average Income Limits-HIDE'!T55</f>
        <v>21660</v>
      </c>
      <c r="BC56">
        <f>'Average Income Limits-HIDE'!U55</f>
        <v>24750</v>
      </c>
      <c r="BD56">
        <f>'Average Income Limits-HIDE'!V55</f>
        <v>27840</v>
      </c>
      <c r="BE56">
        <f>'Average Income Limits-HIDE'!W55</f>
        <v>30930</v>
      </c>
      <c r="BF56">
        <f>'Average Income Limits-HIDE'!X55</f>
        <v>33420</v>
      </c>
      <c r="BG56">
        <f>'Average Income Limits-HIDE'!Y55</f>
        <v>35880</v>
      </c>
      <c r="BH56">
        <f>'Average Income Limits-HIDE'!Z55</f>
        <v>38370</v>
      </c>
      <c r="BI56">
        <f>'Average Income Limits-HIDE'!AA55</f>
        <v>40830</v>
      </c>
      <c r="BJ56">
        <f>'Average Income Limits-HIDE'!AB55</f>
        <v>28880</v>
      </c>
      <c r="BK56">
        <f>'Average Income Limits-HIDE'!AC55</f>
        <v>33000</v>
      </c>
      <c r="BL56">
        <f>'Average Income Limits-HIDE'!AD55</f>
        <v>37120</v>
      </c>
      <c r="BM56">
        <f>'Average Income Limits-HIDE'!AE55</f>
        <v>41240</v>
      </c>
      <c r="BN56">
        <f>'Average Income Limits-HIDE'!AF55</f>
        <v>44560</v>
      </c>
      <c r="BO56">
        <f>'Average Income Limits-HIDE'!AG55</f>
        <v>47840</v>
      </c>
      <c r="BP56">
        <f>'Average Income Limits-HIDE'!AH55</f>
        <v>51160</v>
      </c>
      <c r="BQ56">
        <f>'Average Income Limits-HIDE'!AI55</f>
        <v>54440</v>
      </c>
      <c r="BR56">
        <f>'Average Income Limits-HIDE'!AZ55</f>
        <v>50540</v>
      </c>
      <c r="BS56">
        <f>'Average Income Limits-HIDE'!BA55</f>
        <v>57750</v>
      </c>
      <c r="BT56">
        <f>'Average Income Limits-HIDE'!BB55</f>
        <v>64960</v>
      </c>
      <c r="BU56">
        <f>'Average Income Limits-HIDE'!BC55</f>
        <v>72170</v>
      </c>
      <c r="BV56">
        <f>'Average Income Limits-HIDE'!BD55</f>
        <v>77980</v>
      </c>
      <c r="BW56">
        <f>'Average Income Limits-HIDE'!BE55</f>
        <v>83720</v>
      </c>
      <c r="BX56">
        <f>'Average Income Limits-HIDE'!BF55</f>
        <v>89530</v>
      </c>
      <c r="BY56">
        <f>'Average Income Limits-HIDE'!BG55</f>
        <v>95270</v>
      </c>
      <c r="BZ56">
        <f>'Average Income Limits-HIDE'!BH55</f>
        <v>57760</v>
      </c>
      <c r="CA56">
        <f>'Average Income Limits-HIDE'!BI55</f>
        <v>66000</v>
      </c>
      <c r="CB56">
        <f>'Average Income Limits-HIDE'!BJ55</f>
        <v>74240</v>
      </c>
      <c r="CC56">
        <f>'Average Income Limits-HIDE'!BK55</f>
        <v>82480</v>
      </c>
      <c r="CD56">
        <f>'Average Income Limits-HIDE'!BL55</f>
        <v>89120</v>
      </c>
      <c r="CE56">
        <f>'Average Income Limits-HIDE'!BM55</f>
        <v>95680</v>
      </c>
      <c r="CF56">
        <f>'Average Income Limits-HIDE'!BN55</f>
        <v>102320</v>
      </c>
      <c r="CG56">
        <f>'Average Income Limits-HIDE'!BO55</f>
        <v>108880</v>
      </c>
      <c r="CH56" s="1">
        <f t="shared" si="113"/>
        <v>361</v>
      </c>
      <c r="CI56" s="1">
        <f t="shared" si="114"/>
        <v>386</v>
      </c>
      <c r="CJ56" s="1">
        <f t="shared" si="115"/>
        <v>464</v>
      </c>
      <c r="CK56" s="1">
        <f t="shared" si="116"/>
        <v>536</v>
      </c>
      <c r="CL56" s="1">
        <f t="shared" si="117"/>
        <v>598</v>
      </c>
      <c r="CM56" s="1">
        <f t="shared" si="118"/>
        <v>541</v>
      </c>
      <c r="CN56" s="1">
        <f t="shared" si="119"/>
        <v>580</v>
      </c>
      <c r="CO56" s="1">
        <f t="shared" si="120"/>
        <v>696</v>
      </c>
      <c r="CP56" s="1">
        <f t="shared" si="121"/>
        <v>804</v>
      </c>
      <c r="CQ56" s="1">
        <f t="shared" si="122"/>
        <v>897</v>
      </c>
      <c r="CR56" s="1">
        <f t="shared" si="123"/>
        <v>722</v>
      </c>
      <c r="CS56" s="1">
        <f t="shared" si="124"/>
        <v>773</v>
      </c>
      <c r="CT56" s="1">
        <f t="shared" si="125"/>
        <v>928</v>
      </c>
      <c r="CU56" s="1">
        <f t="shared" si="126"/>
        <v>1072</v>
      </c>
      <c r="CV56" s="1">
        <f t="shared" si="127"/>
        <v>1196</v>
      </c>
      <c r="CW56" s="1">
        <f t="shared" si="128"/>
        <v>902</v>
      </c>
      <c r="CX56" s="1">
        <f t="shared" si="129"/>
        <v>966</v>
      </c>
      <c r="CY56" s="1">
        <f t="shared" si="130"/>
        <v>1160</v>
      </c>
      <c r="CZ56" s="1">
        <f t="shared" si="131"/>
        <v>1340</v>
      </c>
      <c r="DA56" s="1">
        <f t="shared" si="132"/>
        <v>1495</v>
      </c>
      <c r="DB56" s="1">
        <f t="shared" si="133"/>
        <v>1083</v>
      </c>
      <c r="DC56" s="1">
        <f t="shared" si="134"/>
        <v>1160</v>
      </c>
      <c r="DD56" s="1">
        <f t="shared" si="135"/>
        <v>1392</v>
      </c>
      <c r="DE56" s="1">
        <f t="shared" si="136"/>
        <v>1608</v>
      </c>
      <c r="DF56" s="1">
        <f t="shared" si="137"/>
        <v>1794</v>
      </c>
      <c r="DG56" s="1">
        <f t="shared" si="138"/>
        <v>1263</v>
      </c>
      <c r="DH56" s="1">
        <f t="shared" si="139"/>
        <v>1353</v>
      </c>
      <c r="DI56" s="1">
        <f t="shared" si="140"/>
        <v>1624</v>
      </c>
      <c r="DJ56" s="1">
        <f t="shared" si="141"/>
        <v>1876</v>
      </c>
      <c r="DK56" s="1">
        <f t="shared" si="142"/>
        <v>2093</v>
      </c>
      <c r="DL56" s="1">
        <f t="shared" si="143"/>
        <v>1444</v>
      </c>
      <c r="DM56" s="1">
        <f t="shared" si="144"/>
        <v>1547</v>
      </c>
      <c r="DN56" s="1">
        <f t="shared" si="145"/>
        <v>1856</v>
      </c>
      <c r="DO56" s="1">
        <f t="shared" si="146"/>
        <v>2145</v>
      </c>
      <c r="DP56" s="1">
        <f t="shared" si="147"/>
        <v>2392</v>
      </c>
      <c r="DQ56">
        <f t="shared" si="217"/>
        <v>0</v>
      </c>
      <c r="DR56">
        <f t="shared" si="218"/>
        <v>0</v>
      </c>
      <c r="DS56">
        <f t="shared" si="219"/>
        <v>0</v>
      </c>
      <c r="DT56">
        <f t="shared" si="220"/>
        <v>0</v>
      </c>
      <c r="DU56">
        <f t="shared" si="221"/>
        <v>0</v>
      </c>
      <c r="DV56">
        <f t="shared" si="222"/>
        <v>0</v>
      </c>
      <c r="DW56">
        <f t="shared" si="223"/>
        <v>0</v>
      </c>
      <c r="DX56">
        <f t="shared" si="224"/>
        <v>0</v>
      </c>
      <c r="DY56">
        <f t="shared" si="148"/>
        <v>0</v>
      </c>
      <c r="DZ56">
        <f t="shared" si="149"/>
        <v>0</v>
      </c>
      <c r="EA56">
        <f t="shared" si="150"/>
        <v>0</v>
      </c>
      <c r="EB56">
        <f t="shared" si="151"/>
        <v>0</v>
      </c>
      <c r="EC56">
        <f t="shared" si="152"/>
        <v>0</v>
      </c>
      <c r="ED56">
        <f t="shared" si="153"/>
        <v>0</v>
      </c>
      <c r="EE56">
        <f t="shared" si="154"/>
        <v>0</v>
      </c>
      <c r="EF56">
        <f t="shared" si="155"/>
        <v>0</v>
      </c>
      <c r="EG56">
        <f t="shared" si="156"/>
        <v>0</v>
      </c>
      <c r="EH56">
        <f t="shared" si="157"/>
        <v>0</v>
      </c>
      <c r="EI56">
        <f t="shared" si="158"/>
        <v>0</v>
      </c>
      <c r="EJ56">
        <f t="shared" si="159"/>
        <v>0</v>
      </c>
      <c r="EK56">
        <f t="shared" si="160"/>
        <v>0</v>
      </c>
      <c r="EL56">
        <f t="shared" si="161"/>
        <v>0</v>
      </c>
      <c r="EM56">
        <f t="shared" si="162"/>
        <v>0</v>
      </c>
      <c r="EN56">
        <f t="shared" si="163"/>
        <v>0</v>
      </c>
      <c r="EO56">
        <f t="shared" si="164"/>
        <v>0</v>
      </c>
      <c r="EP56">
        <f t="shared" si="165"/>
        <v>0</v>
      </c>
      <c r="EQ56">
        <f t="shared" si="166"/>
        <v>0</v>
      </c>
      <c r="ER56">
        <f t="shared" si="167"/>
        <v>0</v>
      </c>
      <c r="ES56">
        <f t="shared" si="168"/>
        <v>0</v>
      </c>
      <c r="ET56">
        <f t="shared" si="169"/>
        <v>0</v>
      </c>
      <c r="EU56">
        <f t="shared" si="170"/>
        <v>0</v>
      </c>
      <c r="EV56">
        <f t="shared" si="171"/>
        <v>0</v>
      </c>
      <c r="EW56">
        <f t="shared" si="172"/>
        <v>0</v>
      </c>
      <c r="EX56">
        <f t="shared" si="173"/>
        <v>0</v>
      </c>
      <c r="EY56">
        <f t="shared" si="174"/>
        <v>0</v>
      </c>
      <c r="EZ56">
        <f t="shared" si="175"/>
        <v>0</v>
      </c>
      <c r="FA56">
        <f t="shared" si="176"/>
        <v>0</v>
      </c>
      <c r="FB56">
        <f t="shared" si="177"/>
        <v>0</v>
      </c>
      <c r="FC56">
        <f t="shared" si="178"/>
        <v>0</v>
      </c>
      <c r="FD56">
        <f t="shared" si="179"/>
        <v>0</v>
      </c>
      <c r="FE56" s="1">
        <f t="shared" si="180"/>
        <v>0</v>
      </c>
      <c r="FF56" s="1">
        <f t="shared" si="181"/>
        <v>0</v>
      </c>
      <c r="FG56" s="1">
        <f t="shared" si="182"/>
        <v>0</v>
      </c>
      <c r="FH56" s="1">
        <f t="shared" si="183"/>
        <v>0</v>
      </c>
      <c r="FI56" s="1">
        <f t="shared" si="184"/>
        <v>0</v>
      </c>
      <c r="FJ56" s="1">
        <f t="shared" si="185"/>
        <v>0</v>
      </c>
      <c r="FK56" s="1">
        <f t="shared" si="186"/>
        <v>0</v>
      </c>
      <c r="FL56" s="1">
        <f t="shared" si="187"/>
        <v>0</v>
      </c>
      <c r="FM56" s="1">
        <f t="shared" si="188"/>
        <v>0</v>
      </c>
      <c r="FN56" s="1">
        <f t="shared" si="189"/>
        <v>0</v>
      </c>
      <c r="FO56" s="1">
        <f t="shared" si="190"/>
        <v>0</v>
      </c>
      <c r="FP56" s="1">
        <f t="shared" si="191"/>
        <v>0</v>
      </c>
      <c r="FQ56" s="1">
        <f t="shared" si="192"/>
        <v>0</v>
      </c>
      <c r="FR56" s="1">
        <f t="shared" si="193"/>
        <v>0</v>
      </c>
      <c r="FS56" s="1">
        <f t="shared" si="194"/>
        <v>0</v>
      </c>
      <c r="FT56" s="1">
        <f t="shared" si="195"/>
        <v>0</v>
      </c>
      <c r="FU56" s="1">
        <f t="shared" si="196"/>
        <v>0</v>
      </c>
      <c r="FV56" s="1">
        <f t="shared" si="197"/>
        <v>0</v>
      </c>
      <c r="FW56" s="1">
        <f t="shared" si="198"/>
        <v>0</v>
      </c>
      <c r="FX56" s="1">
        <f t="shared" si="199"/>
        <v>0</v>
      </c>
      <c r="FY56" s="1">
        <f t="shared" si="200"/>
        <v>0</v>
      </c>
      <c r="FZ56" s="1">
        <f t="shared" si="201"/>
        <v>0</v>
      </c>
      <c r="GA56" s="1">
        <f t="shared" si="202"/>
        <v>0</v>
      </c>
      <c r="GB56" s="1">
        <f t="shared" si="203"/>
        <v>0</v>
      </c>
      <c r="GC56" s="1">
        <f t="shared" si="204"/>
        <v>0</v>
      </c>
      <c r="GD56" s="1">
        <f t="shared" si="205"/>
        <v>0</v>
      </c>
      <c r="GE56" s="1">
        <f t="shared" si="206"/>
        <v>0</v>
      </c>
      <c r="GF56" s="1">
        <f t="shared" si="207"/>
        <v>0</v>
      </c>
      <c r="GG56" s="1">
        <f t="shared" si="208"/>
        <v>0</v>
      </c>
      <c r="GH56" s="1">
        <f t="shared" si="209"/>
        <v>0</v>
      </c>
      <c r="GI56" s="1">
        <f t="shared" si="210"/>
        <v>0</v>
      </c>
      <c r="GJ56" s="1">
        <f t="shared" si="211"/>
        <v>0</v>
      </c>
      <c r="GK56" s="1">
        <f t="shared" si="212"/>
        <v>0</v>
      </c>
      <c r="GL56" s="1">
        <f t="shared" si="213"/>
        <v>0</v>
      </c>
      <c r="GM56" s="1">
        <f t="shared" si="214"/>
        <v>0</v>
      </c>
      <c r="GN56">
        <f t="shared" si="215"/>
        <v>123720</v>
      </c>
      <c r="GO56">
        <f t="shared" si="216"/>
        <v>154650</v>
      </c>
    </row>
    <row r="57" spans="1:197" x14ac:dyDescent="0.2">
      <c r="A57" s="1" t="s">
        <v>188</v>
      </c>
      <c r="B57" t="s">
        <v>186</v>
      </c>
      <c r="C57" t="s">
        <v>189</v>
      </c>
      <c r="D57" t="s">
        <v>187</v>
      </c>
      <c r="E57">
        <v>76000</v>
      </c>
      <c r="F57">
        <v>27350</v>
      </c>
      <c r="G57">
        <v>31250</v>
      </c>
      <c r="H57">
        <v>35150</v>
      </c>
      <c r="I57">
        <v>39050</v>
      </c>
      <c r="J57">
        <v>42200</v>
      </c>
      <c r="K57">
        <v>45300</v>
      </c>
      <c r="L57">
        <v>48450</v>
      </c>
      <c r="M57">
        <v>51550</v>
      </c>
      <c r="N57">
        <v>32820</v>
      </c>
      <c r="O57">
        <v>37500</v>
      </c>
      <c r="P57">
        <v>42180</v>
      </c>
      <c r="Q57">
        <v>46860</v>
      </c>
      <c r="R57">
        <v>50640</v>
      </c>
      <c r="S57">
        <v>54360</v>
      </c>
      <c r="T57">
        <v>58140</v>
      </c>
      <c r="U57">
        <v>61860</v>
      </c>
      <c r="V57" s="1" t="s">
        <v>17</v>
      </c>
      <c r="AM57" s="1" t="s">
        <v>617</v>
      </c>
      <c r="AN57" s="1" t="s">
        <v>19</v>
      </c>
      <c r="AO57" s="1">
        <v>0</v>
      </c>
      <c r="AP57" t="s">
        <v>189</v>
      </c>
      <c r="AQ57" s="1" t="s">
        <v>21</v>
      </c>
      <c r="AR57" s="1" t="s">
        <v>537</v>
      </c>
      <c r="AS57" t="s">
        <v>189</v>
      </c>
      <c r="AT57">
        <f>'Average Income Limits-HIDE'!L56</f>
        <v>10940</v>
      </c>
      <c r="AU57">
        <f>'Average Income Limits-HIDE'!M56</f>
        <v>12500</v>
      </c>
      <c r="AV57">
        <f>'Average Income Limits-HIDE'!N56</f>
        <v>14060</v>
      </c>
      <c r="AW57">
        <f>'Average Income Limits-HIDE'!O56</f>
        <v>15620</v>
      </c>
      <c r="AX57">
        <f>'Average Income Limits-HIDE'!P56</f>
        <v>16880</v>
      </c>
      <c r="AY57">
        <f>'Average Income Limits-HIDE'!Q56</f>
        <v>18120</v>
      </c>
      <c r="AZ57">
        <f>'Average Income Limits-HIDE'!R56</f>
        <v>19380</v>
      </c>
      <c r="BA57">
        <f>'Average Income Limits-HIDE'!S56</f>
        <v>20620</v>
      </c>
      <c r="BB57">
        <f>'Average Income Limits-HIDE'!T56</f>
        <v>16410</v>
      </c>
      <c r="BC57">
        <f>'Average Income Limits-HIDE'!U56</f>
        <v>18750</v>
      </c>
      <c r="BD57">
        <f>'Average Income Limits-HIDE'!V56</f>
        <v>21090</v>
      </c>
      <c r="BE57">
        <f>'Average Income Limits-HIDE'!W56</f>
        <v>23430</v>
      </c>
      <c r="BF57">
        <f>'Average Income Limits-HIDE'!X56</f>
        <v>25320</v>
      </c>
      <c r="BG57">
        <f>'Average Income Limits-HIDE'!Y56</f>
        <v>27180</v>
      </c>
      <c r="BH57">
        <f>'Average Income Limits-HIDE'!Z56</f>
        <v>29070</v>
      </c>
      <c r="BI57">
        <f>'Average Income Limits-HIDE'!AA56</f>
        <v>30930</v>
      </c>
      <c r="BJ57">
        <f>'Average Income Limits-HIDE'!AB56</f>
        <v>21880</v>
      </c>
      <c r="BK57">
        <f>'Average Income Limits-HIDE'!AC56</f>
        <v>25000</v>
      </c>
      <c r="BL57">
        <f>'Average Income Limits-HIDE'!AD56</f>
        <v>28120</v>
      </c>
      <c r="BM57">
        <f>'Average Income Limits-HIDE'!AE56</f>
        <v>31240</v>
      </c>
      <c r="BN57">
        <f>'Average Income Limits-HIDE'!AF56</f>
        <v>33760</v>
      </c>
      <c r="BO57">
        <f>'Average Income Limits-HIDE'!AG56</f>
        <v>36240</v>
      </c>
      <c r="BP57">
        <f>'Average Income Limits-HIDE'!AH56</f>
        <v>38760</v>
      </c>
      <c r="BQ57">
        <f>'Average Income Limits-HIDE'!AI56</f>
        <v>41240</v>
      </c>
      <c r="BR57">
        <f>'Average Income Limits-HIDE'!AZ56</f>
        <v>38290</v>
      </c>
      <c r="BS57">
        <f>'Average Income Limits-HIDE'!BA56</f>
        <v>43750</v>
      </c>
      <c r="BT57">
        <f>'Average Income Limits-HIDE'!BB56</f>
        <v>49210</v>
      </c>
      <c r="BU57">
        <f>'Average Income Limits-HIDE'!BC56</f>
        <v>54670</v>
      </c>
      <c r="BV57">
        <f>'Average Income Limits-HIDE'!BD56</f>
        <v>59080</v>
      </c>
      <c r="BW57">
        <f>'Average Income Limits-HIDE'!BE56</f>
        <v>63420</v>
      </c>
      <c r="BX57">
        <f>'Average Income Limits-HIDE'!BF56</f>
        <v>67830</v>
      </c>
      <c r="BY57">
        <f>'Average Income Limits-HIDE'!BG56</f>
        <v>72170</v>
      </c>
      <c r="BZ57">
        <f>'Average Income Limits-HIDE'!BH56</f>
        <v>43760</v>
      </c>
      <c r="CA57">
        <f>'Average Income Limits-HIDE'!BI56</f>
        <v>50000</v>
      </c>
      <c r="CB57">
        <f>'Average Income Limits-HIDE'!BJ56</f>
        <v>56240</v>
      </c>
      <c r="CC57">
        <f>'Average Income Limits-HIDE'!BK56</f>
        <v>62480</v>
      </c>
      <c r="CD57">
        <f>'Average Income Limits-HIDE'!BL56</f>
        <v>67520</v>
      </c>
      <c r="CE57">
        <f>'Average Income Limits-HIDE'!BM56</f>
        <v>72480</v>
      </c>
      <c r="CF57">
        <f>'Average Income Limits-HIDE'!BN56</f>
        <v>77520</v>
      </c>
      <c r="CG57">
        <f>'Average Income Limits-HIDE'!BO56</f>
        <v>82480</v>
      </c>
      <c r="CH57" s="1">
        <f t="shared" si="113"/>
        <v>273</v>
      </c>
      <c r="CI57" s="1">
        <f t="shared" si="114"/>
        <v>293</v>
      </c>
      <c r="CJ57" s="1">
        <f t="shared" si="115"/>
        <v>351</v>
      </c>
      <c r="CK57" s="1">
        <f t="shared" si="116"/>
        <v>406</v>
      </c>
      <c r="CL57" s="1">
        <f t="shared" si="117"/>
        <v>453</v>
      </c>
      <c r="CM57" s="1">
        <f t="shared" si="118"/>
        <v>410</v>
      </c>
      <c r="CN57" s="1">
        <f t="shared" si="119"/>
        <v>439</v>
      </c>
      <c r="CO57" s="1">
        <f t="shared" si="120"/>
        <v>527</v>
      </c>
      <c r="CP57" s="1">
        <f t="shared" si="121"/>
        <v>609</v>
      </c>
      <c r="CQ57" s="1">
        <f t="shared" si="122"/>
        <v>679</v>
      </c>
      <c r="CR57" s="1">
        <f t="shared" si="123"/>
        <v>547</v>
      </c>
      <c r="CS57" s="1">
        <f t="shared" si="124"/>
        <v>586</v>
      </c>
      <c r="CT57" s="1">
        <f t="shared" si="125"/>
        <v>703</v>
      </c>
      <c r="CU57" s="1">
        <f t="shared" si="126"/>
        <v>812</v>
      </c>
      <c r="CV57" s="1">
        <f t="shared" si="127"/>
        <v>906</v>
      </c>
      <c r="CW57" s="1">
        <f t="shared" si="128"/>
        <v>683</v>
      </c>
      <c r="CX57" s="1">
        <f t="shared" si="129"/>
        <v>732</v>
      </c>
      <c r="CY57" s="1">
        <f t="shared" si="130"/>
        <v>878</v>
      </c>
      <c r="CZ57" s="1">
        <f t="shared" si="131"/>
        <v>1015</v>
      </c>
      <c r="DA57" s="1">
        <f t="shared" si="132"/>
        <v>1132</v>
      </c>
      <c r="DB57" s="1">
        <f t="shared" si="133"/>
        <v>820</v>
      </c>
      <c r="DC57" s="1">
        <f t="shared" si="134"/>
        <v>879</v>
      </c>
      <c r="DD57" s="1">
        <f t="shared" si="135"/>
        <v>1054</v>
      </c>
      <c r="DE57" s="1">
        <f t="shared" si="136"/>
        <v>1218</v>
      </c>
      <c r="DF57" s="1">
        <f t="shared" si="137"/>
        <v>1359</v>
      </c>
      <c r="DG57" s="1">
        <f t="shared" si="138"/>
        <v>957</v>
      </c>
      <c r="DH57" s="1">
        <f t="shared" si="139"/>
        <v>1025</v>
      </c>
      <c r="DI57" s="1">
        <f t="shared" si="140"/>
        <v>1230</v>
      </c>
      <c r="DJ57" s="1">
        <f t="shared" si="141"/>
        <v>1421</v>
      </c>
      <c r="DK57" s="1">
        <f t="shared" si="142"/>
        <v>1585</v>
      </c>
      <c r="DL57" s="1">
        <f t="shared" si="143"/>
        <v>1094</v>
      </c>
      <c r="DM57" s="1">
        <f t="shared" si="144"/>
        <v>1172</v>
      </c>
      <c r="DN57" s="1">
        <f t="shared" si="145"/>
        <v>1406</v>
      </c>
      <c r="DO57" s="1">
        <f t="shared" si="146"/>
        <v>1625</v>
      </c>
      <c r="DP57" s="1">
        <f t="shared" si="147"/>
        <v>1812</v>
      </c>
      <c r="DQ57">
        <f t="shared" si="217"/>
        <v>0</v>
      </c>
      <c r="DR57">
        <f t="shared" si="218"/>
        <v>0</v>
      </c>
      <c r="DS57">
        <f t="shared" si="219"/>
        <v>0</v>
      </c>
      <c r="DT57">
        <f t="shared" si="220"/>
        <v>0</v>
      </c>
      <c r="DU57">
        <f t="shared" si="221"/>
        <v>0</v>
      </c>
      <c r="DV57">
        <f t="shared" si="222"/>
        <v>0</v>
      </c>
      <c r="DW57">
        <f t="shared" si="223"/>
        <v>0</v>
      </c>
      <c r="DX57">
        <f t="shared" si="224"/>
        <v>0</v>
      </c>
      <c r="DY57">
        <f t="shared" si="148"/>
        <v>0</v>
      </c>
      <c r="DZ57">
        <f t="shared" si="149"/>
        <v>0</v>
      </c>
      <c r="EA57">
        <f t="shared" si="150"/>
        <v>0</v>
      </c>
      <c r="EB57">
        <f t="shared" si="151"/>
        <v>0</v>
      </c>
      <c r="EC57">
        <f t="shared" si="152"/>
        <v>0</v>
      </c>
      <c r="ED57">
        <f t="shared" si="153"/>
        <v>0</v>
      </c>
      <c r="EE57">
        <f t="shared" si="154"/>
        <v>0</v>
      </c>
      <c r="EF57">
        <f t="shared" si="155"/>
        <v>0</v>
      </c>
      <c r="EG57">
        <f t="shared" si="156"/>
        <v>0</v>
      </c>
      <c r="EH57">
        <f t="shared" si="157"/>
        <v>0</v>
      </c>
      <c r="EI57">
        <f t="shared" si="158"/>
        <v>0</v>
      </c>
      <c r="EJ57">
        <f t="shared" si="159"/>
        <v>0</v>
      </c>
      <c r="EK57">
        <f t="shared" si="160"/>
        <v>0</v>
      </c>
      <c r="EL57">
        <f t="shared" si="161"/>
        <v>0</v>
      </c>
      <c r="EM57">
        <f t="shared" si="162"/>
        <v>0</v>
      </c>
      <c r="EN57">
        <f t="shared" si="163"/>
        <v>0</v>
      </c>
      <c r="EO57">
        <f t="shared" si="164"/>
        <v>0</v>
      </c>
      <c r="EP57">
        <f t="shared" si="165"/>
        <v>0</v>
      </c>
      <c r="EQ57">
        <f t="shared" si="166"/>
        <v>0</v>
      </c>
      <c r="ER57">
        <f t="shared" si="167"/>
        <v>0</v>
      </c>
      <c r="ES57">
        <f t="shared" si="168"/>
        <v>0</v>
      </c>
      <c r="ET57">
        <f t="shared" si="169"/>
        <v>0</v>
      </c>
      <c r="EU57">
        <f t="shared" si="170"/>
        <v>0</v>
      </c>
      <c r="EV57">
        <f t="shared" si="171"/>
        <v>0</v>
      </c>
      <c r="EW57">
        <f t="shared" si="172"/>
        <v>0</v>
      </c>
      <c r="EX57">
        <f t="shared" si="173"/>
        <v>0</v>
      </c>
      <c r="EY57">
        <f t="shared" si="174"/>
        <v>0</v>
      </c>
      <c r="EZ57">
        <f t="shared" si="175"/>
        <v>0</v>
      </c>
      <c r="FA57">
        <f t="shared" si="176"/>
        <v>0</v>
      </c>
      <c r="FB57">
        <f t="shared" si="177"/>
        <v>0</v>
      </c>
      <c r="FC57">
        <f t="shared" si="178"/>
        <v>0</v>
      </c>
      <c r="FD57">
        <f t="shared" si="179"/>
        <v>0</v>
      </c>
      <c r="FE57" s="1">
        <f t="shared" si="180"/>
        <v>0</v>
      </c>
      <c r="FF57" s="1">
        <f t="shared" si="181"/>
        <v>0</v>
      </c>
      <c r="FG57" s="1">
        <f t="shared" si="182"/>
        <v>0</v>
      </c>
      <c r="FH57" s="1">
        <f t="shared" si="183"/>
        <v>0</v>
      </c>
      <c r="FI57" s="1">
        <f t="shared" si="184"/>
        <v>0</v>
      </c>
      <c r="FJ57" s="1">
        <f t="shared" si="185"/>
        <v>0</v>
      </c>
      <c r="FK57" s="1">
        <f t="shared" si="186"/>
        <v>0</v>
      </c>
      <c r="FL57" s="1">
        <f t="shared" si="187"/>
        <v>0</v>
      </c>
      <c r="FM57" s="1">
        <f t="shared" si="188"/>
        <v>0</v>
      </c>
      <c r="FN57" s="1">
        <f t="shared" si="189"/>
        <v>0</v>
      </c>
      <c r="FO57" s="1">
        <f t="shared" si="190"/>
        <v>0</v>
      </c>
      <c r="FP57" s="1">
        <f t="shared" si="191"/>
        <v>0</v>
      </c>
      <c r="FQ57" s="1">
        <f t="shared" si="192"/>
        <v>0</v>
      </c>
      <c r="FR57" s="1">
        <f t="shared" si="193"/>
        <v>0</v>
      </c>
      <c r="FS57" s="1">
        <f t="shared" si="194"/>
        <v>0</v>
      </c>
      <c r="FT57" s="1">
        <f t="shared" si="195"/>
        <v>0</v>
      </c>
      <c r="FU57" s="1">
        <f t="shared" si="196"/>
        <v>0</v>
      </c>
      <c r="FV57" s="1">
        <f t="shared" si="197"/>
        <v>0</v>
      </c>
      <c r="FW57" s="1">
        <f t="shared" si="198"/>
        <v>0</v>
      </c>
      <c r="FX57" s="1">
        <f t="shared" si="199"/>
        <v>0</v>
      </c>
      <c r="FY57" s="1">
        <f t="shared" si="200"/>
        <v>0</v>
      </c>
      <c r="FZ57" s="1">
        <f t="shared" si="201"/>
        <v>0</v>
      </c>
      <c r="GA57" s="1">
        <f t="shared" si="202"/>
        <v>0</v>
      </c>
      <c r="GB57" s="1">
        <f t="shared" si="203"/>
        <v>0</v>
      </c>
      <c r="GC57" s="1">
        <f t="shared" si="204"/>
        <v>0</v>
      </c>
      <c r="GD57" s="1">
        <f t="shared" si="205"/>
        <v>0</v>
      </c>
      <c r="GE57" s="1">
        <f t="shared" si="206"/>
        <v>0</v>
      </c>
      <c r="GF57" s="1">
        <f t="shared" si="207"/>
        <v>0</v>
      </c>
      <c r="GG57" s="1">
        <f t="shared" si="208"/>
        <v>0</v>
      </c>
      <c r="GH57" s="1">
        <f t="shared" si="209"/>
        <v>0</v>
      </c>
      <c r="GI57" s="1">
        <f t="shared" si="210"/>
        <v>0</v>
      </c>
      <c r="GJ57" s="1">
        <f t="shared" si="211"/>
        <v>0</v>
      </c>
      <c r="GK57" s="1">
        <f t="shared" si="212"/>
        <v>0</v>
      </c>
      <c r="GL57" s="1">
        <f t="shared" si="213"/>
        <v>0</v>
      </c>
      <c r="GM57" s="1">
        <f t="shared" si="214"/>
        <v>0</v>
      </c>
      <c r="GN57">
        <f t="shared" si="215"/>
        <v>93720</v>
      </c>
      <c r="GO57">
        <f t="shared" si="216"/>
        <v>117150</v>
      </c>
    </row>
    <row r="58" spans="1:197" x14ac:dyDescent="0.2">
      <c r="A58" s="1" t="s">
        <v>190</v>
      </c>
      <c r="B58" t="s">
        <v>826</v>
      </c>
      <c r="C58" t="s">
        <v>191</v>
      </c>
      <c r="D58" t="s">
        <v>832</v>
      </c>
      <c r="E58">
        <v>112800</v>
      </c>
      <c r="F58">
        <v>31500</v>
      </c>
      <c r="G58">
        <v>36000</v>
      </c>
      <c r="H58">
        <v>40500</v>
      </c>
      <c r="I58">
        <v>45050</v>
      </c>
      <c r="J58">
        <v>48650</v>
      </c>
      <c r="K58">
        <v>52250</v>
      </c>
      <c r="L58">
        <v>55850</v>
      </c>
      <c r="M58">
        <v>59450</v>
      </c>
      <c r="N58">
        <v>37800</v>
      </c>
      <c r="O58">
        <v>43200</v>
      </c>
      <c r="P58">
        <v>48600</v>
      </c>
      <c r="Q58">
        <v>54060</v>
      </c>
      <c r="R58">
        <v>58380</v>
      </c>
      <c r="S58">
        <v>62700</v>
      </c>
      <c r="T58">
        <v>67020</v>
      </c>
      <c r="U58">
        <v>71340</v>
      </c>
      <c r="V58" s="1" t="s">
        <v>17</v>
      </c>
      <c r="AM58" s="1" t="s">
        <v>617</v>
      </c>
      <c r="AN58" s="1" t="s">
        <v>19</v>
      </c>
      <c r="AO58" s="1">
        <v>0</v>
      </c>
      <c r="AP58" t="s">
        <v>191</v>
      </c>
      <c r="AQ58" s="1" t="s">
        <v>21</v>
      </c>
      <c r="AR58" s="1" t="s">
        <v>538</v>
      </c>
      <c r="AS58" t="s">
        <v>191</v>
      </c>
      <c r="AT58">
        <f>'Average Income Limits-HIDE'!L57</f>
        <v>12600</v>
      </c>
      <c r="AU58">
        <f>'Average Income Limits-HIDE'!M57</f>
        <v>14400</v>
      </c>
      <c r="AV58">
        <f>'Average Income Limits-HIDE'!N57</f>
        <v>16200</v>
      </c>
      <c r="AW58">
        <f>'Average Income Limits-HIDE'!O57</f>
        <v>18020</v>
      </c>
      <c r="AX58">
        <f>'Average Income Limits-HIDE'!P57</f>
        <v>19460</v>
      </c>
      <c r="AY58">
        <f>'Average Income Limits-HIDE'!Q57</f>
        <v>20900</v>
      </c>
      <c r="AZ58">
        <f>'Average Income Limits-HIDE'!R57</f>
        <v>22340</v>
      </c>
      <c r="BA58">
        <f>'Average Income Limits-HIDE'!S57</f>
        <v>23780</v>
      </c>
      <c r="BB58">
        <f>'Average Income Limits-HIDE'!T57</f>
        <v>18900</v>
      </c>
      <c r="BC58">
        <f>'Average Income Limits-HIDE'!U57</f>
        <v>21600</v>
      </c>
      <c r="BD58">
        <f>'Average Income Limits-HIDE'!V57</f>
        <v>24300</v>
      </c>
      <c r="BE58">
        <f>'Average Income Limits-HIDE'!W57</f>
        <v>27030</v>
      </c>
      <c r="BF58">
        <f>'Average Income Limits-HIDE'!X57</f>
        <v>29190</v>
      </c>
      <c r="BG58">
        <f>'Average Income Limits-HIDE'!Y57</f>
        <v>31350</v>
      </c>
      <c r="BH58">
        <f>'Average Income Limits-HIDE'!Z57</f>
        <v>33510</v>
      </c>
      <c r="BI58">
        <f>'Average Income Limits-HIDE'!AA57</f>
        <v>35670</v>
      </c>
      <c r="BJ58">
        <f>'Average Income Limits-HIDE'!AB57</f>
        <v>25200</v>
      </c>
      <c r="BK58">
        <f>'Average Income Limits-HIDE'!AC57</f>
        <v>28800</v>
      </c>
      <c r="BL58">
        <f>'Average Income Limits-HIDE'!AD57</f>
        <v>32400</v>
      </c>
      <c r="BM58">
        <f>'Average Income Limits-HIDE'!AE57</f>
        <v>36040</v>
      </c>
      <c r="BN58">
        <f>'Average Income Limits-HIDE'!AF57</f>
        <v>38920</v>
      </c>
      <c r="BO58">
        <f>'Average Income Limits-HIDE'!AG57</f>
        <v>41800</v>
      </c>
      <c r="BP58">
        <f>'Average Income Limits-HIDE'!AH57</f>
        <v>44680</v>
      </c>
      <c r="BQ58">
        <f>'Average Income Limits-HIDE'!AI57</f>
        <v>47560</v>
      </c>
      <c r="BR58">
        <f>'Average Income Limits-HIDE'!AZ57</f>
        <v>44100</v>
      </c>
      <c r="BS58">
        <f>'Average Income Limits-HIDE'!BA57</f>
        <v>50400</v>
      </c>
      <c r="BT58">
        <f>'Average Income Limits-HIDE'!BB57</f>
        <v>56700</v>
      </c>
      <c r="BU58">
        <f>'Average Income Limits-HIDE'!BC57</f>
        <v>63070</v>
      </c>
      <c r="BV58">
        <f>'Average Income Limits-HIDE'!BD57</f>
        <v>68110</v>
      </c>
      <c r="BW58">
        <f>'Average Income Limits-HIDE'!BE57</f>
        <v>73150</v>
      </c>
      <c r="BX58">
        <f>'Average Income Limits-HIDE'!BF57</f>
        <v>78190</v>
      </c>
      <c r="BY58">
        <f>'Average Income Limits-HIDE'!BG57</f>
        <v>83230</v>
      </c>
      <c r="BZ58">
        <f>'Average Income Limits-HIDE'!BH57</f>
        <v>50400</v>
      </c>
      <c r="CA58">
        <f>'Average Income Limits-HIDE'!BI57</f>
        <v>57600</v>
      </c>
      <c r="CB58">
        <f>'Average Income Limits-HIDE'!BJ57</f>
        <v>64800</v>
      </c>
      <c r="CC58">
        <f>'Average Income Limits-HIDE'!BK57</f>
        <v>72080</v>
      </c>
      <c r="CD58">
        <f>'Average Income Limits-HIDE'!BL57</f>
        <v>77840</v>
      </c>
      <c r="CE58">
        <f>'Average Income Limits-HIDE'!BM57</f>
        <v>83600</v>
      </c>
      <c r="CF58">
        <f>'Average Income Limits-HIDE'!BN57</f>
        <v>89360</v>
      </c>
      <c r="CG58">
        <f>'Average Income Limits-HIDE'!BO57</f>
        <v>95120</v>
      </c>
      <c r="CH58" s="1">
        <f t="shared" si="113"/>
        <v>315</v>
      </c>
      <c r="CI58" s="1">
        <f t="shared" si="114"/>
        <v>337</v>
      </c>
      <c r="CJ58" s="1">
        <f t="shared" si="115"/>
        <v>405</v>
      </c>
      <c r="CK58" s="1">
        <f t="shared" si="116"/>
        <v>468</v>
      </c>
      <c r="CL58" s="1">
        <f t="shared" si="117"/>
        <v>522</v>
      </c>
      <c r="CM58" s="1">
        <f t="shared" si="118"/>
        <v>472</v>
      </c>
      <c r="CN58" s="1">
        <f t="shared" si="119"/>
        <v>506</v>
      </c>
      <c r="CO58" s="1">
        <f t="shared" si="120"/>
        <v>607</v>
      </c>
      <c r="CP58" s="1">
        <f t="shared" si="121"/>
        <v>702</v>
      </c>
      <c r="CQ58" s="1">
        <f t="shared" si="122"/>
        <v>783</v>
      </c>
      <c r="CR58" s="1">
        <f t="shared" si="123"/>
        <v>630</v>
      </c>
      <c r="CS58" s="1">
        <f t="shared" si="124"/>
        <v>675</v>
      </c>
      <c r="CT58" s="1">
        <f t="shared" si="125"/>
        <v>810</v>
      </c>
      <c r="CU58" s="1">
        <f t="shared" si="126"/>
        <v>937</v>
      </c>
      <c r="CV58" s="1">
        <f t="shared" si="127"/>
        <v>1045</v>
      </c>
      <c r="CW58" s="1">
        <f t="shared" si="128"/>
        <v>787</v>
      </c>
      <c r="CX58" s="1">
        <f t="shared" si="129"/>
        <v>843</v>
      </c>
      <c r="CY58" s="1">
        <f t="shared" si="130"/>
        <v>1012</v>
      </c>
      <c r="CZ58" s="1">
        <f t="shared" si="131"/>
        <v>1171</v>
      </c>
      <c r="DA58" s="1">
        <f t="shared" si="132"/>
        <v>1306</v>
      </c>
      <c r="DB58" s="1">
        <f t="shared" si="133"/>
        <v>945</v>
      </c>
      <c r="DC58" s="1">
        <f t="shared" si="134"/>
        <v>1012</v>
      </c>
      <c r="DD58" s="1">
        <f t="shared" si="135"/>
        <v>1215</v>
      </c>
      <c r="DE58" s="1">
        <f t="shared" si="136"/>
        <v>1405</v>
      </c>
      <c r="DF58" s="1">
        <f t="shared" si="137"/>
        <v>1567</v>
      </c>
      <c r="DG58" s="1">
        <f t="shared" si="138"/>
        <v>1102</v>
      </c>
      <c r="DH58" s="1">
        <f t="shared" si="139"/>
        <v>1181</v>
      </c>
      <c r="DI58" s="1">
        <f t="shared" si="140"/>
        <v>1417</v>
      </c>
      <c r="DJ58" s="1">
        <f t="shared" si="141"/>
        <v>1639</v>
      </c>
      <c r="DK58" s="1">
        <f t="shared" si="142"/>
        <v>1828</v>
      </c>
      <c r="DL58" s="1">
        <f t="shared" si="143"/>
        <v>1260</v>
      </c>
      <c r="DM58" s="1">
        <f t="shared" si="144"/>
        <v>1350</v>
      </c>
      <c r="DN58" s="1">
        <f t="shared" si="145"/>
        <v>1620</v>
      </c>
      <c r="DO58" s="1">
        <f t="shared" si="146"/>
        <v>1874</v>
      </c>
      <c r="DP58" s="1">
        <f t="shared" si="147"/>
        <v>2090</v>
      </c>
      <c r="DQ58">
        <f t="shared" si="217"/>
        <v>0</v>
      </c>
      <c r="DR58">
        <f t="shared" si="218"/>
        <v>0</v>
      </c>
      <c r="DS58">
        <f t="shared" si="219"/>
        <v>0</v>
      </c>
      <c r="DT58">
        <f t="shared" si="220"/>
        <v>0</v>
      </c>
      <c r="DU58">
        <f t="shared" si="221"/>
        <v>0</v>
      </c>
      <c r="DV58">
        <f t="shared" si="222"/>
        <v>0</v>
      </c>
      <c r="DW58">
        <f t="shared" si="223"/>
        <v>0</v>
      </c>
      <c r="DX58">
        <f t="shared" si="224"/>
        <v>0</v>
      </c>
      <c r="DY58">
        <f t="shared" si="148"/>
        <v>0</v>
      </c>
      <c r="DZ58">
        <f t="shared" si="149"/>
        <v>0</v>
      </c>
      <c r="EA58">
        <f t="shared" si="150"/>
        <v>0</v>
      </c>
      <c r="EB58">
        <f t="shared" si="151"/>
        <v>0</v>
      </c>
      <c r="EC58">
        <f t="shared" si="152"/>
        <v>0</v>
      </c>
      <c r="ED58">
        <f t="shared" si="153"/>
        <v>0</v>
      </c>
      <c r="EE58">
        <f t="shared" si="154"/>
        <v>0</v>
      </c>
      <c r="EF58">
        <f t="shared" si="155"/>
        <v>0</v>
      </c>
      <c r="EG58">
        <f t="shared" si="156"/>
        <v>0</v>
      </c>
      <c r="EH58">
        <f t="shared" si="157"/>
        <v>0</v>
      </c>
      <c r="EI58">
        <f t="shared" si="158"/>
        <v>0</v>
      </c>
      <c r="EJ58">
        <f t="shared" si="159"/>
        <v>0</v>
      </c>
      <c r="EK58">
        <f t="shared" si="160"/>
        <v>0</v>
      </c>
      <c r="EL58">
        <f t="shared" si="161"/>
        <v>0</v>
      </c>
      <c r="EM58">
        <f t="shared" si="162"/>
        <v>0</v>
      </c>
      <c r="EN58">
        <f t="shared" si="163"/>
        <v>0</v>
      </c>
      <c r="EO58">
        <f t="shared" si="164"/>
        <v>0</v>
      </c>
      <c r="EP58">
        <f t="shared" si="165"/>
        <v>0</v>
      </c>
      <c r="EQ58">
        <f t="shared" si="166"/>
        <v>0</v>
      </c>
      <c r="ER58">
        <f t="shared" si="167"/>
        <v>0</v>
      </c>
      <c r="ES58">
        <f t="shared" si="168"/>
        <v>0</v>
      </c>
      <c r="ET58">
        <f t="shared" si="169"/>
        <v>0</v>
      </c>
      <c r="EU58">
        <f t="shared" si="170"/>
        <v>0</v>
      </c>
      <c r="EV58">
        <f t="shared" si="171"/>
        <v>0</v>
      </c>
      <c r="EW58">
        <f t="shared" si="172"/>
        <v>0</v>
      </c>
      <c r="EX58">
        <f t="shared" si="173"/>
        <v>0</v>
      </c>
      <c r="EY58">
        <f t="shared" si="174"/>
        <v>0</v>
      </c>
      <c r="EZ58">
        <f t="shared" si="175"/>
        <v>0</v>
      </c>
      <c r="FA58">
        <f t="shared" si="176"/>
        <v>0</v>
      </c>
      <c r="FB58">
        <f t="shared" si="177"/>
        <v>0</v>
      </c>
      <c r="FC58">
        <f t="shared" si="178"/>
        <v>0</v>
      </c>
      <c r="FD58">
        <f t="shared" si="179"/>
        <v>0</v>
      </c>
      <c r="FE58" s="1">
        <f t="shared" si="180"/>
        <v>0</v>
      </c>
      <c r="FF58" s="1">
        <f t="shared" si="181"/>
        <v>0</v>
      </c>
      <c r="FG58" s="1">
        <f t="shared" si="182"/>
        <v>0</v>
      </c>
      <c r="FH58" s="1">
        <f t="shared" si="183"/>
        <v>0</v>
      </c>
      <c r="FI58" s="1">
        <f t="shared" si="184"/>
        <v>0</v>
      </c>
      <c r="FJ58" s="1">
        <f t="shared" si="185"/>
        <v>0</v>
      </c>
      <c r="FK58" s="1">
        <f t="shared" si="186"/>
        <v>0</v>
      </c>
      <c r="FL58" s="1">
        <f t="shared" si="187"/>
        <v>0</v>
      </c>
      <c r="FM58" s="1">
        <f t="shared" si="188"/>
        <v>0</v>
      </c>
      <c r="FN58" s="1">
        <f t="shared" si="189"/>
        <v>0</v>
      </c>
      <c r="FO58" s="1">
        <f t="shared" si="190"/>
        <v>0</v>
      </c>
      <c r="FP58" s="1">
        <f t="shared" si="191"/>
        <v>0</v>
      </c>
      <c r="FQ58" s="1">
        <f t="shared" si="192"/>
        <v>0</v>
      </c>
      <c r="FR58" s="1">
        <f t="shared" si="193"/>
        <v>0</v>
      </c>
      <c r="FS58" s="1">
        <f t="shared" si="194"/>
        <v>0</v>
      </c>
      <c r="FT58" s="1">
        <f t="shared" si="195"/>
        <v>0</v>
      </c>
      <c r="FU58" s="1">
        <f t="shared" si="196"/>
        <v>0</v>
      </c>
      <c r="FV58" s="1">
        <f t="shared" si="197"/>
        <v>0</v>
      </c>
      <c r="FW58" s="1">
        <f t="shared" si="198"/>
        <v>0</v>
      </c>
      <c r="FX58" s="1">
        <f t="shared" si="199"/>
        <v>0</v>
      </c>
      <c r="FY58" s="1">
        <f t="shared" si="200"/>
        <v>0</v>
      </c>
      <c r="FZ58" s="1">
        <f t="shared" si="201"/>
        <v>0</v>
      </c>
      <c r="GA58" s="1">
        <f t="shared" si="202"/>
        <v>0</v>
      </c>
      <c r="GB58" s="1">
        <f t="shared" si="203"/>
        <v>0</v>
      </c>
      <c r="GC58" s="1">
        <f t="shared" si="204"/>
        <v>0</v>
      </c>
      <c r="GD58" s="1">
        <f t="shared" si="205"/>
        <v>0</v>
      </c>
      <c r="GE58" s="1">
        <f t="shared" si="206"/>
        <v>0</v>
      </c>
      <c r="GF58" s="1">
        <f t="shared" si="207"/>
        <v>0</v>
      </c>
      <c r="GG58" s="1">
        <f t="shared" si="208"/>
        <v>0</v>
      </c>
      <c r="GH58" s="1">
        <f t="shared" si="209"/>
        <v>0</v>
      </c>
      <c r="GI58" s="1">
        <f t="shared" si="210"/>
        <v>0</v>
      </c>
      <c r="GJ58" s="1">
        <f t="shared" si="211"/>
        <v>0</v>
      </c>
      <c r="GK58" s="1">
        <f t="shared" si="212"/>
        <v>0</v>
      </c>
      <c r="GL58" s="1">
        <f t="shared" si="213"/>
        <v>0</v>
      </c>
      <c r="GM58" s="1">
        <f t="shared" si="214"/>
        <v>0</v>
      </c>
      <c r="GN58">
        <f t="shared" si="215"/>
        <v>108120</v>
      </c>
      <c r="GO58">
        <f t="shared" si="216"/>
        <v>135150</v>
      </c>
    </row>
    <row r="59" spans="1:197" x14ac:dyDescent="0.2">
      <c r="A59" s="1" t="s">
        <v>192</v>
      </c>
      <c r="B59" t="s">
        <v>128</v>
      </c>
      <c r="C59" t="s">
        <v>193</v>
      </c>
      <c r="D59" t="s">
        <v>129</v>
      </c>
      <c r="E59">
        <v>106500</v>
      </c>
      <c r="F59">
        <v>37300</v>
      </c>
      <c r="G59">
        <v>42600</v>
      </c>
      <c r="H59">
        <v>47950</v>
      </c>
      <c r="I59">
        <v>53250</v>
      </c>
      <c r="J59">
        <v>57550</v>
      </c>
      <c r="K59">
        <v>61800</v>
      </c>
      <c r="L59">
        <v>66050</v>
      </c>
      <c r="M59">
        <v>70300</v>
      </c>
      <c r="N59">
        <v>44760</v>
      </c>
      <c r="O59">
        <v>51120</v>
      </c>
      <c r="P59">
        <v>57540</v>
      </c>
      <c r="Q59">
        <v>63900</v>
      </c>
      <c r="R59">
        <v>69060</v>
      </c>
      <c r="S59">
        <v>74160</v>
      </c>
      <c r="T59">
        <v>79260</v>
      </c>
      <c r="U59">
        <v>84360</v>
      </c>
      <c r="V59" s="1" t="s">
        <v>17</v>
      </c>
      <c r="AM59" s="1" t="s">
        <v>617</v>
      </c>
      <c r="AN59" s="1" t="s">
        <v>19</v>
      </c>
      <c r="AO59" s="1">
        <v>1</v>
      </c>
      <c r="AP59" t="s">
        <v>193</v>
      </c>
      <c r="AQ59" s="1" t="s">
        <v>21</v>
      </c>
      <c r="AR59" s="1" t="s">
        <v>539</v>
      </c>
      <c r="AS59" t="s">
        <v>193</v>
      </c>
      <c r="AT59">
        <f>'Average Income Limits-HIDE'!L58</f>
        <v>14920</v>
      </c>
      <c r="AU59">
        <f>'Average Income Limits-HIDE'!M58</f>
        <v>17040</v>
      </c>
      <c r="AV59">
        <f>'Average Income Limits-HIDE'!N58</f>
        <v>19180</v>
      </c>
      <c r="AW59">
        <f>'Average Income Limits-HIDE'!O58</f>
        <v>21300</v>
      </c>
      <c r="AX59">
        <f>'Average Income Limits-HIDE'!P58</f>
        <v>23020</v>
      </c>
      <c r="AY59">
        <f>'Average Income Limits-HIDE'!Q58</f>
        <v>24720</v>
      </c>
      <c r="AZ59">
        <f>'Average Income Limits-HIDE'!R58</f>
        <v>26420</v>
      </c>
      <c r="BA59">
        <f>'Average Income Limits-HIDE'!S58</f>
        <v>28120</v>
      </c>
      <c r="BB59">
        <f>'Average Income Limits-HIDE'!T58</f>
        <v>22380</v>
      </c>
      <c r="BC59">
        <f>'Average Income Limits-HIDE'!U58</f>
        <v>25560</v>
      </c>
      <c r="BD59">
        <f>'Average Income Limits-HIDE'!V58</f>
        <v>28770</v>
      </c>
      <c r="BE59">
        <f>'Average Income Limits-HIDE'!W58</f>
        <v>31950</v>
      </c>
      <c r="BF59">
        <f>'Average Income Limits-HIDE'!X58</f>
        <v>34530</v>
      </c>
      <c r="BG59">
        <f>'Average Income Limits-HIDE'!Y58</f>
        <v>37080</v>
      </c>
      <c r="BH59">
        <f>'Average Income Limits-HIDE'!Z58</f>
        <v>39630</v>
      </c>
      <c r="BI59">
        <f>'Average Income Limits-HIDE'!AA58</f>
        <v>42180</v>
      </c>
      <c r="BJ59">
        <f>'Average Income Limits-HIDE'!AB58</f>
        <v>29840</v>
      </c>
      <c r="BK59">
        <f>'Average Income Limits-HIDE'!AC58</f>
        <v>34080</v>
      </c>
      <c r="BL59">
        <f>'Average Income Limits-HIDE'!AD58</f>
        <v>38360</v>
      </c>
      <c r="BM59">
        <f>'Average Income Limits-HIDE'!AE58</f>
        <v>42600</v>
      </c>
      <c r="BN59">
        <f>'Average Income Limits-HIDE'!AF58</f>
        <v>46040</v>
      </c>
      <c r="BO59">
        <f>'Average Income Limits-HIDE'!AG58</f>
        <v>49440</v>
      </c>
      <c r="BP59">
        <f>'Average Income Limits-HIDE'!AH58</f>
        <v>52840</v>
      </c>
      <c r="BQ59">
        <f>'Average Income Limits-HIDE'!AI58</f>
        <v>56240</v>
      </c>
      <c r="BR59">
        <f>'Average Income Limits-HIDE'!AZ58</f>
        <v>52220</v>
      </c>
      <c r="BS59">
        <f>'Average Income Limits-HIDE'!BA58</f>
        <v>59640</v>
      </c>
      <c r="BT59">
        <f>'Average Income Limits-HIDE'!BB58</f>
        <v>67130</v>
      </c>
      <c r="BU59">
        <f>'Average Income Limits-HIDE'!BC58</f>
        <v>74550</v>
      </c>
      <c r="BV59">
        <f>'Average Income Limits-HIDE'!BD58</f>
        <v>80570</v>
      </c>
      <c r="BW59">
        <f>'Average Income Limits-HIDE'!BE58</f>
        <v>86520</v>
      </c>
      <c r="BX59">
        <f>'Average Income Limits-HIDE'!BF58</f>
        <v>92470</v>
      </c>
      <c r="BY59">
        <f>'Average Income Limits-HIDE'!BG58</f>
        <v>98420</v>
      </c>
      <c r="BZ59">
        <f>'Average Income Limits-HIDE'!BH58</f>
        <v>59680</v>
      </c>
      <c r="CA59">
        <f>'Average Income Limits-HIDE'!BI58</f>
        <v>68160</v>
      </c>
      <c r="CB59">
        <f>'Average Income Limits-HIDE'!BJ58</f>
        <v>76720</v>
      </c>
      <c r="CC59">
        <f>'Average Income Limits-HIDE'!BK58</f>
        <v>85200</v>
      </c>
      <c r="CD59">
        <f>'Average Income Limits-HIDE'!BL58</f>
        <v>92080</v>
      </c>
      <c r="CE59">
        <f>'Average Income Limits-HIDE'!BM58</f>
        <v>98880</v>
      </c>
      <c r="CF59">
        <f>'Average Income Limits-HIDE'!BN58</f>
        <v>105680</v>
      </c>
      <c r="CG59">
        <f>'Average Income Limits-HIDE'!BO58</f>
        <v>112480</v>
      </c>
      <c r="CH59" s="1">
        <f t="shared" si="113"/>
        <v>373</v>
      </c>
      <c r="CI59" s="1">
        <f t="shared" si="114"/>
        <v>399</v>
      </c>
      <c r="CJ59" s="1">
        <f t="shared" si="115"/>
        <v>479</v>
      </c>
      <c r="CK59" s="1">
        <f t="shared" si="116"/>
        <v>554</v>
      </c>
      <c r="CL59" s="1">
        <f t="shared" si="117"/>
        <v>618</v>
      </c>
      <c r="CM59" s="1">
        <f t="shared" si="118"/>
        <v>559</v>
      </c>
      <c r="CN59" s="1">
        <f t="shared" si="119"/>
        <v>599</v>
      </c>
      <c r="CO59" s="1">
        <f t="shared" si="120"/>
        <v>719</v>
      </c>
      <c r="CP59" s="1">
        <f t="shared" si="121"/>
        <v>831</v>
      </c>
      <c r="CQ59" s="1">
        <f t="shared" si="122"/>
        <v>927</v>
      </c>
      <c r="CR59" s="1">
        <f t="shared" si="123"/>
        <v>746</v>
      </c>
      <c r="CS59" s="1">
        <f t="shared" si="124"/>
        <v>799</v>
      </c>
      <c r="CT59" s="1">
        <f t="shared" si="125"/>
        <v>959</v>
      </c>
      <c r="CU59" s="1">
        <f t="shared" si="126"/>
        <v>1108</v>
      </c>
      <c r="CV59" s="1">
        <f t="shared" si="127"/>
        <v>1236</v>
      </c>
      <c r="CW59" s="1">
        <f t="shared" si="128"/>
        <v>932</v>
      </c>
      <c r="CX59" s="1">
        <f t="shared" si="129"/>
        <v>998</v>
      </c>
      <c r="CY59" s="1">
        <f t="shared" si="130"/>
        <v>1198</v>
      </c>
      <c r="CZ59" s="1">
        <f t="shared" si="131"/>
        <v>1385</v>
      </c>
      <c r="DA59" s="1">
        <f t="shared" si="132"/>
        <v>1545</v>
      </c>
      <c r="DB59" s="1">
        <f t="shared" si="133"/>
        <v>1119</v>
      </c>
      <c r="DC59" s="1">
        <f t="shared" si="134"/>
        <v>1198</v>
      </c>
      <c r="DD59" s="1">
        <f t="shared" si="135"/>
        <v>1438</v>
      </c>
      <c r="DE59" s="1">
        <f t="shared" si="136"/>
        <v>1662</v>
      </c>
      <c r="DF59" s="1">
        <f t="shared" si="137"/>
        <v>1854</v>
      </c>
      <c r="DG59" s="1">
        <f t="shared" si="138"/>
        <v>1305</v>
      </c>
      <c r="DH59" s="1">
        <f t="shared" si="139"/>
        <v>1398</v>
      </c>
      <c r="DI59" s="1">
        <f t="shared" si="140"/>
        <v>1678</v>
      </c>
      <c r="DJ59" s="1">
        <f t="shared" si="141"/>
        <v>1939</v>
      </c>
      <c r="DK59" s="1">
        <f t="shared" si="142"/>
        <v>2163</v>
      </c>
      <c r="DL59" s="1">
        <f t="shared" si="143"/>
        <v>1492</v>
      </c>
      <c r="DM59" s="1">
        <f t="shared" si="144"/>
        <v>1598</v>
      </c>
      <c r="DN59" s="1">
        <f t="shared" si="145"/>
        <v>1918</v>
      </c>
      <c r="DO59" s="1">
        <f t="shared" si="146"/>
        <v>2216</v>
      </c>
      <c r="DP59" s="1">
        <f t="shared" si="147"/>
        <v>2472</v>
      </c>
      <c r="DQ59">
        <f t="shared" si="217"/>
        <v>0</v>
      </c>
      <c r="DR59">
        <f t="shared" si="218"/>
        <v>0</v>
      </c>
      <c r="DS59">
        <f t="shared" si="219"/>
        <v>0</v>
      </c>
      <c r="DT59">
        <f t="shared" si="220"/>
        <v>0</v>
      </c>
      <c r="DU59">
        <f t="shared" si="221"/>
        <v>0</v>
      </c>
      <c r="DV59">
        <f t="shared" si="222"/>
        <v>0</v>
      </c>
      <c r="DW59">
        <f t="shared" si="223"/>
        <v>0</v>
      </c>
      <c r="DX59">
        <f t="shared" si="224"/>
        <v>0</v>
      </c>
      <c r="DY59">
        <f t="shared" si="148"/>
        <v>0</v>
      </c>
      <c r="DZ59">
        <f t="shared" si="149"/>
        <v>0</v>
      </c>
      <c r="EA59">
        <f t="shared" si="150"/>
        <v>0</v>
      </c>
      <c r="EB59">
        <f t="shared" si="151"/>
        <v>0</v>
      </c>
      <c r="EC59">
        <f t="shared" si="152"/>
        <v>0</v>
      </c>
      <c r="ED59">
        <f t="shared" si="153"/>
        <v>0</v>
      </c>
      <c r="EE59">
        <f t="shared" si="154"/>
        <v>0</v>
      </c>
      <c r="EF59">
        <f t="shared" si="155"/>
        <v>0</v>
      </c>
      <c r="EG59">
        <f t="shared" si="156"/>
        <v>0</v>
      </c>
      <c r="EH59">
        <f t="shared" si="157"/>
        <v>0</v>
      </c>
      <c r="EI59">
        <f t="shared" si="158"/>
        <v>0</v>
      </c>
      <c r="EJ59">
        <f t="shared" si="159"/>
        <v>0</v>
      </c>
      <c r="EK59">
        <f t="shared" si="160"/>
        <v>0</v>
      </c>
      <c r="EL59">
        <f t="shared" si="161"/>
        <v>0</v>
      </c>
      <c r="EM59">
        <f t="shared" si="162"/>
        <v>0</v>
      </c>
      <c r="EN59">
        <f t="shared" si="163"/>
        <v>0</v>
      </c>
      <c r="EO59">
        <f t="shared" si="164"/>
        <v>0</v>
      </c>
      <c r="EP59">
        <f t="shared" si="165"/>
        <v>0</v>
      </c>
      <c r="EQ59">
        <f t="shared" si="166"/>
        <v>0</v>
      </c>
      <c r="ER59">
        <f t="shared" si="167"/>
        <v>0</v>
      </c>
      <c r="ES59">
        <f t="shared" si="168"/>
        <v>0</v>
      </c>
      <c r="ET59">
        <f t="shared" si="169"/>
        <v>0</v>
      </c>
      <c r="EU59">
        <f t="shared" si="170"/>
        <v>0</v>
      </c>
      <c r="EV59">
        <f t="shared" si="171"/>
        <v>0</v>
      </c>
      <c r="EW59">
        <f t="shared" si="172"/>
        <v>0</v>
      </c>
      <c r="EX59">
        <f t="shared" si="173"/>
        <v>0</v>
      </c>
      <c r="EY59">
        <f t="shared" si="174"/>
        <v>0</v>
      </c>
      <c r="EZ59">
        <f t="shared" si="175"/>
        <v>0</v>
      </c>
      <c r="FA59">
        <f t="shared" si="176"/>
        <v>0</v>
      </c>
      <c r="FB59">
        <f t="shared" si="177"/>
        <v>0</v>
      </c>
      <c r="FC59">
        <f t="shared" si="178"/>
        <v>0</v>
      </c>
      <c r="FD59">
        <f t="shared" si="179"/>
        <v>0</v>
      </c>
      <c r="FE59" s="1">
        <f t="shared" si="180"/>
        <v>0</v>
      </c>
      <c r="FF59" s="1">
        <f t="shared" si="181"/>
        <v>0</v>
      </c>
      <c r="FG59" s="1">
        <f t="shared" si="182"/>
        <v>0</v>
      </c>
      <c r="FH59" s="1">
        <f t="shared" si="183"/>
        <v>0</v>
      </c>
      <c r="FI59" s="1">
        <f t="shared" si="184"/>
        <v>0</v>
      </c>
      <c r="FJ59" s="1">
        <f t="shared" si="185"/>
        <v>0</v>
      </c>
      <c r="FK59" s="1">
        <f t="shared" si="186"/>
        <v>0</v>
      </c>
      <c r="FL59" s="1">
        <f t="shared" si="187"/>
        <v>0</v>
      </c>
      <c r="FM59" s="1">
        <f t="shared" si="188"/>
        <v>0</v>
      </c>
      <c r="FN59" s="1">
        <f t="shared" si="189"/>
        <v>0</v>
      </c>
      <c r="FO59" s="1">
        <f t="shared" si="190"/>
        <v>0</v>
      </c>
      <c r="FP59" s="1">
        <f t="shared" si="191"/>
        <v>0</v>
      </c>
      <c r="FQ59" s="1">
        <f t="shared" si="192"/>
        <v>0</v>
      </c>
      <c r="FR59" s="1">
        <f t="shared" si="193"/>
        <v>0</v>
      </c>
      <c r="FS59" s="1">
        <f t="shared" si="194"/>
        <v>0</v>
      </c>
      <c r="FT59" s="1">
        <f t="shared" si="195"/>
        <v>0</v>
      </c>
      <c r="FU59" s="1">
        <f t="shared" si="196"/>
        <v>0</v>
      </c>
      <c r="FV59" s="1">
        <f t="shared" si="197"/>
        <v>0</v>
      </c>
      <c r="FW59" s="1">
        <f t="shared" si="198"/>
        <v>0</v>
      </c>
      <c r="FX59" s="1">
        <f t="shared" si="199"/>
        <v>0</v>
      </c>
      <c r="FY59" s="1">
        <f t="shared" si="200"/>
        <v>0</v>
      </c>
      <c r="FZ59" s="1">
        <f t="shared" si="201"/>
        <v>0</v>
      </c>
      <c r="GA59" s="1">
        <f t="shared" si="202"/>
        <v>0</v>
      </c>
      <c r="GB59" s="1">
        <f t="shared" si="203"/>
        <v>0</v>
      </c>
      <c r="GC59" s="1">
        <f t="shared" si="204"/>
        <v>0</v>
      </c>
      <c r="GD59" s="1">
        <f t="shared" si="205"/>
        <v>0</v>
      </c>
      <c r="GE59" s="1">
        <f t="shared" si="206"/>
        <v>0</v>
      </c>
      <c r="GF59" s="1">
        <f t="shared" si="207"/>
        <v>0</v>
      </c>
      <c r="GG59" s="1">
        <f t="shared" si="208"/>
        <v>0</v>
      </c>
      <c r="GH59" s="1">
        <f t="shared" si="209"/>
        <v>0</v>
      </c>
      <c r="GI59" s="1">
        <f t="shared" si="210"/>
        <v>0</v>
      </c>
      <c r="GJ59" s="1">
        <f t="shared" si="211"/>
        <v>0</v>
      </c>
      <c r="GK59" s="1">
        <f t="shared" si="212"/>
        <v>0</v>
      </c>
      <c r="GL59" s="1">
        <f t="shared" si="213"/>
        <v>0</v>
      </c>
      <c r="GM59" s="1">
        <f t="shared" si="214"/>
        <v>0</v>
      </c>
      <c r="GN59">
        <f t="shared" si="215"/>
        <v>127800</v>
      </c>
      <c r="GO59">
        <f t="shared" si="216"/>
        <v>159750</v>
      </c>
    </row>
    <row r="60" spans="1:197" x14ac:dyDescent="0.2">
      <c r="A60" s="1" t="s">
        <v>196</v>
      </c>
      <c r="B60" t="s">
        <v>194</v>
      </c>
      <c r="C60" t="s">
        <v>197</v>
      </c>
      <c r="D60" t="s">
        <v>195</v>
      </c>
      <c r="E60">
        <v>79500</v>
      </c>
      <c r="F60">
        <v>27850</v>
      </c>
      <c r="G60">
        <v>31800</v>
      </c>
      <c r="H60">
        <v>35800</v>
      </c>
      <c r="I60">
        <v>39750</v>
      </c>
      <c r="J60">
        <v>42950</v>
      </c>
      <c r="K60">
        <v>46150</v>
      </c>
      <c r="L60">
        <v>49300</v>
      </c>
      <c r="M60">
        <v>52500</v>
      </c>
      <c r="N60">
        <v>33420</v>
      </c>
      <c r="O60">
        <v>38160</v>
      </c>
      <c r="P60">
        <v>42960</v>
      </c>
      <c r="Q60">
        <v>47700</v>
      </c>
      <c r="R60">
        <v>51540</v>
      </c>
      <c r="S60">
        <v>55380</v>
      </c>
      <c r="T60">
        <v>59160</v>
      </c>
      <c r="U60">
        <v>63000</v>
      </c>
      <c r="V60" s="1" t="s">
        <v>17</v>
      </c>
      <c r="AM60" s="1" t="s">
        <v>617</v>
      </c>
      <c r="AN60" s="1" t="s">
        <v>19</v>
      </c>
      <c r="AO60" s="1">
        <v>0</v>
      </c>
      <c r="AP60" t="s">
        <v>197</v>
      </c>
      <c r="AQ60" s="1" t="s">
        <v>21</v>
      </c>
      <c r="AR60" s="1" t="s">
        <v>540</v>
      </c>
      <c r="AS60" t="s">
        <v>197</v>
      </c>
      <c r="AT60">
        <f>'Average Income Limits-HIDE'!L59</f>
        <v>11140</v>
      </c>
      <c r="AU60">
        <f>'Average Income Limits-HIDE'!M59</f>
        <v>12720</v>
      </c>
      <c r="AV60">
        <f>'Average Income Limits-HIDE'!N59</f>
        <v>14320</v>
      </c>
      <c r="AW60">
        <f>'Average Income Limits-HIDE'!O59</f>
        <v>15900</v>
      </c>
      <c r="AX60">
        <f>'Average Income Limits-HIDE'!P59</f>
        <v>17180</v>
      </c>
      <c r="AY60">
        <f>'Average Income Limits-HIDE'!Q59</f>
        <v>18460</v>
      </c>
      <c r="AZ60">
        <f>'Average Income Limits-HIDE'!R59</f>
        <v>19720</v>
      </c>
      <c r="BA60">
        <f>'Average Income Limits-HIDE'!S59</f>
        <v>21000</v>
      </c>
      <c r="BB60">
        <f>'Average Income Limits-HIDE'!T59</f>
        <v>16710</v>
      </c>
      <c r="BC60">
        <f>'Average Income Limits-HIDE'!U59</f>
        <v>19080</v>
      </c>
      <c r="BD60">
        <f>'Average Income Limits-HIDE'!V59</f>
        <v>21480</v>
      </c>
      <c r="BE60">
        <f>'Average Income Limits-HIDE'!W59</f>
        <v>23850</v>
      </c>
      <c r="BF60">
        <f>'Average Income Limits-HIDE'!X59</f>
        <v>25770</v>
      </c>
      <c r="BG60">
        <f>'Average Income Limits-HIDE'!Y59</f>
        <v>27690</v>
      </c>
      <c r="BH60">
        <f>'Average Income Limits-HIDE'!Z59</f>
        <v>29580</v>
      </c>
      <c r="BI60">
        <f>'Average Income Limits-HIDE'!AA59</f>
        <v>31500</v>
      </c>
      <c r="BJ60">
        <f>'Average Income Limits-HIDE'!AB59</f>
        <v>22280</v>
      </c>
      <c r="BK60">
        <f>'Average Income Limits-HIDE'!AC59</f>
        <v>25440</v>
      </c>
      <c r="BL60">
        <f>'Average Income Limits-HIDE'!AD59</f>
        <v>28640</v>
      </c>
      <c r="BM60">
        <f>'Average Income Limits-HIDE'!AE59</f>
        <v>31800</v>
      </c>
      <c r="BN60">
        <f>'Average Income Limits-HIDE'!AF59</f>
        <v>34360</v>
      </c>
      <c r="BO60">
        <f>'Average Income Limits-HIDE'!AG59</f>
        <v>36920</v>
      </c>
      <c r="BP60">
        <f>'Average Income Limits-HIDE'!AH59</f>
        <v>39440</v>
      </c>
      <c r="BQ60">
        <f>'Average Income Limits-HIDE'!AI59</f>
        <v>42000</v>
      </c>
      <c r="BR60">
        <f>'Average Income Limits-HIDE'!AZ59</f>
        <v>38990</v>
      </c>
      <c r="BS60">
        <f>'Average Income Limits-HIDE'!BA59</f>
        <v>44520</v>
      </c>
      <c r="BT60">
        <f>'Average Income Limits-HIDE'!BB59</f>
        <v>50120</v>
      </c>
      <c r="BU60">
        <f>'Average Income Limits-HIDE'!BC59</f>
        <v>55650</v>
      </c>
      <c r="BV60">
        <f>'Average Income Limits-HIDE'!BD59</f>
        <v>60130</v>
      </c>
      <c r="BW60">
        <f>'Average Income Limits-HIDE'!BE59</f>
        <v>64610</v>
      </c>
      <c r="BX60">
        <f>'Average Income Limits-HIDE'!BF59</f>
        <v>69020</v>
      </c>
      <c r="BY60">
        <f>'Average Income Limits-HIDE'!BG59</f>
        <v>73500</v>
      </c>
      <c r="BZ60">
        <f>'Average Income Limits-HIDE'!BH59</f>
        <v>44560</v>
      </c>
      <c r="CA60">
        <f>'Average Income Limits-HIDE'!BI59</f>
        <v>50880</v>
      </c>
      <c r="CB60">
        <f>'Average Income Limits-HIDE'!BJ59</f>
        <v>57280</v>
      </c>
      <c r="CC60">
        <f>'Average Income Limits-HIDE'!BK59</f>
        <v>63600</v>
      </c>
      <c r="CD60">
        <f>'Average Income Limits-HIDE'!BL59</f>
        <v>68720</v>
      </c>
      <c r="CE60">
        <f>'Average Income Limits-HIDE'!BM59</f>
        <v>73840</v>
      </c>
      <c r="CF60">
        <f>'Average Income Limits-HIDE'!BN59</f>
        <v>78880</v>
      </c>
      <c r="CG60">
        <f>'Average Income Limits-HIDE'!BO59</f>
        <v>84000</v>
      </c>
      <c r="CH60" s="1">
        <f t="shared" si="113"/>
        <v>278</v>
      </c>
      <c r="CI60" s="1">
        <f t="shared" si="114"/>
        <v>298</v>
      </c>
      <c r="CJ60" s="1">
        <f t="shared" si="115"/>
        <v>358</v>
      </c>
      <c r="CK60" s="1">
        <f t="shared" si="116"/>
        <v>413</v>
      </c>
      <c r="CL60" s="1">
        <f t="shared" si="117"/>
        <v>461</v>
      </c>
      <c r="CM60" s="1">
        <f t="shared" si="118"/>
        <v>417</v>
      </c>
      <c r="CN60" s="1">
        <f t="shared" si="119"/>
        <v>447</v>
      </c>
      <c r="CO60" s="1">
        <f t="shared" si="120"/>
        <v>537</v>
      </c>
      <c r="CP60" s="1">
        <f t="shared" si="121"/>
        <v>620</v>
      </c>
      <c r="CQ60" s="1">
        <f t="shared" si="122"/>
        <v>692</v>
      </c>
      <c r="CR60" s="1">
        <f t="shared" si="123"/>
        <v>557</v>
      </c>
      <c r="CS60" s="1">
        <f t="shared" si="124"/>
        <v>596</v>
      </c>
      <c r="CT60" s="1">
        <f t="shared" si="125"/>
        <v>716</v>
      </c>
      <c r="CU60" s="1">
        <f t="shared" si="126"/>
        <v>827</v>
      </c>
      <c r="CV60" s="1">
        <f t="shared" si="127"/>
        <v>923</v>
      </c>
      <c r="CW60" s="1">
        <f t="shared" si="128"/>
        <v>696</v>
      </c>
      <c r="CX60" s="1">
        <f t="shared" si="129"/>
        <v>745</v>
      </c>
      <c r="CY60" s="1">
        <f t="shared" si="130"/>
        <v>895</v>
      </c>
      <c r="CZ60" s="1">
        <f t="shared" si="131"/>
        <v>1033</v>
      </c>
      <c r="DA60" s="1">
        <f t="shared" si="132"/>
        <v>1153</v>
      </c>
      <c r="DB60" s="1">
        <f t="shared" si="133"/>
        <v>835</v>
      </c>
      <c r="DC60" s="1">
        <f t="shared" si="134"/>
        <v>894</v>
      </c>
      <c r="DD60" s="1">
        <f t="shared" si="135"/>
        <v>1074</v>
      </c>
      <c r="DE60" s="1">
        <f t="shared" si="136"/>
        <v>1240</v>
      </c>
      <c r="DF60" s="1">
        <f t="shared" si="137"/>
        <v>1384</v>
      </c>
      <c r="DG60" s="1">
        <f t="shared" si="138"/>
        <v>974</v>
      </c>
      <c r="DH60" s="1">
        <f t="shared" si="139"/>
        <v>1043</v>
      </c>
      <c r="DI60" s="1">
        <f t="shared" si="140"/>
        <v>1253</v>
      </c>
      <c r="DJ60" s="1">
        <f t="shared" si="141"/>
        <v>1447</v>
      </c>
      <c r="DK60" s="1">
        <f t="shared" si="142"/>
        <v>1615</v>
      </c>
      <c r="DL60" s="1">
        <f t="shared" si="143"/>
        <v>1114</v>
      </c>
      <c r="DM60" s="1">
        <f t="shared" si="144"/>
        <v>1193</v>
      </c>
      <c r="DN60" s="1">
        <f t="shared" si="145"/>
        <v>1432</v>
      </c>
      <c r="DO60" s="1">
        <f t="shared" si="146"/>
        <v>1654</v>
      </c>
      <c r="DP60" s="1">
        <f t="shared" si="147"/>
        <v>1846</v>
      </c>
      <c r="DQ60">
        <f t="shared" si="217"/>
        <v>0</v>
      </c>
      <c r="DR60">
        <f t="shared" si="218"/>
        <v>0</v>
      </c>
      <c r="DS60">
        <f t="shared" si="219"/>
        <v>0</v>
      </c>
      <c r="DT60">
        <f t="shared" si="220"/>
        <v>0</v>
      </c>
      <c r="DU60">
        <f t="shared" si="221"/>
        <v>0</v>
      </c>
      <c r="DV60">
        <f t="shared" si="222"/>
        <v>0</v>
      </c>
      <c r="DW60">
        <f t="shared" si="223"/>
        <v>0</v>
      </c>
      <c r="DX60">
        <f t="shared" si="224"/>
        <v>0</v>
      </c>
      <c r="DY60">
        <f t="shared" si="148"/>
        <v>0</v>
      </c>
      <c r="DZ60">
        <f t="shared" si="149"/>
        <v>0</v>
      </c>
      <c r="EA60">
        <f t="shared" si="150"/>
        <v>0</v>
      </c>
      <c r="EB60">
        <f t="shared" si="151"/>
        <v>0</v>
      </c>
      <c r="EC60">
        <f t="shared" si="152"/>
        <v>0</v>
      </c>
      <c r="ED60">
        <f t="shared" si="153"/>
        <v>0</v>
      </c>
      <c r="EE60">
        <f t="shared" si="154"/>
        <v>0</v>
      </c>
      <c r="EF60">
        <f t="shared" si="155"/>
        <v>0</v>
      </c>
      <c r="EG60">
        <f t="shared" si="156"/>
        <v>0</v>
      </c>
      <c r="EH60">
        <f t="shared" si="157"/>
        <v>0</v>
      </c>
      <c r="EI60">
        <f t="shared" si="158"/>
        <v>0</v>
      </c>
      <c r="EJ60">
        <f t="shared" si="159"/>
        <v>0</v>
      </c>
      <c r="EK60">
        <f t="shared" si="160"/>
        <v>0</v>
      </c>
      <c r="EL60">
        <f t="shared" si="161"/>
        <v>0</v>
      </c>
      <c r="EM60">
        <f t="shared" si="162"/>
        <v>0</v>
      </c>
      <c r="EN60">
        <f t="shared" si="163"/>
        <v>0</v>
      </c>
      <c r="EO60">
        <f t="shared" si="164"/>
        <v>0</v>
      </c>
      <c r="EP60">
        <f t="shared" si="165"/>
        <v>0</v>
      </c>
      <c r="EQ60">
        <f t="shared" si="166"/>
        <v>0</v>
      </c>
      <c r="ER60">
        <f t="shared" si="167"/>
        <v>0</v>
      </c>
      <c r="ES60">
        <f t="shared" si="168"/>
        <v>0</v>
      </c>
      <c r="ET60">
        <f t="shared" si="169"/>
        <v>0</v>
      </c>
      <c r="EU60">
        <f t="shared" si="170"/>
        <v>0</v>
      </c>
      <c r="EV60">
        <f t="shared" si="171"/>
        <v>0</v>
      </c>
      <c r="EW60">
        <f t="shared" si="172"/>
        <v>0</v>
      </c>
      <c r="EX60">
        <f t="shared" si="173"/>
        <v>0</v>
      </c>
      <c r="EY60">
        <f t="shared" si="174"/>
        <v>0</v>
      </c>
      <c r="EZ60">
        <f t="shared" si="175"/>
        <v>0</v>
      </c>
      <c r="FA60">
        <f t="shared" si="176"/>
        <v>0</v>
      </c>
      <c r="FB60">
        <f t="shared" si="177"/>
        <v>0</v>
      </c>
      <c r="FC60">
        <f t="shared" si="178"/>
        <v>0</v>
      </c>
      <c r="FD60">
        <f t="shared" si="179"/>
        <v>0</v>
      </c>
      <c r="FE60" s="1">
        <f t="shared" si="180"/>
        <v>0</v>
      </c>
      <c r="FF60" s="1">
        <f t="shared" si="181"/>
        <v>0</v>
      </c>
      <c r="FG60" s="1">
        <f t="shared" si="182"/>
        <v>0</v>
      </c>
      <c r="FH60" s="1">
        <f t="shared" si="183"/>
        <v>0</v>
      </c>
      <c r="FI60" s="1">
        <f t="shared" si="184"/>
        <v>0</v>
      </c>
      <c r="FJ60" s="1">
        <f t="shared" si="185"/>
        <v>0</v>
      </c>
      <c r="FK60" s="1">
        <f t="shared" si="186"/>
        <v>0</v>
      </c>
      <c r="FL60" s="1">
        <f t="shared" si="187"/>
        <v>0</v>
      </c>
      <c r="FM60" s="1">
        <f t="shared" si="188"/>
        <v>0</v>
      </c>
      <c r="FN60" s="1">
        <f t="shared" si="189"/>
        <v>0</v>
      </c>
      <c r="FO60" s="1">
        <f t="shared" si="190"/>
        <v>0</v>
      </c>
      <c r="FP60" s="1">
        <f t="shared" si="191"/>
        <v>0</v>
      </c>
      <c r="FQ60" s="1">
        <f t="shared" si="192"/>
        <v>0</v>
      </c>
      <c r="FR60" s="1">
        <f t="shared" si="193"/>
        <v>0</v>
      </c>
      <c r="FS60" s="1">
        <f t="shared" si="194"/>
        <v>0</v>
      </c>
      <c r="FT60" s="1">
        <f t="shared" si="195"/>
        <v>0</v>
      </c>
      <c r="FU60" s="1">
        <f t="shared" si="196"/>
        <v>0</v>
      </c>
      <c r="FV60" s="1">
        <f t="shared" si="197"/>
        <v>0</v>
      </c>
      <c r="FW60" s="1">
        <f t="shared" si="198"/>
        <v>0</v>
      </c>
      <c r="FX60" s="1">
        <f t="shared" si="199"/>
        <v>0</v>
      </c>
      <c r="FY60" s="1">
        <f t="shared" si="200"/>
        <v>0</v>
      </c>
      <c r="FZ60" s="1">
        <f t="shared" si="201"/>
        <v>0</v>
      </c>
      <c r="GA60" s="1">
        <f t="shared" si="202"/>
        <v>0</v>
      </c>
      <c r="GB60" s="1">
        <f t="shared" si="203"/>
        <v>0</v>
      </c>
      <c r="GC60" s="1">
        <f t="shared" si="204"/>
        <v>0</v>
      </c>
      <c r="GD60" s="1">
        <f t="shared" si="205"/>
        <v>0</v>
      </c>
      <c r="GE60" s="1">
        <f t="shared" si="206"/>
        <v>0</v>
      </c>
      <c r="GF60" s="1">
        <f t="shared" si="207"/>
        <v>0</v>
      </c>
      <c r="GG60" s="1">
        <f t="shared" si="208"/>
        <v>0</v>
      </c>
      <c r="GH60" s="1">
        <f t="shared" si="209"/>
        <v>0</v>
      </c>
      <c r="GI60" s="1">
        <f t="shared" si="210"/>
        <v>0</v>
      </c>
      <c r="GJ60" s="1">
        <f t="shared" si="211"/>
        <v>0</v>
      </c>
      <c r="GK60" s="1">
        <f t="shared" si="212"/>
        <v>0</v>
      </c>
      <c r="GL60" s="1">
        <f t="shared" si="213"/>
        <v>0</v>
      </c>
      <c r="GM60" s="1">
        <f t="shared" si="214"/>
        <v>0</v>
      </c>
      <c r="GN60">
        <f t="shared" si="215"/>
        <v>95400</v>
      </c>
      <c r="GO60">
        <f t="shared" si="216"/>
        <v>119250</v>
      </c>
    </row>
    <row r="61" spans="1:197" x14ac:dyDescent="0.2">
      <c r="A61" s="1" t="s">
        <v>200</v>
      </c>
      <c r="B61" t="s">
        <v>198</v>
      </c>
      <c r="C61" t="s">
        <v>201</v>
      </c>
      <c r="D61" t="s">
        <v>199</v>
      </c>
      <c r="E61">
        <v>99900</v>
      </c>
      <c r="F61">
        <v>33450</v>
      </c>
      <c r="G61">
        <v>38250</v>
      </c>
      <c r="H61">
        <v>43050</v>
      </c>
      <c r="I61">
        <v>47800</v>
      </c>
      <c r="J61">
        <v>51650</v>
      </c>
      <c r="K61">
        <v>55450</v>
      </c>
      <c r="L61">
        <v>59300</v>
      </c>
      <c r="M61">
        <v>63100</v>
      </c>
      <c r="N61">
        <v>40140</v>
      </c>
      <c r="O61">
        <v>45900</v>
      </c>
      <c r="P61">
        <v>51660</v>
      </c>
      <c r="Q61">
        <v>57360</v>
      </c>
      <c r="R61">
        <v>61980</v>
      </c>
      <c r="S61">
        <v>66540</v>
      </c>
      <c r="T61">
        <v>71160</v>
      </c>
      <c r="U61">
        <v>75720</v>
      </c>
      <c r="V61" s="1" t="s">
        <v>17</v>
      </c>
      <c r="AM61" s="1" t="s">
        <v>617</v>
      </c>
      <c r="AN61" s="1" t="s">
        <v>19</v>
      </c>
      <c r="AO61" s="1">
        <v>0</v>
      </c>
      <c r="AP61" t="s">
        <v>201</v>
      </c>
      <c r="AQ61" s="1" t="s">
        <v>21</v>
      </c>
      <c r="AR61" s="1" t="s">
        <v>541</v>
      </c>
      <c r="AS61" t="s">
        <v>201</v>
      </c>
      <c r="AT61">
        <f>'Average Income Limits-HIDE'!L60</f>
        <v>13380</v>
      </c>
      <c r="AU61">
        <f>'Average Income Limits-HIDE'!M60</f>
        <v>15300</v>
      </c>
      <c r="AV61">
        <f>'Average Income Limits-HIDE'!N60</f>
        <v>17220</v>
      </c>
      <c r="AW61">
        <f>'Average Income Limits-HIDE'!O60</f>
        <v>19120</v>
      </c>
      <c r="AX61">
        <f>'Average Income Limits-HIDE'!P60</f>
        <v>20660</v>
      </c>
      <c r="AY61">
        <f>'Average Income Limits-HIDE'!Q60</f>
        <v>22180</v>
      </c>
      <c r="AZ61">
        <f>'Average Income Limits-HIDE'!R60</f>
        <v>23720</v>
      </c>
      <c r="BA61">
        <f>'Average Income Limits-HIDE'!S60</f>
        <v>25240</v>
      </c>
      <c r="BB61">
        <f>'Average Income Limits-HIDE'!T60</f>
        <v>20070</v>
      </c>
      <c r="BC61">
        <f>'Average Income Limits-HIDE'!U60</f>
        <v>22950</v>
      </c>
      <c r="BD61">
        <f>'Average Income Limits-HIDE'!V60</f>
        <v>25830</v>
      </c>
      <c r="BE61">
        <f>'Average Income Limits-HIDE'!W60</f>
        <v>28680</v>
      </c>
      <c r="BF61">
        <f>'Average Income Limits-HIDE'!X60</f>
        <v>30990</v>
      </c>
      <c r="BG61">
        <f>'Average Income Limits-HIDE'!Y60</f>
        <v>33270</v>
      </c>
      <c r="BH61">
        <f>'Average Income Limits-HIDE'!Z60</f>
        <v>35580</v>
      </c>
      <c r="BI61">
        <f>'Average Income Limits-HIDE'!AA60</f>
        <v>37860</v>
      </c>
      <c r="BJ61">
        <f>'Average Income Limits-HIDE'!AB60</f>
        <v>26760</v>
      </c>
      <c r="BK61">
        <f>'Average Income Limits-HIDE'!AC60</f>
        <v>30600</v>
      </c>
      <c r="BL61">
        <f>'Average Income Limits-HIDE'!AD60</f>
        <v>34440</v>
      </c>
      <c r="BM61">
        <f>'Average Income Limits-HIDE'!AE60</f>
        <v>38240</v>
      </c>
      <c r="BN61">
        <f>'Average Income Limits-HIDE'!AF60</f>
        <v>41320</v>
      </c>
      <c r="BO61">
        <f>'Average Income Limits-HIDE'!AG60</f>
        <v>44360</v>
      </c>
      <c r="BP61">
        <f>'Average Income Limits-HIDE'!AH60</f>
        <v>47440</v>
      </c>
      <c r="BQ61">
        <f>'Average Income Limits-HIDE'!AI60</f>
        <v>50480</v>
      </c>
      <c r="BR61">
        <f>'Average Income Limits-HIDE'!AZ60</f>
        <v>46830</v>
      </c>
      <c r="BS61">
        <f>'Average Income Limits-HIDE'!BA60</f>
        <v>53550</v>
      </c>
      <c r="BT61">
        <f>'Average Income Limits-HIDE'!BB60</f>
        <v>60270</v>
      </c>
      <c r="BU61">
        <f>'Average Income Limits-HIDE'!BC60</f>
        <v>66920</v>
      </c>
      <c r="BV61">
        <f>'Average Income Limits-HIDE'!BD60</f>
        <v>72310</v>
      </c>
      <c r="BW61">
        <f>'Average Income Limits-HIDE'!BE60</f>
        <v>77630</v>
      </c>
      <c r="BX61">
        <f>'Average Income Limits-HIDE'!BF60</f>
        <v>83020</v>
      </c>
      <c r="BY61">
        <f>'Average Income Limits-HIDE'!BG60</f>
        <v>88340</v>
      </c>
      <c r="BZ61">
        <f>'Average Income Limits-HIDE'!BH60</f>
        <v>53520</v>
      </c>
      <c r="CA61">
        <f>'Average Income Limits-HIDE'!BI60</f>
        <v>61200</v>
      </c>
      <c r="CB61">
        <f>'Average Income Limits-HIDE'!BJ60</f>
        <v>68880</v>
      </c>
      <c r="CC61">
        <f>'Average Income Limits-HIDE'!BK60</f>
        <v>76480</v>
      </c>
      <c r="CD61">
        <f>'Average Income Limits-HIDE'!BL60</f>
        <v>82640</v>
      </c>
      <c r="CE61">
        <f>'Average Income Limits-HIDE'!BM60</f>
        <v>88720</v>
      </c>
      <c r="CF61">
        <f>'Average Income Limits-HIDE'!BN60</f>
        <v>94880</v>
      </c>
      <c r="CG61">
        <f>'Average Income Limits-HIDE'!BO60</f>
        <v>100960</v>
      </c>
      <c r="CH61" s="1">
        <f t="shared" si="113"/>
        <v>334</v>
      </c>
      <c r="CI61" s="1">
        <f t="shared" si="114"/>
        <v>358</v>
      </c>
      <c r="CJ61" s="1">
        <f t="shared" si="115"/>
        <v>430</v>
      </c>
      <c r="CK61" s="1">
        <f t="shared" si="116"/>
        <v>497</v>
      </c>
      <c r="CL61" s="1">
        <f t="shared" si="117"/>
        <v>554</v>
      </c>
      <c r="CM61" s="1">
        <f t="shared" si="118"/>
        <v>501</v>
      </c>
      <c r="CN61" s="1">
        <f t="shared" si="119"/>
        <v>537</v>
      </c>
      <c r="CO61" s="1">
        <f t="shared" si="120"/>
        <v>645</v>
      </c>
      <c r="CP61" s="1">
        <f t="shared" si="121"/>
        <v>745</v>
      </c>
      <c r="CQ61" s="1">
        <f t="shared" si="122"/>
        <v>831</v>
      </c>
      <c r="CR61" s="1">
        <f t="shared" si="123"/>
        <v>669</v>
      </c>
      <c r="CS61" s="1">
        <f t="shared" si="124"/>
        <v>717</v>
      </c>
      <c r="CT61" s="1">
        <f t="shared" si="125"/>
        <v>861</v>
      </c>
      <c r="CU61" s="1">
        <f t="shared" si="126"/>
        <v>994</v>
      </c>
      <c r="CV61" s="1">
        <f t="shared" si="127"/>
        <v>1109</v>
      </c>
      <c r="CW61" s="1">
        <f t="shared" si="128"/>
        <v>836</v>
      </c>
      <c r="CX61" s="1">
        <f t="shared" si="129"/>
        <v>896</v>
      </c>
      <c r="CY61" s="1">
        <f t="shared" si="130"/>
        <v>1076</v>
      </c>
      <c r="CZ61" s="1">
        <f t="shared" si="131"/>
        <v>1243</v>
      </c>
      <c r="DA61" s="1">
        <f t="shared" si="132"/>
        <v>1386</v>
      </c>
      <c r="DB61" s="1">
        <f t="shared" si="133"/>
        <v>1003</v>
      </c>
      <c r="DC61" s="1">
        <f t="shared" si="134"/>
        <v>1075</v>
      </c>
      <c r="DD61" s="1">
        <f t="shared" si="135"/>
        <v>1291</v>
      </c>
      <c r="DE61" s="1">
        <f t="shared" si="136"/>
        <v>1491</v>
      </c>
      <c r="DF61" s="1">
        <f t="shared" si="137"/>
        <v>1663</v>
      </c>
      <c r="DG61" s="1">
        <f t="shared" si="138"/>
        <v>1170</v>
      </c>
      <c r="DH61" s="1">
        <f t="shared" si="139"/>
        <v>1254</v>
      </c>
      <c r="DI61" s="1">
        <f t="shared" si="140"/>
        <v>1506</v>
      </c>
      <c r="DJ61" s="1">
        <f t="shared" si="141"/>
        <v>1740</v>
      </c>
      <c r="DK61" s="1">
        <f t="shared" si="142"/>
        <v>1940</v>
      </c>
      <c r="DL61" s="1">
        <f t="shared" si="143"/>
        <v>1338</v>
      </c>
      <c r="DM61" s="1">
        <f t="shared" si="144"/>
        <v>1434</v>
      </c>
      <c r="DN61" s="1">
        <f t="shared" si="145"/>
        <v>1722</v>
      </c>
      <c r="DO61" s="1">
        <f t="shared" si="146"/>
        <v>1989</v>
      </c>
      <c r="DP61" s="1">
        <f t="shared" si="147"/>
        <v>2218</v>
      </c>
      <c r="DQ61">
        <f t="shared" si="217"/>
        <v>0</v>
      </c>
      <c r="DR61">
        <f t="shared" si="218"/>
        <v>0</v>
      </c>
      <c r="DS61">
        <f t="shared" si="219"/>
        <v>0</v>
      </c>
      <c r="DT61">
        <f t="shared" si="220"/>
        <v>0</v>
      </c>
      <c r="DU61">
        <f t="shared" si="221"/>
        <v>0</v>
      </c>
      <c r="DV61">
        <f t="shared" si="222"/>
        <v>0</v>
      </c>
      <c r="DW61">
        <f t="shared" si="223"/>
        <v>0</v>
      </c>
      <c r="DX61">
        <f t="shared" si="224"/>
        <v>0</v>
      </c>
      <c r="DY61">
        <f t="shared" si="148"/>
        <v>0</v>
      </c>
      <c r="DZ61">
        <f t="shared" si="149"/>
        <v>0</v>
      </c>
      <c r="EA61">
        <f t="shared" si="150"/>
        <v>0</v>
      </c>
      <c r="EB61">
        <f t="shared" si="151"/>
        <v>0</v>
      </c>
      <c r="EC61">
        <f t="shared" si="152"/>
        <v>0</v>
      </c>
      <c r="ED61">
        <f t="shared" si="153"/>
        <v>0</v>
      </c>
      <c r="EE61">
        <f t="shared" si="154"/>
        <v>0</v>
      </c>
      <c r="EF61">
        <f t="shared" si="155"/>
        <v>0</v>
      </c>
      <c r="EG61">
        <f t="shared" si="156"/>
        <v>0</v>
      </c>
      <c r="EH61">
        <f t="shared" si="157"/>
        <v>0</v>
      </c>
      <c r="EI61">
        <f t="shared" si="158"/>
        <v>0</v>
      </c>
      <c r="EJ61">
        <f t="shared" si="159"/>
        <v>0</v>
      </c>
      <c r="EK61">
        <f t="shared" si="160"/>
        <v>0</v>
      </c>
      <c r="EL61">
        <f t="shared" si="161"/>
        <v>0</v>
      </c>
      <c r="EM61">
        <f t="shared" si="162"/>
        <v>0</v>
      </c>
      <c r="EN61">
        <f t="shared" si="163"/>
        <v>0</v>
      </c>
      <c r="EO61">
        <f t="shared" si="164"/>
        <v>0</v>
      </c>
      <c r="EP61">
        <f t="shared" si="165"/>
        <v>0</v>
      </c>
      <c r="EQ61">
        <f t="shared" si="166"/>
        <v>0</v>
      </c>
      <c r="ER61">
        <f t="shared" si="167"/>
        <v>0</v>
      </c>
      <c r="ES61">
        <f t="shared" si="168"/>
        <v>0</v>
      </c>
      <c r="ET61">
        <f t="shared" si="169"/>
        <v>0</v>
      </c>
      <c r="EU61">
        <f t="shared" si="170"/>
        <v>0</v>
      </c>
      <c r="EV61">
        <f t="shared" si="171"/>
        <v>0</v>
      </c>
      <c r="EW61">
        <f t="shared" si="172"/>
        <v>0</v>
      </c>
      <c r="EX61">
        <f t="shared" si="173"/>
        <v>0</v>
      </c>
      <c r="EY61">
        <f t="shared" si="174"/>
        <v>0</v>
      </c>
      <c r="EZ61">
        <f t="shared" si="175"/>
        <v>0</v>
      </c>
      <c r="FA61">
        <f t="shared" si="176"/>
        <v>0</v>
      </c>
      <c r="FB61">
        <f t="shared" si="177"/>
        <v>0</v>
      </c>
      <c r="FC61">
        <f t="shared" si="178"/>
        <v>0</v>
      </c>
      <c r="FD61">
        <f t="shared" si="179"/>
        <v>0</v>
      </c>
      <c r="FE61" s="1">
        <f t="shared" si="180"/>
        <v>0</v>
      </c>
      <c r="FF61" s="1">
        <f t="shared" si="181"/>
        <v>0</v>
      </c>
      <c r="FG61" s="1">
        <f t="shared" si="182"/>
        <v>0</v>
      </c>
      <c r="FH61" s="1">
        <f t="shared" si="183"/>
        <v>0</v>
      </c>
      <c r="FI61" s="1">
        <f t="shared" si="184"/>
        <v>0</v>
      </c>
      <c r="FJ61" s="1">
        <f t="shared" si="185"/>
        <v>0</v>
      </c>
      <c r="FK61" s="1">
        <f t="shared" si="186"/>
        <v>0</v>
      </c>
      <c r="FL61" s="1">
        <f t="shared" si="187"/>
        <v>0</v>
      </c>
      <c r="FM61" s="1">
        <f t="shared" si="188"/>
        <v>0</v>
      </c>
      <c r="FN61" s="1">
        <f t="shared" si="189"/>
        <v>0</v>
      </c>
      <c r="FO61" s="1">
        <f t="shared" si="190"/>
        <v>0</v>
      </c>
      <c r="FP61" s="1">
        <f t="shared" si="191"/>
        <v>0</v>
      </c>
      <c r="FQ61" s="1">
        <f t="shared" si="192"/>
        <v>0</v>
      </c>
      <c r="FR61" s="1">
        <f t="shared" si="193"/>
        <v>0</v>
      </c>
      <c r="FS61" s="1">
        <f t="shared" si="194"/>
        <v>0</v>
      </c>
      <c r="FT61" s="1">
        <f t="shared" si="195"/>
        <v>0</v>
      </c>
      <c r="FU61" s="1">
        <f t="shared" si="196"/>
        <v>0</v>
      </c>
      <c r="FV61" s="1">
        <f t="shared" si="197"/>
        <v>0</v>
      </c>
      <c r="FW61" s="1">
        <f t="shared" si="198"/>
        <v>0</v>
      </c>
      <c r="FX61" s="1">
        <f t="shared" si="199"/>
        <v>0</v>
      </c>
      <c r="FY61" s="1">
        <f t="shared" si="200"/>
        <v>0</v>
      </c>
      <c r="FZ61" s="1">
        <f t="shared" si="201"/>
        <v>0</v>
      </c>
      <c r="GA61" s="1">
        <f t="shared" si="202"/>
        <v>0</v>
      </c>
      <c r="GB61" s="1">
        <f t="shared" si="203"/>
        <v>0</v>
      </c>
      <c r="GC61" s="1">
        <f t="shared" si="204"/>
        <v>0</v>
      </c>
      <c r="GD61" s="1">
        <f t="shared" si="205"/>
        <v>0</v>
      </c>
      <c r="GE61" s="1">
        <f t="shared" si="206"/>
        <v>0</v>
      </c>
      <c r="GF61" s="1">
        <f t="shared" si="207"/>
        <v>0</v>
      </c>
      <c r="GG61" s="1">
        <f t="shared" si="208"/>
        <v>0</v>
      </c>
      <c r="GH61" s="1">
        <f t="shared" si="209"/>
        <v>0</v>
      </c>
      <c r="GI61" s="1">
        <f t="shared" si="210"/>
        <v>0</v>
      </c>
      <c r="GJ61" s="1">
        <f t="shared" si="211"/>
        <v>0</v>
      </c>
      <c r="GK61" s="1">
        <f t="shared" si="212"/>
        <v>0</v>
      </c>
      <c r="GL61" s="1">
        <f t="shared" si="213"/>
        <v>0</v>
      </c>
      <c r="GM61" s="1">
        <f t="shared" si="214"/>
        <v>0</v>
      </c>
      <c r="GN61">
        <f t="shared" si="215"/>
        <v>114720</v>
      </c>
      <c r="GO61">
        <f t="shared" si="216"/>
        <v>143400</v>
      </c>
    </row>
    <row r="62" spans="1:197" x14ac:dyDescent="0.2">
      <c r="A62" s="1" t="s">
        <v>204</v>
      </c>
      <c r="B62" t="s">
        <v>202</v>
      </c>
      <c r="C62" t="s">
        <v>205</v>
      </c>
      <c r="D62" t="s">
        <v>203</v>
      </c>
      <c r="E62">
        <v>109900</v>
      </c>
      <c r="F62">
        <v>38350</v>
      </c>
      <c r="G62">
        <v>43850</v>
      </c>
      <c r="H62">
        <v>49350</v>
      </c>
      <c r="I62">
        <v>54800</v>
      </c>
      <c r="J62">
        <v>59200</v>
      </c>
      <c r="K62">
        <v>63600</v>
      </c>
      <c r="L62">
        <v>67950</v>
      </c>
      <c r="M62">
        <v>72350</v>
      </c>
      <c r="N62">
        <v>46020</v>
      </c>
      <c r="O62">
        <v>52620</v>
      </c>
      <c r="P62">
        <v>59220</v>
      </c>
      <c r="Q62">
        <v>65760</v>
      </c>
      <c r="R62">
        <v>71040</v>
      </c>
      <c r="S62">
        <v>76320</v>
      </c>
      <c r="T62">
        <v>81540</v>
      </c>
      <c r="U62">
        <v>86820</v>
      </c>
      <c r="V62" s="1" t="s">
        <v>43</v>
      </c>
      <c r="W62">
        <v>39050</v>
      </c>
      <c r="X62">
        <v>44600</v>
      </c>
      <c r="Y62">
        <v>50200</v>
      </c>
      <c r="Z62">
        <v>55750</v>
      </c>
      <c r="AA62">
        <v>60250</v>
      </c>
      <c r="AB62">
        <v>64700</v>
      </c>
      <c r="AC62">
        <v>69150</v>
      </c>
      <c r="AD62">
        <v>73600</v>
      </c>
      <c r="AE62">
        <v>46860</v>
      </c>
      <c r="AF62">
        <v>53520</v>
      </c>
      <c r="AG62">
        <v>60240</v>
      </c>
      <c r="AH62">
        <v>66900</v>
      </c>
      <c r="AI62">
        <v>72300</v>
      </c>
      <c r="AJ62">
        <v>77640</v>
      </c>
      <c r="AK62">
        <v>82980</v>
      </c>
      <c r="AL62">
        <v>88320</v>
      </c>
      <c r="AM62" s="1" t="s">
        <v>617</v>
      </c>
      <c r="AN62" s="1" t="s">
        <v>19</v>
      </c>
      <c r="AO62" s="1">
        <v>1</v>
      </c>
      <c r="AP62" t="s">
        <v>205</v>
      </c>
      <c r="AQ62" s="1" t="s">
        <v>21</v>
      </c>
      <c r="AR62" s="1" t="s">
        <v>542</v>
      </c>
      <c r="AS62" t="s">
        <v>205</v>
      </c>
      <c r="AT62">
        <f>'Average Income Limits-HIDE'!L61</f>
        <v>15340</v>
      </c>
      <c r="AU62">
        <f>'Average Income Limits-HIDE'!M61</f>
        <v>17540</v>
      </c>
      <c r="AV62">
        <f>'Average Income Limits-HIDE'!N61</f>
        <v>19740</v>
      </c>
      <c r="AW62">
        <f>'Average Income Limits-HIDE'!O61</f>
        <v>21920</v>
      </c>
      <c r="AX62">
        <f>'Average Income Limits-HIDE'!P61</f>
        <v>23680</v>
      </c>
      <c r="AY62">
        <f>'Average Income Limits-HIDE'!Q61</f>
        <v>25440</v>
      </c>
      <c r="AZ62">
        <f>'Average Income Limits-HIDE'!R61</f>
        <v>27180</v>
      </c>
      <c r="BA62">
        <f>'Average Income Limits-HIDE'!S61</f>
        <v>28940</v>
      </c>
      <c r="BB62">
        <f>'Average Income Limits-HIDE'!T61</f>
        <v>23010</v>
      </c>
      <c r="BC62">
        <f>'Average Income Limits-HIDE'!U61</f>
        <v>26310</v>
      </c>
      <c r="BD62">
        <f>'Average Income Limits-HIDE'!V61</f>
        <v>29610</v>
      </c>
      <c r="BE62">
        <f>'Average Income Limits-HIDE'!W61</f>
        <v>32880</v>
      </c>
      <c r="BF62">
        <f>'Average Income Limits-HIDE'!X61</f>
        <v>35520</v>
      </c>
      <c r="BG62">
        <f>'Average Income Limits-HIDE'!Y61</f>
        <v>38160</v>
      </c>
      <c r="BH62">
        <f>'Average Income Limits-HIDE'!Z61</f>
        <v>40770</v>
      </c>
      <c r="BI62">
        <f>'Average Income Limits-HIDE'!AA61</f>
        <v>43410</v>
      </c>
      <c r="BJ62">
        <f>'Average Income Limits-HIDE'!AB61</f>
        <v>30680</v>
      </c>
      <c r="BK62">
        <f>'Average Income Limits-HIDE'!AC61</f>
        <v>35080</v>
      </c>
      <c r="BL62">
        <f>'Average Income Limits-HIDE'!AD61</f>
        <v>39480</v>
      </c>
      <c r="BM62">
        <f>'Average Income Limits-HIDE'!AE61</f>
        <v>43840</v>
      </c>
      <c r="BN62">
        <f>'Average Income Limits-HIDE'!AF61</f>
        <v>47360</v>
      </c>
      <c r="BO62">
        <f>'Average Income Limits-HIDE'!AG61</f>
        <v>50880</v>
      </c>
      <c r="BP62">
        <f>'Average Income Limits-HIDE'!AH61</f>
        <v>54360</v>
      </c>
      <c r="BQ62">
        <f>'Average Income Limits-HIDE'!AI61</f>
        <v>57880</v>
      </c>
      <c r="BR62">
        <f>'Average Income Limits-HIDE'!AZ61</f>
        <v>53690</v>
      </c>
      <c r="BS62">
        <f>'Average Income Limits-HIDE'!BA61</f>
        <v>61390</v>
      </c>
      <c r="BT62">
        <f>'Average Income Limits-HIDE'!BB61</f>
        <v>69090</v>
      </c>
      <c r="BU62">
        <f>'Average Income Limits-HIDE'!BC61</f>
        <v>76720</v>
      </c>
      <c r="BV62">
        <f>'Average Income Limits-HIDE'!BD61</f>
        <v>82880</v>
      </c>
      <c r="BW62">
        <f>'Average Income Limits-HIDE'!BE61</f>
        <v>89040</v>
      </c>
      <c r="BX62">
        <f>'Average Income Limits-HIDE'!BF61</f>
        <v>95130</v>
      </c>
      <c r="BY62">
        <f>'Average Income Limits-HIDE'!BG61</f>
        <v>101290</v>
      </c>
      <c r="BZ62">
        <f>'Average Income Limits-HIDE'!BH61</f>
        <v>61360</v>
      </c>
      <c r="CA62">
        <f>'Average Income Limits-HIDE'!BI61</f>
        <v>70160</v>
      </c>
      <c r="CB62">
        <f>'Average Income Limits-HIDE'!BJ61</f>
        <v>78960</v>
      </c>
      <c r="CC62">
        <f>'Average Income Limits-HIDE'!BK61</f>
        <v>87680</v>
      </c>
      <c r="CD62">
        <f>'Average Income Limits-HIDE'!BL61</f>
        <v>94720</v>
      </c>
      <c r="CE62">
        <f>'Average Income Limits-HIDE'!BM61</f>
        <v>101760</v>
      </c>
      <c r="CF62">
        <f>'Average Income Limits-HIDE'!BN61</f>
        <v>108720</v>
      </c>
      <c r="CG62">
        <f>'Average Income Limits-HIDE'!BO61</f>
        <v>115760</v>
      </c>
      <c r="CH62" s="1">
        <f t="shared" si="113"/>
        <v>383</v>
      </c>
      <c r="CI62" s="1">
        <f t="shared" si="114"/>
        <v>411</v>
      </c>
      <c r="CJ62" s="1">
        <f t="shared" si="115"/>
        <v>493</v>
      </c>
      <c r="CK62" s="1">
        <f t="shared" si="116"/>
        <v>570</v>
      </c>
      <c r="CL62" s="1">
        <f t="shared" si="117"/>
        <v>636</v>
      </c>
      <c r="CM62" s="1">
        <f t="shared" si="118"/>
        <v>575</v>
      </c>
      <c r="CN62" s="1">
        <f t="shared" si="119"/>
        <v>616</v>
      </c>
      <c r="CO62" s="1">
        <f t="shared" si="120"/>
        <v>740</v>
      </c>
      <c r="CP62" s="1">
        <f t="shared" si="121"/>
        <v>855</v>
      </c>
      <c r="CQ62" s="1">
        <f t="shared" si="122"/>
        <v>954</v>
      </c>
      <c r="CR62" s="1">
        <f t="shared" si="123"/>
        <v>767</v>
      </c>
      <c r="CS62" s="1">
        <f t="shared" si="124"/>
        <v>822</v>
      </c>
      <c r="CT62" s="1">
        <f t="shared" si="125"/>
        <v>987</v>
      </c>
      <c r="CU62" s="1">
        <f t="shared" si="126"/>
        <v>1140</v>
      </c>
      <c r="CV62" s="1">
        <f t="shared" si="127"/>
        <v>1272</v>
      </c>
      <c r="CW62" s="1">
        <f t="shared" si="128"/>
        <v>958</v>
      </c>
      <c r="CX62" s="1">
        <f t="shared" si="129"/>
        <v>1027</v>
      </c>
      <c r="CY62" s="1">
        <f t="shared" si="130"/>
        <v>1233</v>
      </c>
      <c r="CZ62" s="1">
        <f t="shared" si="131"/>
        <v>1425</v>
      </c>
      <c r="DA62" s="1">
        <f t="shared" si="132"/>
        <v>1590</v>
      </c>
      <c r="DB62" s="1">
        <f t="shared" si="133"/>
        <v>1150</v>
      </c>
      <c r="DC62" s="1">
        <f t="shared" si="134"/>
        <v>1233</v>
      </c>
      <c r="DD62" s="1">
        <f t="shared" si="135"/>
        <v>1480</v>
      </c>
      <c r="DE62" s="1">
        <f t="shared" si="136"/>
        <v>1710</v>
      </c>
      <c r="DF62" s="1">
        <f t="shared" si="137"/>
        <v>1908</v>
      </c>
      <c r="DG62" s="1">
        <f t="shared" si="138"/>
        <v>1342</v>
      </c>
      <c r="DH62" s="1">
        <f t="shared" si="139"/>
        <v>1438</v>
      </c>
      <c r="DI62" s="1">
        <f t="shared" si="140"/>
        <v>1727</v>
      </c>
      <c r="DJ62" s="1">
        <f t="shared" si="141"/>
        <v>1995</v>
      </c>
      <c r="DK62" s="1">
        <f t="shared" si="142"/>
        <v>2226</v>
      </c>
      <c r="DL62" s="1">
        <f t="shared" si="143"/>
        <v>1534</v>
      </c>
      <c r="DM62" s="1">
        <f t="shared" si="144"/>
        <v>1644</v>
      </c>
      <c r="DN62" s="1">
        <f t="shared" si="145"/>
        <v>1974</v>
      </c>
      <c r="DO62" s="1">
        <f t="shared" si="146"/>
        <v>2280</v>
      </c>
      <c r="DP62" s="1">
        <f t="shared" si="147"/>
        <v>2544</v>
      </c>
      <c r="DQ62">
        <f t="shared" si="217"/>
        <v>15620</v>
      </c>
      <c r="DR62">
        <f t="shared" si="218"/>
        <v>17840</v>
      </c>
      <c r="DS62">
        <f t="shared" si="219"/>
        <v>20080</v>
      </c>
      <c r="DT62">
        <f t="shared" si="220"/>
        <v>22300</v>
      </c>
      <c r="DU62">
        <f t="shared" si="221"/>
        <v>24100</v>
      </c>
      <c r="DV62">
        <f t="shared" si="222"/>
        <v>25880</v>
      </c>
      <c r="DW62">
        <f t="shared" si="223"/>
        <v>27660</v>
      </c>
      <c r="DX62">
        <f t="shared" si="224"/>
        <v>29440</v>
      </c>
      <c r="DY62">
        <f t="shared" si="148"/>
        <v>23430</v>
      </c>
      <c r="DZ62">
        <f t="shared" si="149"/>
        <v>26760</v>
      </c>
      <c r="EA62">
        <f t="shared" si="150"/>
        <v>30120</v>
      </c>
      <c r="EB62">
        <f t="shared" si="151"/>
        <v>33450</v>
      </c>
      <c r="EC62">
        <f t="shared" si="152"/>
        <v>36150</v>
      </c>
      <c r="ED62">
        <f t="shared" si="153"/>
        <v>38820</v>
      </c>
      <c r="EE62">
        <f t="shared" si="154"/>
        <v>41490</v>
      </c>
      <c r="EF62">
        <f t="shared" si="155"/>
        <v>44160</v>
      </c>
      <c r="EG62">
        <f t="shared" si="156"/>
        <v>31240</v>
      </c>
      <c r="EH62">
        <f t="shared" si="157"/>
        <v>35680</v>
      </c>
      <c r="EI62">
        <f t="shared" si="158"/>
        <v>40160</v>
      </c>
      <c r="EJ62">
        <f t="shared" si="159"/>
        <v>44600</v>
      </c>
      <c r="EK62">
        <f t="shared" si="160"/>
        <v>48200</v>
      </c>
      <c r="EL62">
        <f t="shared" si="161"/>
        <v>51760</v>
      </c>
      <c r="EM62">
        <f t="shared" si="162"/>
        <v>55320</v>
      </c>
      <c r="EN62">
        <f t="shared" si="163"/>
        <v>58880</v>
      </c>
      <c r="EO62">
        <f t="shared" si="164"/>
        <v>54670</v>
      </c>
      <c r="EP62">
        <f t="shared" si="165"/>
        <v>62439.999999999993</v>
      </c>
      <c r="EQ62">
        <f t="shared" si="166"/>
        <v>70280</v>
      </c>
      <c r="ER62">
        <f t="shared" si="167"/>
        <v>78050</v>
      </c>
      <c r="ES62">
        <f t="shared" si="168"/>
        <v>84350</v>
      </c>
      <c r="ET62">
        <f t="shared" si="169"/>
        <v>90580</v>
      </c>
      <c r="EU62">
        <f t="shared" si="170"/>
        <v>96810</v>
      </c>
      <c r="EV62">
        <f t="shared" si="171"/>
        <v>103040</v>
      </c>
      <c r="EW62">
        <f t="shared" si="172"/>
        <v>62480</v>
      </c>
      <c r="EX62">
        <f t="shared" si="173"/>
        <v>71360</v>
      </c>
      <c r="EY62">
        <f t="shared" si="174"/>
        <v>80320</v>
      </c>
      <c r="EZ62">
        <f t="shared" si="175"/>
        <v>89200</v>
      </c>
      <c r="FA62">
        <f t="shared" si="176"/>
        <v>96400</v>
      </c>
      <c r="FB62">
        <f t="shared" si="177"/>
        <v>103520</v>
      </c>
      <c r="FC62">
        <f t="shared" si="178"/>
        <v>110640</v>
      </c>
      <c r="FD62">
        <f t="shared" si="179"/>
        <v>117760</v>
      </c>
      <c r="FE62" s="1">
        <f t="shared" si="180"/>
        <v>390</v>
      </c>
      <c r="FF62" s="1">
        <f t="shared" si="181"/>
        <v>418</v>
      </c>
      <c r="FG62" s="1">
        <f t="shared" si="182"/>
        <v>502</v>
      </c>
      <c r="FH62" s="1">
        <f t="shared" si="183"/>
        <v>580</v>
      </c>
      <c r="FI62" s="1">
        <f t="shared" si="184"/>
        <v>647</v>
      </c>
      <c r="FJ62" s="1">
        <f t="shared" si="185"/>
        <v>585</v>
      </c>
      <c r="FK62" s="1">
        <f t="shared" si="186"/>
        <v>627</v>
      </c>
      <c r="FL62" s="1">
        <f t="shared" si="187"/>
        <v>753</v>
      </c>
      <c r="FM62" s="1">
        <f t="shared" si="188"/>
        <v>870</v>
      </c>
      <c r="FN62" s="1">
        <f t="shared" si="189"/>
        <v>970</v>
      </c>
      <c r="FO62" s="1">
        <f t="shared" si="190"/>
        <v>781</v>
      </c>
      <c r="FP62" s="1">
        <f t="shared" si="191"/>
        <v>836</v>
      </c>
      <c r="FQ62" s="1">
        <f t="shared" si="192"/>
        <v>1004</v>
      </c>
      <c r="FR62" s="1">
        <f t="shared" si="193"/>
        <v>1160</v>
      </c>
      <c r="FS62" s="1">
        <f t="shared" si="194"/>
        <v>1294</v>
      </c>
      <c r="FT62" s="1">
        <f t="shared" si="195"/>
        <v>976</v>
      </c>
      <c r="FU62" s="1">
        <f t="shared" si="196"/>
        <v>1045</v>
      </c>
      <c r="FV62" s="1">
        <f t="shared" si="197"/>
        <v>1255</v>
      </c>
      <c r="FW62" s="1">
        <f t="shared" si="198"/>
        <v>1450</v>
      </c>
      <c r="FX62" s="1">
        <f t="shared" si="199"/>
        <v>1617</v>
      </c>
      <c r="FY62" s="1">
        <f t="shared" si="200"/>
        <v>1171</v>
      </c>
      <c r="FZ62" s="1">
        <f t="shared" si="201"/>
        <v>1254</v>
      </c>
      <c r="GA62" s="1">
        <f t="shared" si="202"/>
        <v>1506</v>
      </c>
      <c r="GB62" s="1">
        <f t="shared" si="203"/>
        <v>1740</v>
      </c>
      <c r="GC62" s="1">
        <f t="shared" si="204"/>
        <v>1941</v>
      </c>
      <c r="GD62" s="1">
        <f t="shared" si="205"/>
        <v>1366</v>
      </c>
      <c r="GE62" s="1">
        <f t="shared" si="206"/>
        <v>1463</v>
      </c>
      <c r="GF62" s="1">
        <f t="shared" si="207"/>
        <v>1757</v>
      </c>
      <c r="GG62" s="1">
        <f t="shared" si="208"/>
        <v>2030</v>
      </c>
      <c r="GH62" s="1">
        <f t="shared" si="209"/>
        <v>2264</v>
      </c>
      <c r="GI62" s="1">
        <f t="shared" si="210"/>
        <v>1562</v>
      </c>
      <c r="GJ62" s="1">
        <f t="shared" si="211"/>
        <v>1673</v>
      </c>
      <c r="GK62" s="1">
        <f t="shared" si="212"/>
        <v>2008</v>
      </c>
      <c r="GL62" s="1">
        <f t="shared" si="213"/>
        <v>2320</v>
      </c>
      <c r="GM62" s="1">
        <f t="shared" si="214"/>
        <v>2588</v>
      </c>
      <c r="GN62">
        <f t="shared" si="215"/>
        <v>131520</v>
      </c>
      <c r="GO62">
        <f t="shared" si="216"/>
        <v>164400</v>
      </c>
    </row>
    <row r="63" spans="1:197" x14ac:dyDescent="0.2">
      <c r="A63" s="1" t="s">
        <v>206</v>
      </c>
      <c r="B63" t="s">
        <v>22</v>
      </c>
      <c r="C63" t="s">
        <v>207</v>
      </c>
      <c r="D63" t="s">
        <v>477</v>
      </c>
      <c r="E63">
        <v>125800</v>
      </c>
      <c r="F63">
        <v>44050</v>
      </c>
      <c r="G63">
        <v>50350</v>
      </c>
      <c r="H63">
        <v>56650</v>
      </c>
      <c r="I63">
        <v>62900</v>
      </c>
      <c r="J63">
        <v>67950</v>
      </c>
      <c r="K63">
        <v>73000</v>
      </c>
      <c r="L63">
        <v>78000</v>
      </c>
      <c r="M63">
        <v>83050</v>
      </c>
      <c r="N63">
        <v>52860</v>
      </c>
      <c r="O63">
        <v>60420</v>
      </c>
      <c r="P63">
        <v>67980</v>
      </c>
      <c r="Q63">
        <v>75480</v>
      </c>
      <c r="R63">
        <v>81540</v>
      </c>
      <c r="S63">
        <v>87600</v>
      </c>
      <c r="T63">
        <v>93600</v>
      </c>
      <c r="U63">
        <v>99660</v>
      </c>
      <c r="V63" s="1" t="s">
        <v>17</v>
      </c>
      <c r="AM63" s="1" t="s">
        <v>617</v>
      </c>
      <c r="AN63" s="1" t="s">
        <v>19</v>
      </c>
      <c r="AO63" s="1">
        <v>1</v>
      </c>
      <c r="AP63" t="s">
        <v>207</v>
      </c>
      <c r="AQ63" s="1" t="s">
        <v>21</v>
      </c>
      <c r="AR63" s="1" t="s">
        <v>543</v>
      </c>
      <c r="AS63" t="s">
        <v>207</v>
      </c>
      <c r="AT63">
        <f>'Average Income Limits-HIDE'!L62</f>
        <v>17620</v>
      </c>
      <c r="AU63">
        <f>'Average Income Limits-HIDE'!M62</f>
        <v>20140</v>
      </c>
      <c r="AV63">
        <f>'Average Income Limits-HIDE'!N62</f>
        <v>22660</v>
      </c>
      <c r="AW63">
        <f>'Average Income Limits-HIDE'!O62</f>
        <v>25160</v>
      </c>
      <c r="AX63">
        <f>'Average Income Limits-HIDE'!P62</f>
        <v>27180</v>
      </c>
      <c r="AY63">
        <f>'Average Income Limits-HIDE'!Q62</f>
        <v>29200</v>
      </c>
      <c r="AZ63">
        <f>'Average Income Limits-HIDE'!R62</f>
        <v>31200</v>
      </c>
      <c r="BA63">
        <f>'Average Income Limits-HIDE'!S62</f>
        <v>33220</v>
      </c>
      <c r="BB63">
        <f>'Average Income Limits-HIDE'!T62</f>
        <v>26430</v>
      </c>
      <c r="BC63">
        <f>'Average Income Limits-HIDE'!U62</f>
        <v>30210</v>
      </c>
      <c r="BD63">
        <f>'Average Income Limits-HIDE'!V62</f>
        <v>33990</v>
      </c>
      <c r="BE63">
        <f>'Average Income Limits-HIDE'!W62</f>
        <v>37740</v>
      </c>
      <c r="BF63">
        <f>'Average Income Limits-HIDE'!X62</f>
        <v>40770</v>
      </c>
      <c r="BG63">
        <f>'Average Income Limits-HIDE'!Y62</f>
        <v>43800</v>
      </c>
      <c r="BH63">
        <f>'Average Income Limits-HIDE'!Z62</f>
        <v>46800</v>
      </c>
      <c r="BI63">
        <f>'Average Income Limits-HIDE'!AA62</f>
        <v>49830</v>
      </c>
      <c r="BJ63">
        <f>'Average Income Limits-HIDE'!AB62</f>
        <v>35240</v>
      </c>
      <c r="BK63">
        <f>'Average Income Limits-HIDE'!AC62</f>
        <v>40280</v>
      </c>
      <c r="BL63">
        <f>'Average Income Limits-HIDE'!AD62</f>
        <v>45320</v>
      </c>
      <c r="BM63">
        <f>'Average Income Limits-HIDE'!AE62</f>
        <v>50320</v>
      </c>
      <c r="BN63">
        <f>'Average Income Limits-HIDE'!AF62</f>
        <v>54360</v>
      </c>
      <c r="BO63">
        <f>'Average Income Limits-HIDE'!AG62</f>
        <v>58400</v>
      </c>
      <c r="BP63">
        <f>'Average Income Limits-HIDE'!AH62</f>
        <v>62400</v>
      </c>
      <c r="BQ63">
        <f>'Average Income Limits-HIDE'!AI62</f>
        <v>66440</v>
      </c>
      <c r="BR63">
        <f>'Average Income Limits-HIDE'!AZ62</f>
        <v>61670</v>
      </c>
      <c r="BS63">
        <f>'Average Income Limits-HIDE'!BA62</f>
        <v>70490</v>
      </c>
      <c r="BT63">
        <f>'Average Income Limits-HIDE'!BB62</f>
        <v>79310</v>
      </c>
      <c r="BU63">
        <f>'Average Income Limits-HIDE'!BC62</f>
        <v>88060</v>
      </c>
      <c r="BV63">
        <f>'Average Income Limits-HIDE'!BD62</f>
        <v>95130</v>
      </c>
      <c r="BW63">
        <f>'Average Income Limits-HIDE'!BE62</f>
        <v>102200</v>
      </c>
      <c r="BX63">
        <f>'Average Income Limits-HIDE'!BF62</f>
        <v>109200</v>
      </c>
      <c r="BY63">
        <f>'Average Income Limits-HIDE'!BG62</f>
        <v>116270</v>
      </c>
      <c r="BZ63">
        <f>'Average Income Limits-HIDE'!BH62</f>
        <v>70480</v>
      </c>
      <c r="CA63">
        <f>'Average Income Limits-HIDE'!BI62</f>
        <v>80560</v>
      </c>
      <c r="CB63">
        <f>'Average Income Limits-HIDE'!BJ62</f>
        <v>90640</v>
      </c>
      <c r="CC63">
        <f>'Average Income Limits-HIDE'!BK62</f>
        <v>100640</v>
      </c>
      <c r="CD63">
        <f>'Average Income Limits-HIDE'!BL62</f>
        <v>108720</v>
      </c>
      <c r="CE63">
        <f>'Average Income Limits-HIDE'!BM62</f>
        <v>116800</v>
      </c>
      <c r="CF63">
        <f>'Average Income Limits-HIDE'!BN62</f>
        <v>124800</v>
      </c>
      <c r="CG63">
        <f>'Average Income Limits-HIDE'!BO62</f>
        <v>132880</v>
      </c>
      <c r="CH63" s="1">
        <f t="shared" si="113"/>
        <v>440</v>
      </c>
      <c r="CI63" s="1">
        <f t="shared" si="114"/>
        <v>472</v>
      </c>
      <c r="CJ63" s="1">
        <f t="shared" si="115"/>
        <v>566</v>
      </c>
      <c r="CK63" s="1">
        <f t="shared" si="116"/>
        <v>654</v>
      </c>
      <c r="CL63" s="1">
        <f t="shared" si="117"/>
        <v>730</v>
      </c>
      <c r="CM63" s="1">
        <f t="shared" si="118"/>
        <v>660</v>
      </c>
      <c r="CN63" s="1">
        <f t="shared" si="119"/>
        <v>708</v>
      </c>
      <c r="CO63" s="1">
        <f t="shared" si="120"/>
        <v>849</v>
      </c>
      <c r="CP63" s="1">
        <f t="shared" si="121"/>
        <v>981</v>
      </c>
      <c r="CQ63" s="1">
        <f t="shared" si="122"/>
        <v>1095</v>
      </c>
      <c r="CR63" s="1">
        <f t="shared" si="123"/>
        <v>881</v>
      </c>
      <c r="CS63" s="1">
        <f t="shared" si="124"/>
        <v>944</v>
      </c>
      <c r="CT63" s="1">
        <f t="shared" si="125"/>
        <v>1133</v>
      </c>
      <c r="CU63" s="1">
        <f t="shared" si="126"/>
        <v>1308</v>
      </c>
      <c r="CV63" s="1">
        <f t="shared" si="127"/>
        <v>1460</v>
      </c>
      <c r="CW63" s="1">
        <f t="shared" si="128"/>
        <v>1101</v>
      </c>
      <c r="CX63" s="1">
        <f t="shared" si="129"/>
        <v>1180</v>
      </c>
      <c r="CY63" s="1">
        <f t="shared" si="130"/>
        <v>1416</v>
      </c>
      <c r="CZ63" s="1">
        <f t="shared" si="131"/>
        <v>1635</v>
      </c>
      <c r="DA63" s="1">
        <f t="shared" si="132"/>
        <v>1825</v>
      </c>
      <c r="DB63" s="1">
        <f t="shared" si="133"/>
        <v>1321</v>
      </c>
      <c r="DC63" s="1">
        <f t="shared" si="134"/>
        <v>1416</v>
      </c>
      <c r="DD63" s="1">
        <f t="shared" si="135"/>
        <v>1699</v>
      </c>
      <c r="DE63" s="1">
        <f t="shared" si="136"/>
        <v>1962</v>
      </c>
      <c r="DF63" s="1">
        <f t="shared" si="137"/>
        <v>2190</v>
      </c>
      <c r="DG63" s="1">
        <f t="shared" si="138"/>
        <v>1541</v>
      </c>
      <c r="DH63" s="1">
        <f t="shared" si="139"/>
        <v>1652</v>
      </c>
      <c r="DI63" s="1">
        <f t="shared" si="140"/>
        <v>1982</v>
      </c>
      <c r="DJ63" s="1">
        <f t="shared" si="141"/>
        <v>2289</v>
      </c>
      <c r="DK63" s="1">
        <f t="shared" si="142"/>
        <v>2555</v>
      </c>
      <c r="DL63" s="1">
        <f t="shared" si="143"/>
        <v>1762</v>
      </c>
      <c r="DM63" s="1">
        <f t="shared" si="144"/>
        <v>1888</v>
      </c>
      <c r="DN63" s="1">
        <f t="shared" si="145"/>
        <v>2266</v>
      </c>
      <c r="DO63" s="1">
        <f t="shared" si="146"/>
        <v>2617</v>
      </c>
      <c r="DP63" s="1">
        <f t="shared" si="147"/>
        <v>2920</v>
      </c>
      <c r="DQ63">
        <f t="shared" si="217"/>
        <v>0</v>
      </c>
      <c r="DR63">
        <f t="shared" si="218"/>
        <v>0</v>
      </c>
      <c r="DS63">
        <f t="shared" si="219"/>
        <v>0</v>
      </c>
      <c r="DT63">
        <f t="shared" si="220"/>
        <v>0</v>
      </c>
      <c r="DU63">
        <f t="shared" si="221"/>
        <v>0</v>
      </c>
      <c r="DV63">
        <f t="shared" si="222"/>
        <v>0</v>
      </c>
      <c r="DW63">
        <f t="shared" si="223"/>
        <v>0</v>
      </c>
      <c r="DX63">
        <f t="shared" si="224"/>
        <v>0</v>
      </c>
      <c r="DY63">
        <f t="shared" si="148"/>
        <v>0</v>
      </c>
      <c r="DZ63">
        <f t="shared" si="149"/>
        <v>0</v>
      </c>
      <c r="EA63">
        <f t="shared" si="150"/>
        <v>0</v>
      </c>
      <c r="EB63">
        <f t="shared" si="151"/>
        <v>0</v>
      </c>
      <c r="EC63">
        <f t="shared" si="152"/>
        <v>0</v>
      </c>
      <c r="ED63">
        <f t="shared" si="153"/>
        <v>0</v>
      </c>
      <c r="EE63">
        <f t="shared" si="154"/>
        <v>0</v>
      </c>
      <c r="EF63">
        <f t="shared" si="155"/>
        <v>0</v>
      </c>
      <c r="EG63">
        <f t="shared" si="156"/>
        <v>0</v>
      </c>
      <c r="EH63">
        <f t="shared" si="157"/>
        <v>0</v>
      </c>
      <c r="EI63">
        <f t="shared" si="158"/>
        <v>0</v>
      </c>
      <c r="EJ63">
        <f t="shared" si="159"/>
        <v>0</v>
      </c>
      <c r="EK63">
        <f t="shared" si="160"/>
        <v>0</v>
      </c>
      <c r="EL63">
        <f t="shared" si="161"/>
        <v>0</v>
      </c>
      <c r="EM63">
        <f t="shared" si="162"/>
        <v>0</v>
      </c>
      <c r="EN63">
        <f t="shared" si="163"/>
        <v>0</v>
      </c>
      <c r="EO63">
        <f t="shared" si="164"/>
        <v>0</v>
      </c>
      <c r="EP63">
        <f t="shared" si="165"/>
        <v>0</v>
      </c>
      <c r="EQ63">
        <f t="shared" si="166"/>
        <v>0</v>
      </c>
      <c r="ER63">
        <f t="shared" si="167"/>
        <v>0</v>
      </c>
      <c r="ES63">
        <f t="shared" si="168"/>
        <v>0</v>
      </c>
      <c r="ET63">
        <f t="shared" si="169"/>
        <v>0</v>
      </c>
      <c r="EU63">
        <f t="shared" si="170"/>
        <v>0</v>
      </c>
      <c r="EV63">
        <f t="shared" si="171"/>
        <v>0</v>
      </c>
      <c r="EW63">
        <f t="shared" si="172"/>
        <v>0</v>
      </c>
      <c r="EX63">
        <f t="shared" si="173"/>
        <v>0</v>
      </c>
      <c r="EY63">
        <f t="shared" si="174"/>
        <v>0</v>
      </c>
      <c r="EZ63">
        <f t="shared" si="175"/>
        <v>0</v>
      </c>
      <c r="FA63">
        <f t="shared" si="176"/>
        <v>0</v>
      </c>
      <c r="FB63">
        <f t="shared" si="177"/>
        <v>0</v>
      </c>
      <c r="FC63">
        <f t="shared" si="178"/>
        <v>0</v>
      </c>
      <c r="FD63">
        <f t="shared" si="179"/>
        <v>0</v>
      </c>
      <c r="FE63" s="1">
        <f t="shared" si="180"/>
        <v>0</v>
      </c>
      <c r="FF63" s="1">
        <f t="shared" si="181"/>
        <v>0</v>
      </c>
      <c r="FG63" s="1">
        <f t="shared" si="182"/>
        <v>0</v>
      </c>
      <c r="FH63" s="1">
        <f t="shared" si="183"/>
        <v>0</v>
      </c>
      <c r="FI63" s="1">
        <f t="shared" si="184"/>
        <v>0</v>
      </c>
      <c r="FJ63" s="1">
        <f t="shared" si="185"/>
        <v>0</v>
      </c>
      <c r="FK63" s="1">
        <f t="shared" si="186"/>
        <v>0</v>
      </c>
      <c r="FL63" s="1">
        <f t="shared" si="187"/>
        <v>0</v>
      </c>
      <c r="FM63" s="1">
        <f t="shared" si="188"/>
        <v>0</v>
      </c>
      <c r="FN63" s="1">
        <f t="shared" si="189"/>
        <v>0</v>
      </c>
      <c r="FO63" s="1">
        <f t="shared" si="190"/>
        <v>0</v>
      </c>
      <c r="FP63" s="1">
        <f t="shared" si="191"/>
        <v>0</v>
      </c>
      <c r="FQ63" s="1">
        <f t="shared" si="192"/>
        <v>0</v>
      </c>
      <c r="FR63" s="1">
        <f t="shared" si="193"/>
        <v>0</v>
      </c>
      <c r="FS63" s="1">
        <f t="shared" si="194"/>
        <v>0</v>
      </c>
      <c r="FT63" s="1">
        <f t="shared" si="195"/>
        <v>0</v>
      </c>
      <c r="FU63" s="1">
        <f t="shared" si="196"/>
        <v>0</v>
      </c>
      <c r="FV63" s="1">
        <f t="shared" si="197"/>
        <v>0</v>
      </c>
      <c r="FW63" s="1">
        <f t="shared" si="198"/>
        <v>0</v>
      </c>
      <c r="FX63" s="1">
        <f t="shared" si="199"/>
        <v>0</v>
      </c>
      <c r="FY63" s="1">
        <f t="shared" si="200"/>
        <v>0</v>
      </c>
      <c r="FZ63" s="1">
        <f t="shared" si="201"/>
        <v>0</v>
      </c>
      <c r="GA63" s="1">
        <f t="shared" si="202"/>
        <v>0</v>
      </c>
      <c r="GB63" s="1">
        <f t="shared" si="203"/>
        <v>0</v>
      </c>
      <c r="GC63" s="1">
        <f t="shared" si="204"/>
        <v>0</v>
      </c>
      <c r="GD63" s="1">
        <f t="shared" si="205"/>
        <v>0</v>
      </c>
      <c r="GE63" s="1">
        <f t="shared" si="206"/>
        <v>0</v>
      </c>
      <c r="GF63" s="1">
        <f t="shared" si="207"/>
        <v>0</v>
      </c>
      <c r="GG63" s="1">
        <f t="shared" si="208"/>
        <v>0</v>
      </c>
      <c r="GH63" s="1">
        <f t="shared" si="209"/>
        <v>0</v>
      </c>
      <c r="GI63" s="1">
        <f t="shared" si="210"/>
        <v>0</v>
      </c>
      <c r="GJ63" s="1">
        <f t="shared" si="211"/>
        <v>0</v>
      </c>
      <c r="GK63" s="1">
        <f t="shared" si="212"/>
        <v>0</v>
      </c>
      <c r="GL63" s="1">
        <f t="shared" si="213"/>
        <v>0</v>
      </c>
      <c r="GM63" s="1">
        <f t="shared" si="214"/>
        <v>0</v>
      </c>
      <c r="GN63">
        <f t="shared" si="215"/>
        <v>150960</v>
      </c>
      <c r="GO63">
        <f t="shared" si="216"/>
        <v>188700</v>
      </c>
    </row>
    <row r="64" spans="1:197" x14ac:dyDescent="0.2">
      <c r="A64" s="1" t="s">
        <v>208</v>
      </c>
      <c r="B64" t="s">
        <v>29</v>
      </c>
      <c r="C64" t="s">
        <v>209</v>
      </c>
      <c r="D64" t="s">
        <v>829</v>
      </c>
      <c r="E64">
        <v>113500</v>
      </c>
      <c r="F64">
        <v>39750</v>
      </c>
      <c r="G64">
        <v>45400</v>
      </c>
      <c r="H64">
        <v>51100</v>
      </c>
      <c r="I64">
        <v>56750</v>
      </c>
      <c r="J64">
        <v>61300</v>
      </c>
      <c r="K64">
        <v>65850</v>
      </c>
      <c r="L64">
        <v>70400</v>
      </c>
      <c r="M64">
        <v>74950</v>
      </c>
      <c r="N64">
        <v>47700</v>
      </c>
      <c r="O64">
        <v>54480</v>
      </c>
      <c r="P64">
        <v>61320</v>
      </c>
      <c r="Q64">
        <v>68100</v>
      </c>
      <c r="R64">
        <v>73560</v>
      </c>
      <c r="S64">
        <v>79020</v>
      </c>
      <c r="T64">
        <v>84480</v>
      </c>
      <c r="U64">
        <v>89940</v>
      </c>
      <c r="V64" s="1" t="s">
        <v>17</v>
      </c>
      <c r="AM64" s="1" t="s">
        <v>617</v>
      </c>
      <c r="AN64" s="1" t="s">
        <v>19</v>
      </c>
      <c r="AO64" s="1">
        <v>1</v>
      </c>
      <c r="AP64" t="s">
        <v>209</v>
      </c>
      <c r="AQ64" s="1" t="s">
        <v>21</v>
      </c>
      <c r="AR64" s="1" t="s">
        <v>544</v>
      </c>
      <c r="AS64" t="s">
        <v>209</v>
      </c>
      <c r="AT64">
        <f>'Average Income Limits-HIDE'!L63</f>
        <v>15900</v>
      </c>
      <c r="AU64">
        <f>'Average Income Limits-HIDE'!M63</f>
        <v>18160</v>
      </c>
      <c r="AV64">
        <f>'Average Income Limits-HIDE'!N63</f>
        <v>20440</v>
      </c>
      <c r="AW64">
        <f>'Average Income Limits-HIDE'!O63</f>
        <v>22700</v>
      </c>
      <c r="AX64">
        <f>'Average Income Limits-HIDE'!P63</f>
        <v>24520</v>
      </c>
      <c r="AY64">
        <f>'Average Income Limits-HIDE'!Q63</f>
        <v>26340</v>
      </c>
      <c r="AZ64">
        <f>'Average Income Limits-HIDE'!R63</f>
        <v>28160</v>
      </c>
      <c r="BA64">
        <f>'Average Income Limits-HIDE'!S63</f>
        <v>29980</v>
      </c>
      <c r="BB64">
        <f>'Average Income Limits-HIDE'!T63</f>
        <v>23850</v>
      </c>
      <c r="BC64">
        <f>'Average Income Limits-HIDE'!U63</f>
        <v>27240</v>
      </c>
      <c r="BD64">
        <f>'Average Income Limits-HIDE'!V63</f>
        <v>30660</v>
      </c>
      <c r="BE64">
        <f>'Average Income Limits-HIDE'!W63</f>
        <v>34050</v>
      </c>
      <c r="BF64">
        <f>'Average Income Limits-HIDE'!X63</f>
        <v>36780</v>
      </c>
      <c r="BG64">
        <f>'Average Income Limits-HIDE'!Y63</f>
        <v>39510</v>
      </c>
      <c r="BH64">
        <f>'Average Income Limits-HIDE'!Z63</f>
        <v>42240</v>
      </c>
      <c r="BI64">
        <f>'Average Income Limits-HIDE'!AA63</f>
        <v>44970</v>
      </c>
      <c r="BJ64">
        <f>'Average Income Limits-HIDE'!AB63</f>
        <v>31800</v>
      </c>
      <c r="BK64">
        <f>'Average Income Limits-HIDE'!AC63</f>
        <v>36320</v>
      </c>
      <c r="BL64">
        <f>'Average Income Limits-HIDE'!AD63</f>
        <v>40880</v>
      </c>
      <c r="BM64">
        <f>'Average Income Limits-HIDE'!AE63</f>
        <v>45400</v>
      </c>
      <c r="BN64">
        <f>'Average Income Limits-HIDE'!AF63</f>
        <v>49040</v>
      </c>
      <c r="BO64">
        <f>'Average Income Limits-HIDE'!AG63</f>
        <v>52680</v>
      </c>
      <c r="BP64">
        <f>'Average Income Limits-HIDE'!AH63</f>
        <v>56320</v>
      </c>
      <c r="BQ64">
        <f>'Average Income Limits-HIDE'!AI63</f>
        <v>59960</v>
      </c>
      <c r="BR64">
        <f>'Average Income Limits-HIDE'!AZ63</f>
        <v>55650</v>
      </c>
      <c r="BS64">
        <f>'Average Income Limits-HIDE'!BA63</f>
        <v>63560</v>
      </c>
      <c r="BT64">
        <f>'Average Income Limits-HIDE'!BB63</f>
        <v>71540</v>
      </c>
      <c r="BU64">
        <f>'Average Income Limits-HIDE'!BC63</f>
        <v>79450</v>
      </c>
      <c r="BV64">
        <f>'Average Income Limits-HIDE'!BD63</f>
        <v>85820</v>
      </c>
      <c r="BW64">
        <f>'Average Income Limits-HIDE'!BE63</f>
        <v>92190</v>
      </c>
      <c r="BX64">
        <f>'Average Income Limits-HIDE'!BF63</f>
        <v>98560</v>
      </c>
      <c r="BY64">
        <f>'Average Income Limits-HIDE'!BG63</f>
        <v>104930</v>
      </c>
      <c r="BZ64">
        <f>'Average Income Limits-HIDE'!BH63</f>
        <v>63600</v>
      </c>
      <c r="CA64">
        <f>'Average Income Limits-HIDE'!BI63</f>
        <v>72640</v>
      </c>
      <c r="CB64">
        <f>'Average Income Limits-HIDE'!BJ63</f>
        <v>81760</v>
      </c>
      <c r="CC64">
        <f>'Average Income Limits-HIDE'!BK63</f>
        <v>90800</v>
      </c>
      <c r="CD64">
        <f>'Average Income Limits-HIDE'!BL63</f>
        <v>98080</v>
      </c>
      <c r="CE64">
        <f>'Average Income Limits-HIDE'!BM63</f>
        <v>105360</v>
      </c>
      <c r="CF64">
        <f>'Average Income Limits-HIDE'!BN63</f>
        <v>112640</v>
      </c>
      <c r="CG64">
        <f>'Average Income Limits-HIDE'!BO63</f>
        <v>119920</v>
      </c>
      <c r="CH64" s="1">
        <f t="shared" si="113"/>
        <v>397</v>
      </c>
      <c r="CI64" s="1">
        <f t="shared" si="114"/>
        <v>425</v>
      </c>
      <c r="CJ64" s="1">
        <f t="shared" si="115"/>
        <v>511</v>
      </c>
      <c r="CK64" s="1">
        <f t="shared" si="116"/>
        <v>590</v>
      </c>
      <c r="CL64" s="1">
        <f t="shared" si="117"/>
        <v>658</v>
      </c>
      <c r="CM64" s="1">
        <f t="shared" si="118"/>
        <v>596</v>
      </c>
      <c r="CN64" s="1">
        <f t="shared" si="119"/>
        <v>638</v>
      </c>
      <c r="CO64" s="1">
        <f t="shared" si="120"/>
        <v>766</v>
      </c>
      <c r="CP64" s="1">
        <f t="shared" si="121"/>
        <v>885</v>
      </c>
      <c r="CQ64" s="1">
        <f t="shared" si="122"/>
        <v>987</v>
      </c>
      <c r="CR64" s="1">
        <f t="shared" si="123"/>
        <v>795</v>
      </c>
      <c r="CS64" s="1">
        <f t="shared" si="124"/>
        <v>851</v>
      </c>
      <c r="CT64" s="1">
        <f t="shared" si="125"/>
        <v>1022</v>
      </c>
      <c r="CU64" s="1">
        <f t="shared" si="126"/>
        <v>1180</v>
      </c>
      <c r="CV64" s="1">
        <f t="shared" si="127"/>
        <v>1317</v>
      </c>
      <c r="CW64" s="1">
        <f t="shared" si="128"/>
        <v>993</v>
      </c>
      <c r="CX64" s="1">
        <f t="shared" si="129"/>
        <v>1064</v>
      </c>
      <c r="CY64" s="1">
        <f t="shared" si="130"/>
        <v>1277</v>
      </c>
      <c r="CZ64" s="1">
        <f t="shared" si="131"/>
        <v>1475</v>
      </c>
      <c r="DA64" s="1">
        <f t="shared" si="132"/>
        <v>1646</v>
      </c>
      <c r="DB64" s="1">
        <f t="shared" si="133"/>
        <v>1192</v>
      </c>
      <c r="DC64" s="1">
        <f t="shared" si="134"/>
        <v>1277</v>
      </c>
      <c r="DD64" s="1">
        <f t="shared" si="135"/>
        <v>1533</v>
      </c>
      <c r="DE64" s="1">
        <f t="shared" si="136"/>
        <v>1770</v>
      </c>
      <c r="DF64" s="1">
        <f t="shared" si="137"/>
        <v>1975</v>
      </c>
      <c r="DG64" s="1">
        <f t="shared" si="138"/>
        <v>1391</v>
      </c>
      <c r="DH64" s="1">
        <f t="shared" si="139"/>
        <v>1490</v>
      </c>
      <c r="DI64" s="1">
        <f t="shared" si="140"/>
        <v>1788</v>
      </c>
      <c r="DJ64" s="1">
        <f t="shared" si="141"/>
        <v>2065</v>
      </c>
      <c r="DK64" s="1">
        <f t="shared" si="142"/>
        <v>2304</v>
      </c>
      <c r="DL64" s="1">
        <f t="shared" si="143"/>
        <v>1590</v>
      </c>
      <c r="DM64" s="1">
        <f t="shared" si="144"/>
        <v>1703</v>
      </c>
      <c r="DN64" s="1">
        <f t="shared" si="145"/>
        <v>2044</v>
      </c>
      <c r="DO64" s="1">
        <f t="shared" si="146"/>
        <v>2361</v>
      </c>
      <c r="DP64" s="1">
        <f t="shared" si="147"/>
        <v>2634</v>
      </c>
      <c r="DQ64">
        <f t="shared" si="217"/>
        <v>0</v>
      </c>
      <c r="DR64">
        <f t="shared" si="218"/>
        <v>0</v>
      </c>
      <c r="DS64">
        <f t="shared" si="219"/>
        <v>0</v>
      </c>
      <c r="DT64">
        <f t="shared" si="220"/>
        <v>0</v>
      </c>
      <c r="DU64">
        <f t="shared" si="221"/>
        <v>0</v>
      </c>
      <c r="DV64">
        <f t="shared" si="222"/>
        <v>0</v>
      </c>
      <c r="DW64">
        <f t="shared" si="223"/>
        <v>0</v>
      </c>
      <c r="DX64">
        <f t="shared" si="224"/>
        <v>0</v>
      </c>
      <c r="DY64">
        <f t="shared" si="148"/>
        <v>0</v>
      </c>
      <c r="DZ64">
        <f t="shared" si="149"/>
        <v>0</v>
      </c>
      <c r="EA64">
        <f t="shared" si="150"/>
        <v>0</v>
      </c>
      <c r="EB64">
        <f t="shared" si="151"/>
        <v>0</v>
      </c>
      <c r="EC64">
        <f t="shared" si="152"/>
        <v>0</v>
      </c>
      <c r="ED64">
        <f t="shared" si="153"/>
        <v>0</v>
      </c>
      <c r="EE64">
        <f t="shared" si="154"/>
        <v>0</v>
      </c>
      <c r="EF64">
        <f t="shared" si="155"/>
        <v>0</v>
      </c>
      <c r="EG64">
        <f t="shared" si="156"/>
        <v>0</v>
      </c>
      <c r="EH64">
        <f t="shared" si="157"/>
        <v>0</v>
      </c>
      <c r="EI64">
        <f t="shared" si="158"/>
        <v>0</v>
      </c>
      <c r="EJ64">
        <f t="shared" si="159"/>
        <v>0</v>
      </c>
      <c r="EK64">
        <f t="shared" si="160"/>
        <v>0</v>
      </c>
      <c r="EL64">
        <f t="shared" si="161"/>
        <v>0</v>
      </c>
      <c r="EM64">
        <f t="shared" si="162"/>
        <v>0</v>
      </c>
      <c r="EN64">
        <f t="shared" si="163"/>
        <v>0</v>
      </c>
      <c r="EO64">
        <f t="shared" si="164"/>
        <v>0</v>
      </c>
      <c r="EP64">
        <f t="shared" si="165"/>
        <v>0</v>
      </c>
      <c r="EQ64">
        <f t="shared" si="166"/>
        <v>0</v>
      </c>
      <c r="ER64">
        <f t="shared" si="167"/>
        <v>0</v>
      </c>
      <c r="ES64">
        <f t="shared" si="168"/>
        <v>0</v>
      </c>
      <c r="ET64">
        <f t="shared" si="169"/>
        <v>0</v>
      </c>
      <c r="EU64">
        <f t="shared" si="170"/>
        <v>0</v>
      </c>
      <c r="EV64">
        <f t="shared" si="171"/>
        <v>0</v>
      </c>
      <c r="EW64">
        <f t="shared" si="172"/>
        <v>0</v>
      </c>
      <c r="EX64">
        <f t="shared" si="173"/>
        <v>0</v>
      </c>
      <c r="EY64">
        <f t="shared" si="174"/>
        <v>0</v>
      </c>
      <c r="EZ64">
        <f t="shared" si="175"/>
        <v>0</v>
      </c>
      <c r="FA64">
        <f t="shared" si="176"/>
        <v>0</v>
      </c>
      <c r="FB64">
        <f t="shared" si="177"/>
        <v>0</v>
      </c>
      <c r="FC64">
        <f t="shared" si="178"/>
        <v>0</v>
      </c>
      <c r="FD64">
        <f t="shared" si="179"/>
        <v>0</v>
      </c>
      <c r="FE64" s="1">
        <f t="shared" si="180"/>
        <v>0</v>
      </c>
      <c r="FF64" s="1">
        <f t="shared" si="181"/>
        <v>0</v>
      </c>
      <c r="FG64" s="1">
        <f t="shared" si="182"/>
        <v>0</v>
      </c>
      <c r="FH64" s="1">
        <f t="shared" si="183"/>
        <v>0</v>
      </c>
      <c r="FI64" s="1">
        <f t="shared" si="184"/>
        <v>0</v>
      </c>
      <c r="FJ64" s="1">
        <f t="shared" si="185"/>
        <v>0</v>
      </c>
      <c r="FK64" s="1">
        <f t="shared" si="186"/>
        <v>0</v>
      </c>
      <c r="FL64" s="1">
        <f t="shared" si="187"/>
        <v>0</v>
      </c>
      <c r="FM64" s="1">
        <f t="shared" si="188"/>
        <v>0</v>
      </c>
      <c r="FN64" s="1">
        <f t="shared" si="189"/>
        <v>0</v>
      </c>
      <c r="FO64" s="1">
        <f t="shared" si="190"/>
        <v>0</v>
      </c>
      <c r="FP64" s="1">
        <f t="shared" si="191"/>
        <v>0</v>
      </c>
      <c r="FQ64" s="1">
        <f t="shared" si="192"/>
        <v>0</v>
      </c>
      <c r="FR64" s="1">
        <f t="shared" si="193"/>
        <v>0</v>
      </c>
      <c r="FS64" s="1">
        <f t="shared" si="194"/>
        <v>0</v>
      </c>
      <c r="FT64" s="1">
        <f t="shared" si="195"/>
        <v>0</v>
      </c>
      <c r="FU64" s="1">
        <f t="shared" si="196"/>
        <v>0</v>
      </c>
      <c r="FV64" s="1">
        <f t="shared" si="197"/>
        <v>0</v>
      </c>
      <c r="FW64" s="1">
        <f t="shared" si="198"/>
        <v>0</v>
      </c>
      <c r="FX64" s="1">
        <f t="shared" si="199"/>
        <v>0</v>
      </c>
      <c r="FY64" s="1">
        <f t="shared" si="200"/>
        <v>0</v>
      </c>
      <c r="FZ64" s="1">
        <f t="shared" si="201"/>
        <v>0</v>
      </c>
      <c r="GA64" s="1">
        <f t="shared" si="202"/>
        <v>0</v>
      </c>
      <c r="GB64" s="1">
        <f t="shared" si="203"/>
        <v>0</v>
      </c>
      <c r="GC64" s="1">
        <f t="shared" si="204"/>
        <v>0</v>
      </c>
      <c r="GD64" s="1">
        <f t="shared" si="205"/>
        <v>0</v>
      </c>
      <c r="GE64" s="1">
        <f t="shared" si="206"/>
        <v>0</v>
      </c>
      <c r="GF64" s="1">
        <f t="shared" si="207"/>
        <v>0</v>
      </c>
      <c r="GG64" s="1">
        <f t="shared" si="208"/>
        <v>0</v>
      </c>
      <c r="GH64" s="1">
        <f t="shared" si="209"/>
        <v>0</v>
      </c>
      <c r="GI64" s="1">
        <f t="shared" si="210"/>
        <v>0</v>
      </c>
      <c r="GJ64" s="1">
        <f t="shared" si="211"/>
        <v>0</v>
      </c>
      <c r="GK64" s="1">
        <f t="shared" si="212"/>
        <v>0</v>
      </c>
      <c r="GL64" s="1">
        <f t="shared" si="213"/>
        <v>0</v>
      </c>
      <c r="GM64" s="1">
        <f t="shared" si="214"/>
        <v>0</v>
      </c>
      <c r="GN64">
        <f t="shared" si="215"/>
        <v>136200</v>
      </c>
      <c r="GO64">
        <f t="shared" si="216"/>
        <v>170250</v>
      </c>
    </row>
    <row r="65" spans="1:197" x14ac:dyDescent="0.2">
      <c r="A65" s="1" t="s">
        <v>212</v>
      </c>
      <c r="B65" t="s">
        <v>210</v>
      </c>
      <c r="C65" t="s">
        <v>213</v>
      </c>
      <c r="D65" t="s">
        <v>211</v>
      </c>
      <c r="E65">
        <v>85400</v>
      </c>
      <c r="F65">
        <v>29850</v>
      </c>
      <c r="G65">
        <v>34150</v>
      </c>
      <c r="H65">
        <v>38400</v>
      </c>
      <c r="I65">
        <v>42700</v>
      </c>
      <c r="J65">
        <v>46100</v>
      </c>
      <c r="K65">
        <v>49500</v>
      </c>
      <c r="L65">
        <v>52950</v>
      </c>
      <c r="M65">
        <v>56350</v>
      </c>
      <c r="N65">
        <v>35820</v>
      </c>
      <c r="O65">
        <v>40980</v>
      </c>
      <c r="P65">
        <v>46080</v>
      </c>
      <c r="Q65">
        <v>51240</v>
      </c>
      <c r="R65">
        <v>55320</v>
      </c>
      <c r="S65">
        <v>59400</v>
      </c>
      <c r="T65">
        <v>63540</v>
      </c>
      <c r="U65">
        <v>67620</v>
      </c>
      <c r="V65" s="1" t="s">
        <v>17</v>
      </c>
      <c r="AM65" s="1" t="s">
        <v>617</v>
      </c>
      <c r="AN65" s="1" t="s">
        <v>19</v>
      </c>
      <c r="AO65" s="1">
        <v>0</v>
      </c>
      <c r="AP65" t="s">
        <v>213</v>
      </c>
      <c r="AQ65" s="1" t="s">
        <v>21</v>
      </c>
      <c r="AR65" s="1" t="s">
        <v>545</v>
      </c>
      <c r="AS65" t="s">
        <v>213</v>
      </c>
      <c r="AT65">
        <f>'Average Income Limits-HIDE'!L64</f>
        <v>11940</v>
      </c>
      <c r="AU65">
        <f>'Average Income Limits-HIDE'!M64</f>
        <v>13660</v>
      </c>
      <c r="AV65">
        <f>'Average Income Limits-HIDE'!N64</f>
        <v>15360</v>
      </c>
      <c r="AW65">
        <f>'Average Income Limits-HIDE'!O64</f>
        <v>17080</v>
      </c>
      <c r="AX65">
        <f>'Average Income Limits-HIDE'!P64</f>
        <v>18440</v>
      </c>
      <c r="AY65">
        <f>'Average Income Limits-HIDE'!Q64</f>
        <v>19800</v>
      </c>
      <c r="AZ65">
        <f>'Average Income Limits-HIDE'!R64</f>
        <v>21180</v>
      </c>
      <c r="BA65">
        <f>'Average Income Limits-HIDE'!S64</f>
        <v>22540</v>
      </c>
      <c r="BB65">
        <f>'Average Income Limits-HIDE'!T64</f>
        <v>17910</v>
      </c>
      <c r="BC65">
        <f>'Average Income Limits-HIDE'!U64</f>
        <v>20490</v>
      </c>
      <c r="BD65">
        <f>'Average Income Limits-HIDE'!V64</f>
        <v>23040</v>
      </c>
      <c r="BE65">
        <f>'Average Income Limits-HIDE'!W64</f>
        <v>25620</v>
      </c>
      <c r="BF65">
        <f>'Average Income Limits-HIDE'!X64</f>
        <v>27660</v>
      </c>
      <c r="BG65">
        <f>'Average Income Limits-HIDE'!Y64</f>
        <v>29700</v>
      </c>
      <c r="BH65">
        <f>'Average Income Limits-HIDE'!Z64</f>
        <v>31770</v>
      </c>
      <c r="BI65">
        <f>'Average Income Limits-HIDE'!AA64</f>
        <v>33810</v>
      </c>
      <c r="BJ65">
        <f>'Average Income Limits-HIDE'!AB64</f>
        <v>23880</v>
      </c>
      <c r="BK65">
        <f>'Average Income Limits-HIDE'!AC64</f>
        <v>27320</v>
      </c>
      <c r="BL65">
        <f>'Average Income Limits-HIDE'!AD64</f>
        <v>30720</v>
      </c>
      <c r="BM65">
        <f>'Average Income Limits-HIDE'!AE64</f>
        <v>34160</v>
      </c>
      <c r="BN65">
        <f>'Average Income Limits-HIDE'!AF64</f>
        <v>36880</v>
      </c>
      <c r="BO65">
        <f>'Average Income Limits-HIDE'!AG64</f>
        <v>39600</v>
      </c>
      <c r="BP65">
        <f>'Average Income Limits-HIDE'!AH64</f>
        <v>42360</v>
      </c>
      <c r="BQ65">
        <f>'Average Income Limits-HIDE'!AI64</f>
        <v>45080</v>
      </c>
      <c r="BR65">
        <f>'Average Income Limits-HIDE'!AZ64</f>
        <v>41790</v>
      </c>
      <c r="BS65">
        <f>'Average Income Limits-HIDE'!BA64</f>
        <v>47810</v>
      </c>
      <c r="BT65">
        <f>'Average Income Limits-HIDE'!BB64</f>
        <v>53760</v>
      </c>
      <c r="BU65">
        <f>'Average Income Limits-HIDE'!BC64</f>
        <v>59780</v>
      </c>
      <c r="BV65">
        <f>'Average Income Limits-HIDE'!BD64</f>
        <v>64540</v>
      </c>
      <c r="BW65">
        <f>'Average Income Limits-HIDE'!BE64</f>
        <v>69300</v>
      </c>
      <c r="BX65">
        <f>'Average Income Limits-HIDE'!BF64</f>
        <v>74130</v>
      </c>
      <c r="BY65">
        <f>'Average Income Limits-HIDE'!BG64</f>
        <v>78890</v>
      </c>
      <c r="BZ65">
        <f>'Average Income Limits-HIDE'!BH64</f>
        <v>47760</v>
      </c>
      <c r="CA65">
        <f>'Average Income Limits-HIDE'!BI64</f>
        <v>54640</v>
      </c>
      <c r="CB65">
        <f>'Average Income Limits-HIDE'!BJ64</f>
        <v>61440</v>
      </c>
      <c r="CC65">
        <f>'Average Income Limits-HIDE'!BK64</f>
        <v>68320</v>
      </c>
      <c r="CD65">
        <f>'Average Income Limits-HIDE'!BL64</f>
        <v>73760</v>
      </c>
      <c r="CE65">
        <f>'Average Income Limits-HIDE'!BM64</f>
        <v>79200</v>
      </c>
      <c r="CF65">
        <f>'Average Income Limits-HIDE'!BN64</f>
        <v>84720</v>
      </c>
      <c r="CG65">
        <f>'Average Income Limits-HIDE'!BO64</f>
        <v>90160</v>
      </c>
      <c r="CH65" s="1">
        <f t="shared" si="113"/>
        <v>298</v>
      </c>
      <c r="CI65" s="1">
        <f t="shared" si="114"/>
        <v>320</v>
      </c>
      <c r="CJ65" s="1">
        <f t="shared" si="115"/>
        <v>384</v>
      </c>
      <c r="CK65" s="1">
        <f t="shared" si="116"/>
        <v>444</v>
      </c>
      <c r="CL65" s="1">
        <f t="shared" si="117"/>
        <v>495</v>
      </c>
      <c r="CM65" s="1">
        <f t="shared" si="118"/>
        <v>447</v>
      </c>
      <c r="CN65" s="1">
        <f t="shared" si="119"/>
        <v>480</v>
      </c>
      <c r="CO65" s="1">
        <f t="shared" si="120"/>
        <v>576</v>
      </c>
      <c r="CP65" s="1">
        <f t="shared" si="121"/>
        <v>666</v>
      </c>
      <c r="CQ65" s="1">
        <f t="shared" si="122"/>
        <v>742</v>
      </c>
      <c r="CR65" s="1">
        <f t="shared" si="123"/>
        <v>597</v>
      </c>
      <c r="CS65" s="1">
        <f t="shared" si="124"/>
        <v>640</v>
      </c>
      <c r="CT65" s="1">
        <f t="shared" si="125"/>
        <v>768</v>
      </c>
      <c r="CU65" s="1">
        <f t="shared" si="126"/>
        <v>888</v>
      </c>
      <c r="CV65" s="1">
        <f t="shared" si="127"/>
        <v>990</v>
      </c>
      <c r="CW65" s="1">
        <f t="shared" si="128"/>
        <v>746</v>
      </c>
      <c r="CX65" s="1">
        <f t="shared" si="129"/>
        <v>800</v>
      </c>
      <c r="CY65" s="1">
        <f t="shared" si="130"/>
        <v>960</v>
      </c>
      <c r="CZ65" s="1">
        <f t="shared" si="131"/>
        <v>1110</v>
      </c>
      <c r="DA65" s="1">
        <f t="shared" si="132"/>
        <v>1237</v>
      </c>
      <c r="DB65" s="1">
        <f t="shared" si="133"/>
        <v>895</v>
      </c>
      <c r="DC65" s="1">
        <f t="shared" si="134"/>
        <v>960</v>
      </c>
      <c r="DD65" s="1">
        <f t="shared" si="135"/>
        <v>1152</v>
      </c>
      <c r="DE65" s="1">
        <f t="shared" si="136"/>
        <v>1332</v>
      </c>
      <c r="DF65" s="1">
        <f t="shared" si="137"/>
        <v>1485</v>
      </c>
      <c r="DG65" s="1">
        <f t="shared" si="138"/>
        <v>1044</v>
      </c>
      <c r="DH65" s="1">
        <f t="shared" si="139"/>
        <v>1120</v>
      </c>
      <c r="DI65" s="1">
        <f t="shared" si="140"/>
        <v>1344</v>
      </c>
      <c r="DJ65" s="1">
        <f t="shared" si="141"/>
        <v>1554</v>
      </c>
      <c r="DK65" s="1">
        <f t="shared" si="142"/>
        <v>1732</v>
      </c>
      <c r="DL65" s="1">
        <f t="shared" si="143"/>
        <v>1194</v>
      </c>
      <c r="DM65" s="1">
        <f t="shared" si="144"/>
        <v>1280</v>
      </c>
      <c r="DN65" s="1">
        <f t="shared" si="145"/>
        <v>1536</v>
      </c>
      <c r="DO65" s="1">
        <f t="shared" si="146"/>
        <v>1776</v>
      </c>
      <c r="DP65" s="1">
        <f t="shared" si="147"/>
        <v>1980</v>
      </c>
      <c r="DQ65">
        <f t="shared" si="217"/>
        <v>0</v>
      </c>
      <c r="DR65">
        <f t="shared" si="218"/>
        <v>0</v>
      </c>
      <c r="DS65">
        <f t="shared" si="219"/>
        <v>0</v>
      </c>
      <c r="DT65">
        <f t="shared" si="220"/>
        <v>0</v>
      </c>
      <c r="DU65">
        <f t="shared" si="221"/>
        <v>0</v>
      </c>
      <c r="DV65">
        <f t="shared" si="222"/>
        <v>0</v>
      </c>
      <c r="DW65">
        <f t="shared" si="223"/>
        <v>0</v>
      </c>
      <c r="DX65">
        <f t="shared" si="224"/>
        <v>0</v>
      </c>
      <c r="DY65">
        <f t="shared" si="148"/>
        <v>0</v>
      </c>
      <c r="DZ65">
        <f t="shared" si="149"/>
        <v>0</v>
      </c>
      <c r="EA65">
        <f t="shared" si="150"/>
        <v>0</v>
      </c>
      <c r="EB65">
        <f t="shared" si="151"/>
        <v>0</v>
      </c>
      <c r="EC65">
        <f t="shared" si="152"/>
        <v>0</v>
      </c>
      <c r="ED65">
        <f t="shared" si="153"/>
        <v>0</v>
      </c>
      <c r="EE65">
        <f t="shared" si="154"/>
        <v>0</v>
      </c>
      <c r="EF65">
        <f t="shared" si="155"/>
        <v>0</v>
      </c>
      <c r="EG65">
        <f t="shared" si="156"/>
        <v>0</v>
      </c>
      <c r="EH65">
        <f t="shared" si="157"/>
        <v>0</v>
      </c>
      <c r="EI65">
        <f t="shared" si="158"/>
        <v>0</v>
      </c>
      <c r="EJ65">
        <f t="shared" si="159"/>
        <v>0</v>
      </c>
      <c r="EK65">
        <f t="shared" si="160"/>
        <v>0</v>
      </c>
      <c r="EL65">
        <f t="shared" si="161"/>
        <v>0</v>
      </c>
      <c r="EM65">
        <f t="shared" si="162"/>
        <v>0</v>
      </c>
      <c r="EN65">
        <f t="shared" si="163"/>
        <v>0</v>
      </c>
      <c r="EO65">
        <f t="shared" si="164"/>
        <v>0</v>
      </c>
      <c r="EP65">
        <f t="shared" si="165"/>
        <v>0</v>
      </c>
      <c r="EQ65">
        <f t="shared" si="166"/>
        <v>0</v>
      </c>
      <c r="ER65">
        <f t="shared" si="167"/>
        <v>0</v>
      </c>
      <c r="ES65">
        <f t="shared" si="168"/>
        <v>0</v>
      </c>
      <c r="ET65">
        <f t="shared" si="169"/>
        <v>0</v>
      </c>
      <c r="EU65">
        <f t="shared" si="170"/>
        <v>0</v>
      </c>
      <c r="EV65">
        <f t="shared" si="171"/>
        <v>0</v>
      </c>
      <c r="EW65">
        <f t="shared" si="172"/>
        <v>0</v>
      </c>
      <c r="EX65">
        <f t="shared" si="173"/>
        <v>0</v>
      </c>
      <c r="EY65">
        <f t="shared" si="174"/>
        <v>0</v>
      </c>
      <c r="EZ65">
        <f t="shared" si="175"/>
        <v>0</v>
      </c>
      <c r="FA65">
        <f t="shared" si="176"/>
        <v>0</v>
      </c>
      <c r="FB65">
        <f t="shared" si="177"/>
        <v>0</v>
      </c>
      <c r="FC65">
        <f t="shared" si="178"/>
        <v>0</v>
      </c>
      <c r="FD65">
        <f t="shared" si="179"/>
        <v>0</v>
      </c>
      <c r="FE65" s="1">
        <f t="shared" si="180"/>
        <v>0</v>
      </c>
      <c r="FF65" s="1">
        <f t="shared" si="181"/>
        <v>0</v>
      </c>
      <c r="FG65" s="1">
        <f t="shared" si="182"/>
        <v>0</v>
      </c>
      <c r="FH65" s="1">
        <f t="shared" si="183"/>
        <v>0</v>
      </c>
      <c r="FI65" s="1">
        <f t="shared" si="184"/>
        <v>0</v>
      </c>
      <c r="FJ65" s="1">
        <f t="shared" si="185"/>
        <v>0</v>
      </c>
      <c r="FK65" s="1">
        <f t="shared" si="186"/>
        <v>0</v>
      </c>
      <c r="FL65" s="1">
        <f t="shared" si="187"/>
        <v>0</v>
      </c>
      <c r="FM65" s="1">
        <f t="shared" si="188"/>
        <v>0</v>
      </c>
      <c r="FN65" s="1">
        <f t="shared" si="189"/>
        <v>0</v>
      </c>
      <c r="FO65" s="1">
        <f t="shared" si="190"/>
        <v>0</v>
      </c>
      <c r="FP65" s="1">
        <f t="shared" si="191"/>
        <v>0</v>
      </c>
      <c r="FQ65" s="1">
        <f t="shared" si="192"/>
        <v>0</v>
      </c>
      <c r="FR65" s="1">
        <f t="shared" si="193"/>
        <v>0</v>
      </c>
      <c r="FS65" s="1">
        <f t="shared" si="194"/>
        <v>0</v>
      </c>
      <c r="FT65" s="1">
        <f t="shared" si="195"/>
        <v>0</v>
      </c>
      <c r="FU65" s="1">
        <f t="shared" si="196"/>
        <v>0</v>
      </c>
      <c r="FV65" s="1">
        <f t="shared" si="197"/>
        <v>0</v>
      </c>
      <c r="FW65" s="1">
        <f t="shared" si="198"/>
        <v>0</v>
      </c>
      <c r="FX65" s="1">
        <f t="shared" si="199"/>
        <v>0</v>
      </c>
      <c r="FY65" s="1">
        <f t="shared" si="200"/>
        <v>0</v>
      </c>
      <c r="FZ65" s="1">
        <f t="shared" si="201"/>
        <v>0</v>
      </c>
      <c r="GA65" s="1">
        <f t="shared" si="202"/>
        <v>0</v>
      </c>
      <c r="GB65" s="1">
        <f t="shared" si="203"/>
        <v>0</v>
      </c>
      <c r="GC65" s="1">
        <f t="shared" si="204"/>
        <v>0</v>
      </c>
      <c r="GD65" s="1">
        <f t="shared" si="205"/>
        <v>0</v>
      </c>
      <c r="GE65" s="1">
        <f t="shared" si="206"/>
        <v>0</v>
      </c>
      <c r="GF65" s="1">
        <f t="shared" si="207"/>
        <v>0</v>
      </c>
      <c r="GG65" s="1">
        <f t="shared" si="208"/>
        <v>0</v>
      </c>
      <c r="GH65" s="1">
        <f t="shared" si="209"/>
        <v>0</v>
      </c>
      <c r="GI65" s="1">
        <f t="shared" si="210"/>
        <v>0</v>
      </c>
      <c r="GJ65" s="1">
        <f t="shared" si="211"/>
        <v>0</v>
      </c>
      <c r="GK65" s="1">
        <f t="shared" si="212"/>
        <v>0</v>
      </c>
      <c r="GL65" s="1">
        <f t="shared" si="213"/>
        <v>0</v>
      </c>
      <c r="GM65" s="1">
        <f t="shared" si="214"/>
        <v>0</v>
      </c>
      <c r="GN65">
        <f t="shared" si="215"/>
        <v>102480</v>
      </c>
      <c r="GO65">
        <f t="shared" si="216"/>
        <v>128100</v>
      </c>
    </row>
    <row r="66" spans="1:197" x14ac:dyDescent="0.2">
      <c r="A66" s="1" t="s">
        <v>216</v>
      </c>
      <c r="B66" t="s">
        <v>214</v>
      </c>
      <c r="C66" t="s">
        <v>217</v>
      </c>
      <c r="D66" t="s">
        <v>215</v>
      </c>
      <c r="E66">
        <v>90500</v>
      </c>
      <c r="F66">
        <v>31700</v>
      </c>
      <c r="G66">
        <v>36200</v>
      </c>
      <c r="H66">
        <v>40750</v>
      </c>
      <c r="I66">
        <v>45250</v>
      </c>
      <c r="J66">
        <v>48900</v>
      </c>
      <c r="K66">
        <v>52500</v>
      </c>
      <c r="L66">
        <v>56150</v>
      </c>
      <c r="M66">
        <v>59750</v>
      </c>
      <c r="N66">
        <v>38040</v>
      </c>
      <c r="O66">
        <v>43440</v>
      </c>
      <c r="P66">
        <v>48900</v>
      </c>
      <c r="Q66">
        <v>54300</v>
      </c>
      <c r="R66">
        <v>58680</v>
      </c>
      <c r="S66">
        <v>63000</v>
      </c>
      <c r="T66">
        <v>67380</v>
      </c>
      <c r="U66">
        <v>71700</v>
      </c>
      <c r="V66" s="1" t="s">
        <v>17</v>
      </c>
      <c r="AM66" s="1" t="s">
        <v>617</v>
      </c>
      <c r="AN66" s="1" t="s">
        <v>19</v>
      </c>
      <c r="AO66" s="1">
        <v>0</v>
      </c>
      <c r="AP66" t="s">
        <v>217</v>
      </c>
      <c r="AQ66" s="1" t="s">
        <v>21</v>
      </c>
      <c r="AR66" s="1" t="s">
        <v>546</v>
      </c>
      <c r="AS66" t="s">
        <v>217</v>
      </c>
      <c r="AT66">
        <f>'Average Income Limits-HIDE'!L65</f>
        <v>12680</v>
      </c>
      <c r="AU66">
        <f>'Average Income Limits-HIDE'!M65</f>
        <v>14480</v>
      </c>
      <c r="AV66">
        <f>'Average Income Limits-HIDE'!N65</f>
        <v>16300</v>
      </c>
      <c r="AW66">
        <f>'Average Income Limits-HIDE'!O65</f>
        <v>18100</v>
      </c>
      <c r="AX66">
        <f>'Average Income Limits-HIDE'!P65</f>
        <v>19560</v>
      </c>
      <c r="AY66">
        <f>'Average Income Limits-HIDE'!Q65</f>
        <v>21000</v>
      </c>
      <c r="AZ66">
        <f>'Average Income Limits-HIDE'!R65</f>
        <v>22460</v>
      </c>
      <c r="BA66">
        <f>'Average Income Limits-HIDE'!S65</f>
        <v>23900</v>
      </c>
      <c r="BB66">
        <f>'Average Income Limits-HIDE'!T65</f>
        <v>19020</v>
      </c>
      <c r="BC66">
        <f>'Average Income Limits-HIDE'!U65</f>
        <v>21720</v>
      </c>
      <c r="BD66">
        <f>'Average Income Limits-HIDE'!V65</f>
        <v>24450</v>
      </c>
      <c r="BE66">
        <f>'Average Income Limits-HIDE'!W65</f>
        <v>27150</v>
      </c>
      <c r="BF66">
        <f>'Average Income Limits-HIDE'!X65</f>
        <v>29340</v>
      </c>
      <c r="BG66">
        <f>'Average Income Limits-HIDE'!Y65</f>
        <v>31500</v>
      </c>
      <c r="BH66">
        <f>'Average Income Limits-HIDE'!Z65</f>
        <v>33690</v>
      </c>
      <c r="BI66">
        <f>'Average Income Limits-HIDE'!AA65</f>
        <v>35850</v>
      </c>
      <c r="BJ66">
        <f>'Average Income Limits-HIDE'!AB65</f>
        <v>25360</v>
      </c>
      <c r="BK66">
        <f>'Average Income Limits-HIDE'!AC65</f>
        <v>28960</v>
      </c>
      <c r="BL66">
        <f>'Average Income Limits-HIDE'!AD65</f>
        <v>32600</v>
      </c>
      <c r="BM66">
        <f>'Average Income Limits-HIDE'!AE65</f>
        <v>36200</v>
      </c>
      <c r="BN66">
        <f>'Average Income Limits-HIDE'!AF65</f>
        <v>39120</v>
      </c>
      <c r="BO66">
        <f>'Average Income Limits-HIDE'!AG65</f>
        <v>42000</v>
      </c>
      <c r="BP66">
        <f>'Average Income Limits-HIDE'!AH65</f>
        <v>44920</v>
      </c>
      <c r="BQ66">
        <f>'Average Income Limits-HIDE'!AI65</f>
        <v>47800</v>
      </c>
      <c r="BR66">
        <f>'Average Income Limits-HIDE'!AZ65</f>
        <v>44380</v>
      </c>
      <c r="BS66">
        <f>'Average Income Limits-HIDE'!BA65</f>
        <v>50680</v>
      </c>
      <c r="BT66">
        <f>'Average Income Limits-HIDE'!BB65</f>
        <v>57050</v>
      </c>
      <c r="BU66">
        <f>'Average Income Limits-HIDE'!BC65</f>
        <v>63350</v>
      </c>
      <c r="BV66">
        <f>'Average Income Limits-HIDE'!BD65</f>
        <v>68460</v>
      </c>
      <c r="BW66">
        <f>'Average Income Limits-HIDE'!BE65</f>
        <v>73500</v>
      </c>
      <c r="BX66">
        <f>'Average Income Limits-HIDE'!BF65</f>
        <v>78610</v>
      </c>
      <c r="BY66">
        <f>'Average Income Limits-HIDE'!BG65</f>
        <v>83650</v>
      </c>
      <c r="BZ66">
        <f>'Average Income Limits-HIDE'!BH65</f>
        <v>50720</v>
      </c>
      <c r="CA66">
        <f>'Average Income Limits-HIDE'!BI65</f>
        <v>57920</v>
      </c>
      <c r="CB66">
        <f>'Average Income Limits-HIDE'!BJ65</f>
        <v>65200</v>
      </c>
      <c r="CC66">
        <f>'Average Income Limits-HIDE'!BK65</f>
        <v>72400</v>
      </c>
      <c r="CD66">
        <f>'Average Income Limits-HIDE'!BL65</f>
        <v>78240</v>
      </c>
      <c r="CE66">
        <f>'Average Income Limits-HIDE'!BM65</f>
        <v>84000</v>
      </c>
      <c r="CF66">
        <f>'Average Income Limits-HIDE'!BN65</f>
        <v>89840</v>
      </c>
      <c r="CG66">
        <f>'Average Income Limits-HIDE'!BO65</f>
        <v>95600</v>
      </c>
      <c r="CH66" s="1">
        <f t="shared" si="113"/>
        <v>317</v>
      </c>
      <c r="CI66" s="1">
        <f t="shared" si="114"/>
        <v>339</v>
      </c>
      <c r="CJ66" s="1">
        <f t="shared" si="115"/>
        <v>407</v>
      </c>
      <c r="CK66" s="1">
        <f t="shared" si="116"/>
        <v>470</v>
      </c>
      <c r="CL66" s="1">
        <f t="shared" si="117"/>
        <v>525</v>
      </c>
      <c r="CM66" s="1">
        <f t="shared" si="118"/>
        <v>475</v>
      </c>
      <c r="CN66" s="1">
        <f t="shared" si="119"/>
        <v>509</v>
      </c>
      <c r="CO66" s="1">
        <f t="shared" si="120"/>
        <v>611</v>
      </c>
      <c r="CP66" s="1">
        <f t="shared" si="121"/>
        <v>706</v>
      </c>
      <c r="CQ66" s="1">
        <f t="shared" si="122"/>
        <v>787</v>
      </c>
      <c r="CR66" s="1">
        <f t="shared" si="123"/>
        <v>634</v>
      </c>
      <c r="CS66" s="1">
        <f t="shared" si="124"/>
        <v>679</v>
      </c>
      <c r="CT66" s="1">
        <f t="shared" si="125"/>
        <v>815</v>
      </c>
      <c r="CU66" s="1">
        <f t="shared" si="126"/>
        <v>941</v>
      </c>
      <c r="CV66" s="1">
        <f t="shared" si="127"/>
        <v>1050</v>
      </c>
      <c r="CW66" s="1">
        <f t="shared" si="128"/>
        <v>792</v>
      </c>
      <c r="CX66" s="1">
        <f t="shared" si="129"/>
        <v>848</v>
      </c>
      <c r="CY66" s="1">
        <f t="shared" si="130"/>
        <v>1018</v>
      </c>
      <c r="CZ66" s="1">
        <f t="shared" si="131"/>
        <v>1176</v>
      </c>
      <c r="DA66" s="1">
        <f t="shared" si="132"/>
        <v>1312</v>
      </c>
      <c r="DB66" s="1">
        <f t="shared" si="133"/>
        <v>951</v>
      </c>
      <c r="DC66" s="1">
        <f t="shared" si="134"/>
        <v>1018</v>
      </c>
      <c r="DD66" s="1">
        <f t="shared" si="135"/>
        <v>1222</v>
      </c>
      <c r="DE66" s="1">
        <f t="shared" si="136"/>
        <v>1412</v>
      </c>
      <c r="DF66" s="1">
        <f t="shared" si="137"/>
        <v>1575</v>
      </c>
      <c r="DG66" s="1">
        <f t="shared" si="138"/>
        <v>1109</v>
      </c>
      <c r="DH66" s="1">
        <f t="shared" si="139"/>
        <v>1188</v>
      </c>
      <c r="DI66" s="1">
        <f t="shared" si="140"/>
        <v>1426</v>
      </c>
      <c r="DJ66" s="1">
        <f t="shared" si="141"/>
        <v>1647</v>
      </c>
      <c r="DK66" s="1">
        <f t="shared" si="142"/>
        <v>1837</v>
      </c>
      <c r="DL66" s="1">
        <f t="shared" si="143"/>
        <v>1268</v>
      </c>
      <c r="DM66" s="1">
        <f t="shared" si="144"/>
        <v>1358</v>
      </c>
      <c r="DN66" s="1">
        <f t="shared" si="145"/>
        <v>1630</v>
      </c>
      <c r="DO66" s="1">
        <f t="shared" si="146"/>
        <v>1883</v>
      </c>
      <c r="DP66" s="1">
        <f t="shared" si="147"/>
        <v>2100</v>
      </c>
      <c r="DQ66">
        <f t="shared" si="217"/>
        <v>0</v>
      </c>
      <c r="DR66">
        <f t="shared" si="218"/>
        <v>0</v>
      </c>
      <c r="DS66">
        <f t="shared" si="219"/>
        <v>0</v>
      </c>
      <c r="DT66">
        <f t="shared" si="220"/>
        <v>0</v>
      </c>
      <c r="DU66">
        <f t="shared" si="221"/>
        <v>0</v>
      </c>
      <c r="DV66">
        <f t="shared" si="222"/>
        <v>0</v>
      </c>
      <c r="DW66">
        <f t="shared" si="223"/>
        <v>0</v>
      </c>
      <c r="DX66">
        <f t="shared" si="224"/>
        <v>0</v>
      </c>
      <c r="DY66">
        <f t="shared" si="148"/>
        <v>0</v>
      </c>
      <c r="DZ66">
        <f t="shared" si="149"/>
        <v>0</v>
      </c>
      <c r="EA66">
        <f t="shared" si="150"/>
        <v>0</v>
      </c>
      <c r="EB66">
        <f t="shared" si="151"/>
        <v>0</v>
      </c>
      <c r="EC66">
        <f t="shared" si="152"/>
        <v>0</v>
      </c>
      <c r="ED66">
        <f t="shared" si="153"/>
        <v>0</v>
      </c>
      <c r="EE66">
        <f t="shared" si="154"/>
        <v>0</v>
      </c>
      <c r="EF66">
        <f t="shared" si="155"/>
        <v>0</v>
      </c>
      <c r="EG66">
        <f t="shared" si="156"/>
        <v>0</v>
      </c>
      <c r="EH66">
        <f t="shared" si="157"/>
        <v>0</v>
      </c>
      <c r="EI66">
        <f t="shared" si="158"/>
        <v>0</v>
      </c>
      <c r="EJ66">
        <f t="shared" si="159"/>
        <v>0</v>
      </c>
      <c r="EK66">
        <f t="shared" si="160"/>
        <v>0</v>
      </c>
      <c r="EL66">
        <f t="shared" si="161"/>
        <v>0</v>
      </c>
      <c r="EM66">
        <f t="shared" si="162"/>
        <v>0</v>
      </c>
      <c r="EN66">
        <f t="shared" si="163"/>
        <v>0</v>
      </c>
      <c r="EO66">
        <f t="shared" si="164"/>
        <v>0</v>
      </c>
      <c r="EP66">
        <f t="shared" si="165"/>
        <v>0</v>
      </c>
      <c r="EQ66">
        <f t="shared" si="166"/>
        <v>0</v>
      </c>
      <c r="ER66">
        <f t="shared" si="167"/>
        <v>0</v>
      </c>
      <c r="ES66">
        <f t="shared" si="168"/>
        <v>0</v>
      </c>
      <c r="ET66">
        <f t="shared" si="169"/>
        <v>0</v>
      </c>
      <c r="EU66">
        <f t="shared" si="170"/>
        <v>0</v>
      </c>
      <c r="EV66">
        <f t="shared" si="171"/>
        <v>0</v>
      </c>
      <c r="EW66">
        <f t="shared" si="172"/>
        <v>0</v>
      </c>
      <c r="EX66">
        <f t="shared" si="173"/>
        <v>0</v>
      </c>
      <c r="EY66">
        <f t="shared" si="174"/>
        <v>0</v>
      </c>
      <c r="EZ66">
        <f t="shared" si="175"/>
        <v>0</v>
      </c>
      <c r="FA66">
        <f t="shared" si="176"/>
        <v>0</v>
      </c>
      <c r="FB66">
        <f t="shared" si="177"/>
        <v>0</v>
      </c>
      <c r="FC66">
        <f t="shared" si="178"/>
        <v>0</v>
      </c>
      <c r="FD66">
        <f t="shared" si="179"/>
        <v>0</v>
      </c>
      <c r="FE66" s="1">
        <f t="shared" si="180"/>
        <v>0</v>
      </c>
      <c r="FF66" s="1">
        <f t="shared" si="181"/>
        <v>0</v>
      </c>
      <c r="FG66" s="1">
        <f t="shared" si="182"/>
        <v>0</v>
      </c>
      <c r="FH66" s="1">
        <f t="shared" si="183"/>
        <v>0</v>
      </c>
      <c r="FI66" s="1">
        <f t="shared" si="184"/>
        <v>0</v>
      </c>
      <c r="FJ66" s="1">
        <f t="shared" si="185"/>
        <v>0</v>
      </c>
      <c r="FK66" s="1">
        <f t="shared" si="186"/>
        <v>0</v>
      </c>
      <c r="FL66" s="1">
        <f t="shared" si="187"/>
        <v>0</v>
      </c>
      <c r="FM66" s="1">
        <f t="shared" si="188"/>
        <v>0</v>
      </c>
      <c r="FN66" s="1">
        <f t="shared" si="189"/>
        <v>0</v>
      </c>
      <c r="FO66" s="1">
        <f t="shared" si="190"/>
        <v>0</v>
      </c>
      <c r="FP66" s="1">
        <f t="shared" si="191"/>
        <v>0</v>
      </c>
      <c r="FQ66" s="1">
        <f t="shared" si="192"/>
        <v>0</v>
      </c>
      <c r="FR66" s="1">
        <f t="shared" si="193"/>
        <v>0</v>
      </c>
      <c r="FS66" s="1">
        <f t="shared" si="194"/>
        <v>0</v>
      </c>
      <c r="FT66" s="1">
        <f t="shared" si="195"/>
        <v>0</v>
      </c>
      <c r="FU66" s="1">
        <f t="shared" si="196"/>
        <v>0</v>
      </c>
      <c r="FV66" s="1">
        <f t="shared" si="197"/>
        <v>0</v>
      </c>
      <c r="FW66" s="1">
        <f t="shared" si="198"/>
        <v>0</v>
      </c>
      <c r="FX66" s="1">
        <f t="shared" si="199"/>
        <v>0</v>
      </c>
      <c r="FY66" s="1">
        <f t="shared" si="200"/>
        <v>0</v>
      </c>
      <c r="FZ66" s="1">
        <f t="shared" si="201"/>
        <v>0</v>
      </c>
      <c r="GA66" s="1">
        <f t="shared" si="202"/>
        <v>0</v>
      </c>
      <c r="GB66" s="1">
        <f t="shared" si="203"/>
        <v>0</v>
      </c>
      <c r="GC66" s="1">
        <f t="shared" si="204"/>
        <v>0</v>
      </c>
      <c r="GD66" s="1">
        <f t="shared" si="205"/>
        <v>0</v>
      </c>
      <c r="GE66" s="1">
        <f t="shared" si="206"/>
        <v>0</v>
      </c>
      <c r="GF66" s="1">
        <f t="shared" si="207"/>
        <v>0</v>
      </c>
      <c r="GG66" s="1">
        <f t="shared" si="208"/>
        <v>0</v>
      </c>
      <c r="GH66" s="1">
        <f t="shared" si="209"/>
        <v>0</v>
      </c>
      <c r="GI66" s="1">
        <f t="shared" si="210"/>
        <v>0</v>
      </c>
      <c r="GJ66" s="1">
        <f t="shared" si="211"/>
        <v>0</v>
      </c>
      <c r="GK66" s="1">
        <f t="shared" si="212"/>
        <v>0</v>
      </c>
      <c r="GL66" s="1">
        <f t="shared" si="213"/>
        <v>0</v>
      </c>
      <c r="GM66" s="1">
        <f t="shared" si="214"/>
        <v>0</v>
      </c>
      <c r="GN66">
        <f t="shared" si="215"/>
        <v>108600</v>
      </c>
      <c r="GO66">
        <f t="shared" si="216"/>
        <v>135750</v>
      </c>
    </row>
    <row r="67" spans="1:197" x14ac:dyDescent="0.2">
      <c r="A67" s="1" t="s">
        <v>220</v>
      </c>
      <c r="B67" t="s">
        <v>218</v>
      </c>
      <c r="C67" t="s">
        <v>221</v>
      </c>
      <c r="D67" t="s">
        <v>219</v>
      </c>
      <c r="E67">
        <v>90900</v>
      </c>
      <c r="F67">
        <v>29650</v>
      </c>
      <c r="G67">
        <v>33900</v>
      </c>
      <c r="H67">
        <v>38150</v>
      </c>
      <c r="I67">
        <v>42350</v>
      </c>
      <c r="J67">
        <v>45750</v>
      </c>
      <c r="K67">
        <v>49150</v>
      </c>
      <c r="L67">
        <v>52550</v>
      </c>
      <c r="M67">
        <v>55950</v>
      </c>
      <c r="N67">
        <v>35580</v>
      </c>
      <c r="O67">
        <v>40680</v>
      </c>
      <c r="P67">
        <v>45780</v>
      </c>
      <c r="Q67">
        <v>50820</v>
      </c>
      <c r="R67">
        <v>54900</v>
      </c>
      <c r="S67">
        <v>58980</v>
      </c>
      <c r="T67">
        <v>63060</v>
      </c>
      <c r="U67">
        <v>67140</v>
      </c>
      <c r="V67" s="1" t="s">
        <v>17</v>
      </c>
      <c r="AM67" s="1" t="s">
        <v>617</v>
      </c>
      <c r="AN67" s="1" t="s">
        <v>19</v>
      </c>
      <c r="AO67" s="1">
        <v>0</v>
      </c>
      <c r="AP67" t="s">
        <v>221</v>
      </c>
      <c r="AQ67" s="1" t="s">
        <v>21</v>
      </c>
      <c r="AR67" s="1" t="s">
        <v>547</v>
      </c>
      <c r="AS67" t="s">
        <v>221</v>
      </c>
      <c r="AT67">
        <f>'Average Income Limits-HIDE'!L66</f>
        <v>11860</v>
      </c>
      <c r="AU67">
        <f>'Average Income Limits-HIDE'!M66</f>
        <v>13560</v>
      </c>
      <c r="AV67">
        <f>'Average Income Limits-HIDE'!N66</f>
        <v>15260</v>
      </c>
      <c r="AW67">
        <f>'Average Income Limits-HIDE'!O66</f>
        <v>16940</v>
      </c>
      <c r="AX67">
        <f>'Average Income Limits-HIDE'!P66</f>
        <v>18300</v>
      </c>
      <c r="AY67">
        <f>'Average Income Limits-HIDE'!Q66</f>
        <v>19660</v>
      </c>
      <c r="AZ67">
        <f>'Average Income Limits-HIDE'!R66</f>
        <v>21020</v>
      </c>
      <c r="BA67">
        <f>'Average Income Limits-HIDE'!S66</f>
        <v>22380</v>
      </c>
      <c r="BB67">
        <f>'Average Income Limits-HIDE'!T66</f>
        <v>17790</v>
      </c>
      <c r="BC67">
        <f>'Average Income Limits-HIDE'!U66</f>
        <v>20340</v>
      </c>
      <c r="BD67">
        <f>'Average Income Limits-HIDE'!V66</f>
        <v>22890</v>
      </c>
      <c r="BE67">
        <f>'Average Income Limits-HIDE'!W66</f>
        <v>25410</v>
      </c>
      <c r="BF67">
        <f>'Average Income Limits-HIDE'!X66</f>
        <v>27450</v>
      </c>
      <c r="BG67">
        <f>'Average Income Limits-HIDE'!Y66</f>
        <v>29490</v>
      </c>
      <c r="BH67">
        <f>'Average Income Limits-HIDE'!Z66</f>
        <v>31530</v>
      </c>
      <c r="BI67">
        <f>'Average Income Limits-HIDE'!AA66</f>
        <v>33570</v>
      </c>
      <c r="BJ67">
        <f>'Average Income Limits-HIDE'!AB66</f>
        <v>23720</v>
      </c>
      <c r="BK67">
        <f>'Average Income Limits-HIDE'!AC66</f>
        <v>27120</v>
      </c>
      <c r="BL67">
        <f>'Average Income Limits-HIDE'!AD66</f>
        <v>30520</v>
      </c>
      <c r="BM67">
        <f>'Average Income Limits-HIDE'!AE66</f>
        <v>33880</v>
      </c>
      <c r="BN67">
        <f>'Average Income Limits-HIDE'!AF66</f>
        <v>36600</v>
      </c>
      <c r="BO67">
        <f>'Average Income Limits-HIDE'!AG66</f>
        <v>39320</v>
      </c>
      <c r="BP67">
        <f>'Average Income Limits-HIDE'!AH66</f>
        <v>42040</v>
      </c>
      <c r="BQ67">
        <f>'Average Income Limits-HIDE'!AI66</f>
        <v>44760</v>
      </c>
      <c r="BR67">
        <f>'Average Income Limits-HIDE'!AZ66</f>
        <v>41510</v>
      </c>
      <c r="BS67">
        <f>'Average Income Limits-HIDE'!BA66</f>
        <v>47460</v>
      </c>
      <c r="BT67">
        <f>'Average Income Limits-HIDE'!BB66</f>
        <v>53410</v>
      </c>
      <c r="BU67">
        <f>'Average Income Limits-HIDE'!BC66</f>
        <v>59290</v>
      </c>
      <c r="BV67">
        <f>'Average Income Limits-HIDE'!BD66</f>
        <v>64050</v>
      </c>
      <c r="BW67">
        <f>'Average Income Limits-HIDE'!BE66</f>
        <v>68810</v>
      </c>
      <c r="BX67">
        <f>'Average Income Limits-HIDE'!BF66</f>
        <v>73570</v>
      </c>
      <c r="BY67">
        <f>'Average Income Limits-HIDE'!BG66</f>
        <v>78330</v>
      </c>
      <c r="BZ67">
        <f>'Average Income Limits-HIDE'!BH66</f>
        <v>47440</v>
      </c>
      <c r="CA67">
        <f>'Average Income Limits-HIDE'!BI66</f>
        <v>54240</v>
      </c>
      <c r="CB67">
        <f>'Average Income Limits-HIDE'!BJ66</f>
        <v>61040</v>
      </c>
      <c r="CC67">
        <f>'Average Income Limits-HIDE'!BK66</f>
        <v>67760</v>
      </c>
      <c r="CD67">
        <f>'Average Income Limits-HIDE'!BL66</f>
        <v>73200</v>
      </c>
      <c r="CE67">
        <f>'Average Income Limits-HIDE'!BM66</f>
        <v>78640</v>
      </c>
      <c r="CF67">
        <f>'Average Income Limits-HIDE'!BN66</f>
        <v>84080</v>
      </c>
      <c r="CG67">
        <f>'Average Income Limits-HIDE'!BO66</f>
        <v>89520</v>
      </c>
      <c r="CH67" s="1">
        <f t="shared" ref="CH67:CH98" si="225">ROUNDDOWN((AT67*0.3)/12,0)</f>
        <v>296</v>
      </c>
      <c r="CI67" s="1">
        <f t="shared" ref="CI67:CI98" si="226">ROUNDDOWN(((AT67+AU67)/2)/12*0.3, 0)</f>
        <v>317</v>
      </c>
      <c r="CJ67" s="1">
        <f t="shared" ref="CJ67:CJ98" si="227">ROUNDDOWN((AV67*0.3)/12,0)</f>
        <v>381</v>
      </c>
      <c r="CK67" s="1">
        <f t="shared" ref="CK67:CK98" si="228">ROUNDDOWN(((AW67+AX67)/2)/12*0.3, 0)</f>
        <v>440</v>
      </c>
      <c r="CL67" s="1">
        <f t="shared" ref="CL67:CL98" si="229">ROUNDDOWN((AY67*0.3)/12,0)</f>
        <v>491</v>
      </c>
      <c r="CM67" s="1">
        <f t="shared" ref="CM67:CM98" si="230">ROUNDDOWN((BB67*0.3)/12,0)</f>
        <v>444</v>
      </c>
      <c r="CN67" s="1">
        <f t="shared" ref="CN67:CN98" si="231">ROUNDDOWN(((BB67+BC67)/2)/12*0.3, 0)</f>
        <v>476</v>
      </c>
      <c r="CO67" s="1">
        <f t="shared" ref="CO67:CO98" si="232">ROUNDDOWN((BD67*0.3)/12,0)</f>
        <v>572</v>
      </c>
      <c r="CP67" s="1">
        <f t="shared" ref="CP67:CP98" si="233">ROUNDDOWN(((BE67+BF67)/2)/12*0.3, 0)</f>
        <v>660</v>
      </c>
      <c r="CQ67" s="1">
        <f t="shared" ref="CQ67:CQ98" si="234">ROUNDDOWN((BG67*0.3)/12,0)</f>
        <v>737</v>
      </c>
      <c r="CR67" s="1">
        <f t="shared" ref="CR67:CR98" si="235">ROUNDDOWN((BJ67*0.3)/12,0)</f>
        <v>593</v>
      </c>
      <c r="CS67" s="1">
        <f t="shared" ref="CS67:CS98" si="236">ROUNDDOWN(((BJ67+BK67)/2)/12*0.3, 0)</f>
        <v>635</v>
      </c>
      <c r="CT67" s="1">
        <f t="shared" ref="CT67:CT98" si="237">ROUNDDOWN((BL67*0.3)/12,0)</f>
        <v>763</v>
      </c>
      <c r="CU67" s="1">
        <f t="shared" ref="CU67:CU98" si="238">ROUNDDOWN(((BM67+BN67)/2)/12*0.3, 0)</f>
        <v>881</v>
      </c>
      <c r="CV67" s="1">
        <f t="shared" ref="CV67:CV98" si="239">ROUNDDOWN((BO67*0.3)/12,0)</f>
        <v>983</v>
      </c>
      <c r="CW67" s="1">
        <f t="shared" ref="CW67:CW98" si="240">ROUNDDOWN((F67*0.3)/12,0)</f>
        <v>741</v>
      </c>
      <c r="CX67" s="1">
        <f t="shared" ref="CX67:CX98" si="241">ROUNDDOWN(((F67+G67)/2)/12*0.3, 0)</f>
        <v>794</v>
      </c>
      <c r="CY67" s="1">
        <f t="shared" ref="CY67:CY98" si="242">ROUNDDOWN((H67*0.3)/12,0)</f>
        <v>953</v>
      </c>
      <c r="CZ67" s="1">
        <f t="shared" ref="CZ67:CZ98" si="243">ROUNDDOWN(((I67+J67)/2)/12*0.3, 0)</f>
        <v>1101</v>
      </c>
      <c r="DA67" s="1">
        <f t="shared" ref="DA67:DA98" si="244">ROUNDDOWN((K67*0.3)/12,0)</f>
        <v>1228</v>
      </c>
      <c r="DB67" s="1">
        <f t="shared" ref="DB67:DB98" si="245">ROUNDDOWN((N67*0.3)/12,0)</f>
        <v>889</v>
      </c>
      <c r="DC67" s="1">
        <f t="shared" ref="DC67:DC98" si="246">ROUNDDOWN(((N67+O67)/2)/12*0.3, 0)</f>
        <v>953</v>
      </c>
      <c r="DD67" s="1">
        <f t="shared" ref="DD67:DD98" si="247">ROUNDDOWN((P67*0.3)/12,0)</f>
        <v>1144</v>
      </c>
      <c r="DE67" s="1">
        <f t="shared" ref="DE67:DE98" si="248">ROUNDDOWN(((Q67+R67)/2)/12*0.3, 0)</f>
        <v>1321</v>
      </c>
      <c r="DF67" s="1">
        <f t="shared" ref="DF67:DF98" si="249">ROUNDDOWN((S67*0.3)/12,0)</f>
        <v>1474</v>
      </c>
      <c r="DG67" s="1">
        <f t="shared" ref="DG67:DG98" si="250">ROUNDDOWN((BR67*0.3)/12,0)</f>
        <v>1037</v>
      </c>
      <c r="DH67" s="1">
        <f t="shared" ref="DH67:DH98" si="251">ROUNDDOWN(((BR67+BS67)/2)/12*0.3, 0)</f>
        <v>1112</v>
      </c>
      <c r="DI67" s="1">
        <f t="shared" ref="DI67:DI98" si="252">ROUNDDOWN((BT67*0.3)/12,0)</f>
        <v>1335</v>
      </c>
      <c r="DJ67" s="1">
        <f t="shared" ref="DJ67:DJ98" si="253">ROUNDDOWN(((BU67+BV67)/2)/12*0.3, 0)</f>
        <v>1541</v>
      </c>
      <c r="DK67" s="1">
        <f t="shared" ref="DK67:DK98" si="254">ROUNDDOWN((BW67*0.3)/12,0)</f>
        <v>1720</v>
      </c>
      <c r="DL67" s="1">
        <f t="shared" ref="DL67:DL98" si="255">ROUNDDOWN((BZ67*0.3)/12,0)</f>
        <v>1186</v>
      </c>
      <c r="DM67" s="1">
        <f t="shared" ref="DM67:DM98" si="256">ROUNDDOWN(((BZ67+CA67)/2)/12*0.3, 0)</f>
        <v>1271</v>
      </c>
      <c r="DN67" s="1">
        <f t="shared" ref="DN67:DN98" si="257">ROUNDDOWN((CB67*0.3)/12,0)</f>
        <v>1526</v>
      </c>
      <c r="DO67" s="1">
        <f t="shared" ref="DO67:DO98" si="258">ROUNDDOWN(((CC67+CD67)/2)/12*0.3, 0)</f>
        <v>1762</v>
      </c>
      <c r="DP67" s="1">
        <f t="shared" ref="DP67:DP98" si="259">ROUNDDOWN((CE67*0.3)/12,0)</f>
        <v>1966</v>
      </c>
      <c r="DQ67">
        <f t="shared" si="217"/>
        <v>0</v>
      </c>
      <c r="DR67">
        <f t="shared" si="218"/>
        <v>0</v>
      </c>
      <c r="DS67">
        <f t="shared" si="219"/>
        <v>0</v>
      </c>
      <c r="DT67">
        <f t="shared" si="220"/>
        <v>0</v>
      </c>
      <c r="DU67">
        <f t="shared" si="221"/>
        <v>0</v>
      </c>
      <c r="DV67">
        <f t="shared" si="222"/>
        <v>0</v>
      </c>
      <c r="DW67">
        <f t="shared" si="223"/>
        <v>0</v>
      </c>
      <c r="DX67">
        <f t="shared" si="224"/>
        <v>0</v>
      </c>
      <c r="DY67">
        <f t="shared" ref="DY67:DY98" si="260">W67*0.6</f>
        <v>0</v>
      </c>
      <c r="DZ67">
        <f t="shared" ref="DZ67:DZ98" si="261">X67*0.6</f>
        <v>0</v>
      </c>
      <c r="EA67">
        <f t="shared" ref="EA67:EA98" si="262">Y67*0.6</f>
        <v>0</v>
      </c>
      <c r="EB67">
        <f t="shared" ref="EB67:EB98" si="263">Z67*0.6</f>
        <v>0</v>
      </c>
      <c r="EC67">
        <f t="shared" ref="EC67:EC98" si="264">AA67*0.6</f>
        <v>0</v>
      </c>
      <c r="ED67">
        <f t="shared" ref="ED67:ED98" si="265">AB67*0.6</f>
        <v>0</v>
      </c>
      <c r="EE67">
        <f t="shared" ref="EE67:EE98" si="266">AC67*0.6</f>
        <v>0</v>
      </c>
      <c r="EF67">
        <f t="shared" ref="EF67:EF98" si="267">AD67*0.6</f>
        <v>0</v>
      </c>
      <c r="EG67">
        <f t="shared" ref="EG67:EG98" si="268">W67*0.8</f>
        <v>0</v>
      </c>
      <c r="EH67">
        <f t="shared" ref="EH67:EH98" si="269">X67*0.8</f>
        <v>0</v>
      </c>
      <c r="EI67">
        <f t="shared" ref="EI67:EI98" si="270">Y67*0.8</f>
        <v>0</v>
      </c>
      <c r="EJ67">
        <f t="shared" ref="EJ67:EJ98" si="271">Z67*0.8</f>
        <v>0</v>
      </c>
      <c r="EK67">
        <f t="shared" ref="EK67:EK98" si="272">AA67*0.8</f>
        <v>0</v>
      </c>
      <c r="EL67">
        <f t="shared" ref="EL67:EL98" si="273">AB67*0.8</f>
        <v>0</v>
      </c>
      <c r="EM67">
        <f t="shared" ref="EM67:EM98" si="274">AC67*0.8</f>
        <v>0</v>
      </c>
      <c r="EN67">
        <f t="shared" ref="EN67:EN98" si="275">AD67*0.8</f>
        <v>0</v>
      </c>
      <c r="EO67">
        <f t="shared" ref="EO67:EO98" si="276">W67*1.4</f>
        <v>0</v>
      </c>
      <c r="EP67">
        <f t="shared" ref="EP67:EP98" si="277">X67*1.4</f>
        <v>0</v>
      </c>
      <c r="EQ67">
        <f t="shared" ref="EQ67:EQ98" si="278">Y67*1.4</f>
        <v>0</v>
      </c>
      <c r="ER67">
        <f t="shared" ref="ER67:ER98" si="279">Z67*1.4</f>
        <v>0</v>
      </c>
      <c r="ES67">
        <f t="shared" ref="ES67:ES98" si="280">AA67*1.4</f>
        <v>0</v>
      </c>
      <c r="ET67">
        <f t="shared" ref="ET67:ET98" si="281">AB67*1.4</f>
        <v>0</v>
      </c>
      <c r="EU67">
        <f t="shared" ref="EU67:EU98" si="282">AC67*1.4</f>
        <v>0</v>
      </c>
      <c r="EV67">
        <f t="shared" ref="EV67:EV98" si="283">AD67*1.4</f>
        <v>0</v>
      </c>
      <c r="EW67">
        <f t="shared" ref="EW67:EW98" si="284">W67*1.6</f>
        <v>0</v>
      </c>
      <c r="EX67">
        <f t="shared" ref="EX67:EX98" si="285">X67*1.6</f>
        <v>0</v>
      </c>
      <c r="EY67">
        <f t="shared" ref="EY67:EY98" si="286">Y67*1.6</f>
        <v>0</v>
      </c>
      <c r="EZ67">
        <f t="shared" ref="EZ67:EZ98" si="287">Z67*1.6</f>
        <v>0</v>
      </c>
      <c r="FA67">
        <f t="shared" ref="FA67:FA98" si="288">AA67*1.6</f>
        <v>0</v>
      </c>
      <c r="FB67">
        <f t="shared" ref="FB67:FB98" si="289">AB67*1.6</f>
        <v>0</v>
      </c>
      <c r="FC67">
        <f t="shared" ref="FC67:FC98" si="290">AC67*1.6</f>
        <v>0</v>
      </c>
      <c r="FD67">
        <f t="shared" ref="FD67:FD98" si="291">AD67*1.6</f>
        <v>0</v>
      </c>
      <c r="FE67" s="1">
        <f t="shared" ref="FE67:FE98" si="292">ROUNDDOWN((DQ67*0.3)/12,0)</f>
        <v>0</v>
      </c>
      <c r="FF67" s="1">
        <f t="shared" ref="FF67:FF98" si="293">ROUNDDOWN(((DQ67+DR67)/2)/12*0.3, 0)</f>
        <v>0</v>
      </c>
      <c r="FG67" s="1">
        <f t="shared" ref="FG67:FG98" si="294">ROUNDDOWN((DS67*0.3)/12,0)</f>
        <v>0</v>
      </c>
      <c r="FH67" s="1">
        <f t="shared" ref="FH67:FH98" si="295">ROUNDDOWN(((DT67+DU67)/2)/12*0.3, 0)</f>
        <v>0</v>
      </c>
      <c r="FI67" s="1">
        <f t="shared" ref="FI67:FI98" si="296">ROUNDDOWN((DV67*0.3)/12,0)</f>
        <v>0</v>
      </c>
      <c r="FJ67" s="1">
        <f t="shared" ref="FJ67:FJ98" si="297">ROUNDDOWN((DY67*0.3)/12,0)</f>
        <v>0</v>
      </c>
      <c r="FK67" s="1">
        <f t="shared" ref="FK67:FK98" si="298">ROUNDDOWN(((DY67+DZ67)/2)/12*0.3, 0)</f>
        <v>0</v>
      </c>
      <c r="FL67" s="1">
        <f t="shared" ref="FL67:FL98" si="299">ROUNDDOWN((EA67*0.3)/12,0)</f>
        <v>0</v>
      </c>
      <c r="FM67" s="1">
        <f t="shared" ref="FM67:FM98" si="300">ROUNDDOWN(((EB67+EC67)/2)/12*0.3, 0)</f>
        <v>0</v>
      </c>
      <c r="FN67" s="1">
        <f t="shared" ref="FN67:FN98" si="301">ROUNDDOWN((ED67*0.3)/12,0)</f>
        <v>0</v>
      </c>
      <c r="FO67" s="1">
        <f t="shared" ref="FO67:FO98" si="302">ROUNDDOWN((EG67*0.3)/12,0)</f>
        <v>0</v>
      </c>
      <c r="FP67" s="1">
        <f t="shared" ref="FP67:FP98" si="303">ROUNDDOWN(((EG67+EH67)/2)/12*0.3, 0)</f>
        <v>0</v>
      </c>
      <c r="FQ67" s="1">
        <f t="shared" ref="FQ67:FQ98" si="304">ROUNDDOWN((EI67*0.3)/12,0)</f>
        <v>0</v>
      </c>
      <c r="FR67" s="1">
        <f t="shared" ref="FR67:FR98" si="305">ROUNDDOWN(((EJ67+EK67)/2)/12*0.3, 0)</f>
        <v>0</v>
      </c>
      <c r="FS67" s="1">
        <f t="shared" ref="FS67:FS98" si="306">ROUNDDOWN((EL67*0.3)/12,0)</f>
        <v>0</v>
      </c>
      <c r="FT67" s="1">
        <f t="shared" ref="FT67:FT98" si="307">ROUNDDOWN((W67*0.3)/12,0)</f>
        <v>0</v>
      </c>
      <c r="FU67" s="1">
        <f t="shared" ref="FU67:FU98" si="308">ROUNDDOWN(((W67+X67)/2)/12*0.3, 0)</f>
        <v>0</v>
      </c>
      <c r="FV67" s="1">
        <f t="shared" ref="FV67:FV98" si="309">ROUNDDOWN((Y67*0.3)/12,0)</f>
        <v>0</v>
      </c>
      <c r="FW67" s="1">
        <f t="shared" ref="FW67:FW98" si="310">ROUNDDOWN(((Z67+AA67)/2)/12*0.3, 0)</f>
        <v>0</v>
      </c>
      <c r="FX67" s="1">
        <f t="shared" ref="FX67:FX98" si="311">ROUNDDOWN((AB67*0.3)/12,0)</f>
        <v>0</v>
      </c>
      <c r="FY67" s="1">
        <f t="shared" ref="FY67:FY98" si="312">ROUNDDOWN((AE67*0.3)/12,0)</f>
        <v>0</v>
      </c>
      <c r="FZ67" s="1">
        <f t="shared" ref="FZ67:FZ98" si="313">ROUNDDOWN(((AE67+AF67)/2)/12*0.3, 0)</f>
        <v>0</v>
      </c>
      <c r="GA67" s="1">
        <f t="shared" ref="GA67:GA98" si="314">ROUNDDOWN((AG67*0.3)/12,0)</f>
        <v>0</v>
      </c>
      <c r="GB67" s="1">
        <f t="shared" ref="GB67:GB98" si="315">ROUNDDOWN(((AH67+AI67)/2)/12*0.3, 0)</f>
        <v>0</v>
      </c>
      <c r="GC67" s="1">
        <f t="shared" ref="GC67:GC98" si="316">ROUNDDOWN((AJ67*0.3)/12,0)</f>
        <v>0</v>
      </c>
      <c r="GD67" s="1">
        <f t="shared" ref="GD67:GD98" si="317">ROUNDDOWN((EO67*0.3)/12,0)</f>
        <v>0</v>
      </c>
      <c r="GE67" s="1">
        <f t="shared" ref="GE67:GE98" si="318">ROUNDDOWN(((EO67+EP67)/2)/12*0.3, 0)</f>
        <v>0</v>
      </c>
      <c r="GF67" s="1">
        <f t="shared" ref="GF67:GF98" si="319">ROUNDDOWN((EQ67*0.3)/12,0)</f>
        <v>0</v>
      </c>
      <c r="GG67" s="1">
        <f t="shared" ref="GG67:GG98" si="320">ROUNDDOWN(((ER67+ES67)/2)/12*0.3, 0)</f>
        <v>0</v>
      </c>
      <c r="GH67" s="1">
        <f t="shared" ref="GH67:GH98" si="321">ROUNDDOWN((ET67*0.3)/12,0)</f>
        <v>0</v>
      </c>
      <c r="GI67" s="1">
        <f t="shared" ref="GI67:GI98" si="322">ROUNDDOWN((EW67*0.3)/12,0)</f>
        <v>0</v>
      </c>
      <c r="GJ67" s="1">
        <f t="shared" ref="GJ67:GJ98" si="323">ROUNDDOWN(((EW67+EX67)/2)/12*0.3, 0)</f>
        <v>0</v>
      </c>
      <c r="GK67" s="1">
        <f t="shared" ref="GK67:GK98" si="324">ROUNDDOWN((EY67*0.3)/12,0)</f>
        <v>0</v>
      </c>
      <c r="GL67" s="1">
        <f t="shared" ref="GL67:GL98" si="325">ROUNDDOWN(((EZ67+FA67)/2)/12*0.3, 0)</f>
        <v>0</v>
      </c>
      <c r="GM67" s="1">
        <f t="shared" ref="GM67:GM98" si="326">ROUNDDOWN((FB67*0.3)/12,0)</f>
        <v>0</v>
      </c>
      <c r="GN67">
        <f t="shared" ref="GN67:GN98" si="327">I67*2.4</f>
        <v>101640</v>
      </c>
      <c r="GO67">
        <f t="shared" ref="GO67:GO98" si="328">I67*3</f>
        <v>127050</v>
      </c>
    </row>
    <row r="68" spans="1:197" x14ac:dyDescent="0.2">
      <c r="A68" s="1" t="s">
        <v>224</v>
      </c>
      <c r="B68" t="s">
        <v>222</v>
      </c>
      <c r="C68" t="s">
        <v>225</v>
      </c>
      <c r="D68" t="s">
        <v>223</v>
      </c>
      <c r="E68">
        <v>118600</v>
      </c>
      <c r="F68">
        <v>40750</v>
      </c>
      <c r="G68">
        <v>46600</v>
      </c>
      <c r="H68">
        <v>52400</v>
      </c>
      <c r="I68">
        <v>58250</v>
      </c>
      <c r="J68">
        <v>62900</v>
      </c>
      <c r="K68">
        <v>67600</v>
      </c>
      <c r="L68">
        <v>72250</v>
      </c>
      <c r="M68">
        <v>76900</v>
      </c>
      <c r="N68">
        <v>48900</v>
      </c>
      <c r="O68">
        <v>55920</v>
      </c>
      <c r="P68">
        <v>62880</v>
      </c>
      <c r="Q68">
        <v>69900</v>
      </c>
      <c r="R68">
        <v>75480</v>
      </c>
      <c r="S68">
        <v>81120</v>
      </c>
      <c r="T68">
        <v>86700</v>
      </c>
      <c r="U68">
        <v>92280</v>
      </c>
      <c r="V68" s="1" t="s">
        <v>17</v>
      </c>
      <c r="AM68" s="1" t="s">
        <v>617</v>
      </c>
      <c r="AN68" s="1" t="s">
        <v>19</v>
      </c>
      <c r="AO68" s="1">
        <v>0</v>
      </c>
      <c r="AP68" t="s">
        <v>225</v>
      </c>
      <c r="AQ68" s="1" t="s">
        <v>21</v>
      </c>
      <c r="AR68" s="1" t="s">
        <v>548</v>
      </c>
      <c r="AS68" t="s">
        <v>225</v>
      </c>
      <c r="AT68">
        <f>'Average Income Limits-HIDE'!L67</f>
        <v>16300</v>
      </c>
      <c r="AU68">
        <f>'Average Income Limits-HIDE'!M67</f>
        <v>18640</v>
      </c>
      <c r="AV68">
        <f>'Average Income Limits-HIDE'!N67</f>
        <v>20960</v>
      </c>
      <c r="AW68">
        <f>'Average Income Limits-HIDE'!O67</f>
        <v>23300</v>
      </c>
      <c r="AX68">
        <f>'Average Income Limits-HIDE'!P67</f>
        <v>25160</v>
      </c>
      <c r="AY68">
        <f>'Average Income Limits-HIDE'!Q67</f>
        <v>27040</v>
      </c>
      <c r="AZ68">
        <f>'Average Income Limits-HIDE'!R67</f>
        <v>28900</v>
      </c>
      <c r="BA68">
        <f>'Average Income Limits-HIDE'!S67</f>
        <v>30760</v>
      </c>
      <c r="BB68">
        <f>'Average Income Limits-HIDE'!T67</f>
        <v>24450</v>
      </c>
      <c r="BC68">
        <f>'Average Income Limits-HIDE'!U67</f>
        <v>27960</v>
      </c>
      <c r="BD68">
        <f>'Average Income Limits-HIDE'!V67</f>
        <v>31440</v>
      </c>
      <c r="BE68">
        <f>'Average Income Limits-HIDE'!W67</f>
        <v>34950</v>
      </c>
      <c r="BF68">
        <f>'Average Income Limits-HIDE'!X67</f>
        <v>37740</v>
      </c>
      <c r="BG68">
        <f>'Average Income Limits-HIDE'!Y67</f>
        <v>40560</v>
      </c>
      <c r="BH68">
        <f>'Average Income Limits-HIDE'!Z67</f>
        <v>43350</v>
      </c>
      <c r="BI68">
        <f>'Average Income Limits-HIDE'!AA67</f>
        <v>46140</v>
      </c>
      <c r="BJ68">
        <f>'Average Income Limits-HIDE'!AB67</f>
        <v>32600</v>
      </c>
      <c r="BK68">
        <f>'Average Income Limits-HIDE'!AC67</f>
        <v>37280</v>
      </c>
      <c r="BL68">
        <f>'Average Income Limits-HIDE'!AD67</f>
        <v>41920</v>
      </c>
      <c r="BM68">
        <f>'Average Income Limits-HIDE'!AE67</f>
        <v>46600</v>
      </c>
      <c r="BN68">
        <f>'Average Income Limits-HIDE'!AF67</f>
        <v>50320</v>
      </c>
      <c r="BO68">
        <f>'Average Income Limits-HIDE'!AG67</f>
        <v>54080</v>
      </c>
      <c r="BP68">
        <f>'Average Income Limits-HIDE'!AH67</f>
        <v>57800</v>
      </c>
      <c r="BQ68">
        <f>'Average Income Limits-HIDE'!AI67</f>
        <v>61520</v>
      </c>
      <c r="BR68">
        <f>'Average Income Limits-HIDE'!AZ67</f>
        <v>57050</v>
      </c>
      <c r="BS68">
        <f>'Average Income Limits-HIDE'!BA67</f>
        <v>65240</v>
      </c>
      <c r="BT68">
        <f>'Average Income Limits-HIDE'!BB67</f>
        <v>73360</v>
      </c>
      <c r="BU68">
        <f>'Average Income Limits-HIDE'!BC67</f>
        <v>81550</v>
      </c>
      <c r="BV68">
        <f>'Average Income Limits-HIDE'!BD67</f>
        <v>88060</v>
      </c>
      <c r="BW68">
        <f>'Average Income Limits-HIDE'!BE67</f>
        <v>94640</v>
      </c>
      <c r="BX68">
        <f>'Average Income Limits-HIDE'!BF67</f>
        <v>101150</v>
      </c>
      <c r="BY68">
        <f>'Average Income Limits-HIDE'!BG67</f>
        <v>107660</v>
      </c>
      <c r="BZ68">
        <f>'Average Income Limits-HIDE'!BH67</f>
        <v>65200</v>
      </c>
      <c r="CA68">
        <f>'Average Income Limits-HIDE'!BI67</f>
        <v>74560</v>
      </c>
      <c r="CB68">
        <f>'Average Income Limits-HIDE'!BJ67</f>
        <v>83840</v>
      </c>
      <c r="CC68">
        <f>'Average Income Limits-HIDE'!BK67</f>
        <v>93200</v>
      </c>
      <c r="CD68">
        <f>'Average Income Limits-HIDE'!BL67</f>
        <v>100640</v>
      </c>
      <c r="CE68">
        <f>'Average Income Limits-HIDE'!BM67</f>
        <v>108160</v>
      </c>
      <c r="CF68">
        <f>'Average Income Limits-HIDE'!BN67</f>
        <v>115600</v>
      </c>
      <c r="CG68">
        <f>'Average Income Limits-HIDE'!BO67</f>
        <v>123040</v>
      </c>
      <c r="CH68" s="1">
        <f t="shared" si="225"/>
        <v>407</v>
      </c>
      <c r="CI68" s="1">
        <f t="shared" si="226"/>
        <v>436</v>
      </c>
      <c r="CJ68" s="1">
        <f t="shared" si="227"/>
        <v>524</v>
      </c>
      <c r="CK68" s="1">
        <f t="shared" si="228"/>
        <v>605</v>
      </c>
      <c r="CL68" s="1">
        <f t="shared" si="229"/>
        <v>676</v>
      </c>
      <c r="CM68" s="1">
        <f t="shared" si="230"/>
        <v>611</v>
      </c>
      <c r="CN68" s="1">
        <f t="shared" si="231"/>
        <v>655</v>
      </c>
      <c r="CO68" s="1">
        <f t="shared" si="232"/>
        <v>786</v>
      </c>
      <c r="CP68" s="1">
        <f t="shared" si="233"/>
        <v>908</v>
      </c>
      <c r="CQ68" s="1">
        <f t="shared" si="234"/>
        <v>1014</v>
      </c>
      <c r="CR68" s="1">
        <f t="shared" si="235"/>
        <v>815</v>
      </c>
      <c r="CS68" s="1">
        <f t="shared" si="236"/>
        <v>873</v>
      </c>
      <c r="CT68" s="1">
        <f t="shared" si="237"/>
        <v>1048</v>
      </c>
      <c r="CU68" s="1">
        <f t="shared" si="238"/>
        <v>1211</v>
      </c>
      <c r="CV68" s="1">
        <f t="shared" si="239"/>
        <v>1352</v>
      </c>
      <c r="CW68" s="1">
        <f t="shared" si="240"/>
        <v>1018</v>
      </c>
      <c r="CX68" s="1">
        <f t="shared" si="241"/>
        <v>1091</v>
      </c>
      <c r="CY68" s="1">
        <f t="shared" si="242"/>
        <v>1310</v>
      </c>
      <c r="CZ68" s="1">
        <f t="shared" si="243"/>
        <v>1514</v>
      </c>
      <c r="DA68" s="1">
        <f t="shared" si="244"/>
        <v>1690</v>
      </c>
      <c r="DB68" s="1">
        <f t="shared" si="245"/>
        <v>1222</v>
      </c>
      <c r="DC68" s="1">
        <f t="shared" si="246"/>
        <v>1310</v>
      </c>
      <c r="DD68" s="1">
        <f t="shared" si="247"/>
        <v>1572</v>
      </c>
      <c r="DE68" s="1">
        <f t="shared" si="248"/>
        <v>1817</v>
      </c>
      <c r="DF68" s="1">
        <f t="shared" si="249"/>
        <v>2028</v>
      </c>
      <c r="DG68" s="1">
        <f t="shared" si="250"/>
        <v>1426</v>
      </c>
      <c r="DH68" s="1">
        <f t="shared" si="251"/>
        <v>1528</v>
      </c>
      <c r="DI68" s="1">
        <f t="shared" si="252"/>
        <v>1834</v>
      </c>
      <c r="DJ68" s="1">
        <f t="shared" si="253"/>
        <v>2120</v>
      </c>
      <c r="DK68" s="1">
        <f t="shared" si="254"/>
        <v>2366</v>
      </c>
      <c r="DL68" s="1">
        <f t="shared" si="255"/>
        <v>1630</v>
      </c>
      <c r="DM68" s="1">
        <f t="shared" si="256"/>
        <v>1747</v>
      </c>
      <c r="DN68" s="1">
        <f t="shared" si="257"/>
        <v>2096</v>
      </c>
      <c r="DO68" s="1">
        <f t="shared" si="258"/>
        <v>2423</v>
      </c>
      <c r="DP68" s="1">
        <f t="shared" si="259"/>
        <v>2704</v>
      </c>
      <c r="DQ68">
        <f t="shared" ref="DQ68:DQ99" si="329">IFERROR(W68*0.4,0)</f>
        <v>0</v>
      </c>
      <c r="DR68">
        <f t="shared" ref="DR68:DR99" si="330">X68*0.4</f>
        <v>0</v>
      </c>
      <c r="DS68">
        <f t="shared" ref="DS68:DS99" si="331">Y68*0.4</f>
        <v>0</v>
      </c>
      <c r="DT68">
        <f t="shared" ref="DT68:DT99" si="332">Z68*0.4</f>
        <v>0</v>
      </c>
      <c r="DU68">
        <f t="shared" ref="DU68:DU99" si="333">AA68*0.4</f>
        <v>0</v>
      </c>
      <c r="DV68">
        <f t="shared" ref="DV68:DV99" si="334">AB68*0.4</f>
        <v>0</v>
      </c>
      <c r="DW68">
        <f t="shared" ref="DW68:DW99" si="335">AC68*0.4</f>
        <v>0</v>
      </c>
      <c r="DX68">
        <f t="shared" ref="DX68:DX99" si="336">AD68*0.4</f>
        <v>0</v>
      </c>
      <c r="DY68">
        <f t="shared" si="260"/>
        <v>0</v>
      </c>
      <c r="DZ68">
        <f t="shared" si="261"/>
        <v>0</v>
      </c>
      <c r="EA68">
        <f t="shared" si="262"/>
        <v>0</v>
      </c>
      <c r="EB68">
        <f t="shared" si="263"/>
        <v>0</v>
      </c>
      <c r="EC68">
        <f t="shared" si="264"/>
        <v>0</v>
      </c>
      <c r="ED68">
        <f t="shared" si="265"/>
        <v>0</v>
      </c>
      <c r="EE68">
        <f t="shared" si="266"/>
        <v>0</v>
      </c>
      <c r="EF68">
        <f t="shared" si="267"/>
        <v>0</v>
      </c>
      <c r="EG68">
        <f t="shared" si="268"/>
        <v>0</v>
      </c>
      <c r="EH68">
        <f t="shared" si="269"/>
        <v>0</v>
      </c>
      <c r="EI68">
        <f t="shared" si="270"/>
        <v>0</v>
      </c>
      <c r="EJ68">
        <f t="shared" si="271"/>
        <v>0</v>
      </c>
      <c r="EK68">
        <f t="shared" si="272"/>
        <v>0</v>
      </c>
      <c r="EL68">
        <f t="shared" si="273"/>
        <v>0</v>
      </c>
      <c r="EM68">
        <f t="shared" si="274"/>
        <v>0</v>
      </c>
      <c r="EN68">
        <f t="shared" si="275"/>
        <v>0</v>
      </c>
      <c r="EO68">
        <f t="shared" si="276"/>
        <v>0</v>
      </c>
      <c r="EP68">
        <f t="shared" si="277"/>
        <v>0</v>
      </c>
      <c r="EQ68">
        <f t="shared" si="278"/>
        <v>0</v>
      </c>
      <c r="ER68">
        <f t="shared" si="279"/>
        <v>0</v>
      </c>
      <c r="ES68">
        <f t="shared" si="280"/>
        <v>0</v>
      </c>
      <c r="ET68">
        <f t="shared" si="281"/>
        <v>0</v>
      </c>
      <c r="EU68">
        <f t="shared" si="282"/>
        <v>0</v>
      </c>
      <c r="EV68">
        <f t="shared" si="283"/>
        <v>0</v>
      </c>
      <c r="EW68">
        <f t="shared" si="284"/>
        <v>0</v>
      </c>
      <c r="EX68">
        <f t="shared" si="285"/>
        <v>0</v>
      </c>
      <c r="EY68">
        <f t="shared" si="286"/>
        <v>0</v>
      </c>
      <c r="EZ68">
        <f t="shared" si="287"/>
        <v>0</v>
      </c>
      <c r="FA68">
        <f t="shared" si="288"/>
        <v>0</v>
      </c>
      <c r="FB68">
        <f t="shared" si="289"/>
        <v>0</v>
      </c>
      <c r="FC68">
        <f t="shared" si="290"/>
        <v>0</v>
      </c>
      <c r="FD68">
        <f t="shared" si="291"/>
        <v>0</v>
      </c>
      <c r="FE68" s="1">
        <f t="shared" si="292"/>
        <v>0</v>
      </c>
      <c r="FF68" s="1">
        <f t="shared" si="293"/>
        <v>0</v>
      </c>
      <c r="FG68" s="1">
        <f t="shared" si="294"/>
        <v>0</v>
      </c>
      <c r="FH68" s="1">
        <f t="shared" si="295"/>
        <v>0</v>
      </c>
      <c r="FI68" s="1">
        <f t="shared" si="296"/>
        <v>0</v>
      </c>
      <c r="FJ68" s="1">
        <f t="shared" si="297"/>
        <v>0</v>
      </c>
      <c r="FK68" s="1">
        <f t="shared" si="298"/>
        <v>0</v>
      </c>
      <c r="FL68" s="1">
        <f t="shared" si="299"/>
        <v>0</v>
      </c>
      <c r="FM68" s="1">
        <f t="shared" si="300"/>
        <v>0</v>
      </c>
      <c r="FN68" s="1">
        <f t="shared" si="301"/>
        <v>0</v>
      </c>
      <c r="FO68" s="1">
        <f t="shared" si="302"/>
        <v>0</v>
      </c>
      <c r="FP68" s="1">
        <f t="shared" si="303"/>
        <v>0</v>
      </c>
      <c r="FQ68" s="1">
        <f t="shared" si="304"/>
        <v>0</v>
      </c>
      <c r="FR68" s="1">
        <f t="shared" si="305"/>
        <v>0</v>
      </c>
      <c r="FS68" s="1">
        <f t="shared" si="306"/>
        <v>0</v>
      </c>
      <c r="FT68" s="1">
        <f t="shared" si="307"/>
        <v>0</v>
      </c>
      <c r="FU68" s="1">
        <f t="shared" si="308"/>
        <v>0</v>
      </c>
      <c r="FV68" s="1">
        <f t="shared" si="309"/>
        <v>0</v>
      </c>
      <c r="FW68" s="1">
        <f t="shared" si="310"/>
        <v>0</v>
      </c>
      <c r="FX68" s="1">
        <f t="shared" si="311"/>
        <v>0</v>
      </c>
      <c r="FY68" s="1">
        <f t="shared" si="312"/>
        <v>0</v>
      </c>
      <c r="FZ68" s="1">
        <f t="shared" si="313"/>
        <v>0</v>
      </c>
      <c r="GA68" s="1">
        <f t="shared" si="314"/>
        <v>0</v>
      </c>
      <c r="GB68" s="1">
        <f t="shared" si="315"/>
        <v>0</v>
      </c>
      <c r="GC68" s="1">
        <f t="shared" si="316"/>
        <v>0</v>
      </c>
      <c r="GD68" s="1">
        <f t="shared" si="317"/>
        <v>0</v>
      </c>
      <c r="GE68" s="1">
        <f t="shared" si="318"/>
        <v>0</v>
      </c>
      <c r="GF68" s="1">
        <f t="shared" si="319"/>
        <v>0</v>
      </c>
      <c r="GG68" s="1">
        <f t="shared" si="320"/>
        <v>0</v>
      </c>
      <c r="GH68" s="1">
        <f t="shared" si="321"/>
        <v>0</v>
      </c>
      <c r="GI68" s="1">
        <f t="shared" si="322"/>
        <v>0</v>
      </c>
      <c r="GJ68" s="1">
        <f t="shared" si="323"/>
        <v>0</v>
      </c>
      <c r="GK68" s="1">
        <f t="shared" si="324"/>
        <v>0</v>
      </c>
      <c r="GL68" s="1">
        <f t="shared" si="325"/>
        <v>0</v>
      </c>
      <c r="GM68" s="1">
        <f t="shared" si="326"/>
        <v>0</v>
      </c>
      <c r="GN68">
        <f t="shared" si="327"/>
        <v>139800</v>
      </c>
      <c r="GO68">
        <f t="shared" si="328"/>
        <v>174750</v>
      </c>
    </row>
    <row r="69" spans="1:197" x14ac:dyDescent="0.2">
      <c r="A69" s="1" t="s">
        <v>228</v>
      </c>
      <c r="B69" t="s">
        <v>226</v>
      </c>
      <c r="C69" t="s">
        <v>229</v>
      </c>
      <c r="D69" t="s">
        <v>227</v>
      </c>
      <c r="E69">
        <v>78400</v>
      </c>
      <c r="F69">
        <v>27450</v>
      </c>
      <c r="G69">
        <v>31400</v>
      </c>
      <c r="H69">
        <v>35300</v>
      </c>
      <c r="I69">
        <v>39200</v>
      </c>
      <c r="J69">
        <v>42350</v>
      </c>
      <c r="K69">
        <v>45500</v>
      </c>
      <c r="L69">
        <v>48650</v>
      </c>
      <c r="M69">
        <v>51750</v>
      </c>
      <c r="N69">
        <v>32940</v>
      </c>
      <c r="O69">
        <v>37680</v>
      </c>
      <c r="P69">
        <v>42360</v>
      </c>
      <c r="Q69">
        <v>47040</v>
      </c>
      <c r="R69">
        <v>50820</v>
      </c>
      <c r="S69">
        <v>54600</v>
      </c>
      <c r="T69">
        <v>58380</v>
      </c>
      <c r="U69">
        <v>62100</v>
      </c>
      <c r="V69" s="1" t="s">
        <v>17</v>
      </c>
      <c r="AM69" s="1" t="s">
        <v>617</v>
      </c>
      <c r="AN69" s="1" t="s">
        <v>19</v>
      </c>
      <c r="AO69" s="1">
        <v>0</v>
      </c>
      <c r="AP69" t="s">
        <v>229</v>
      </c>
      <c r="AQ69" s="1" t="s">
        <v>21</v>
      </c>
      <c r="AR69" s="1" t="s">
        <v>549</v>
      </c>
      <c r="AS69" t="s">
        <v>229</v>
      </c>
      <c r="AT69">
        <f>'Average Income Limits-HIDE'!L68</f>
        <v>10980</v>
      </c>
      <c r="AU69">
        <f>'Average Income Limits-HIDE'!M68</f>
        <v>12560</v>
      </c>
      <c r="AV69">
        <f>'Average Income Limits-HIDE'!N68</f>
        <v>14120</v>
      </c>
      <c r="AW69">
        <f>'Average Income Limits-HIDE'!O68</f>
        <v>15680</v>
      </c>
      <c r="AX69">
        <f>'Average Income Limits-HIDE'!P68</f>
        <v>16940</v>
      </c>
      <c r="AY69">
        <f>'Average Income Limits-HIDE'!Q68</f>
        <v>18200</v>
      </c>
      <c r="AZ69">
        <f>'Average Income Limits-HIDE'!R68</f>
        <v>19460</v>
      </c>
      <c r="BA69">
        <f>'Average Income Limits-HIDE'!S68</f>
        <v>20700</v>
      </c>
      <c r="BB69">
        <f>'Average Income Limits-HIDE'!T68</f>
        <v>16470</v>
      </c>
      <c r="BC69">
        <f>'Average Income Limits-HIDE'!U68</f>
        <v>18840</v>
      </c>
      <c r="BD69">
        <f>'Average Income Limits-HIDE'!V68</f>
        <v>21180</v>
      </c>
      <c r="BE69">
        <f>'Average Income Limits-HIDE'!W68</f>
        <v>23520</v>
      </c>
      <c r="BF69">
        <f>'Average Income Limits-HIDE'!X68</f>
        <v>25410</v>
      </c>
      <c r="BG69">
        <f>'Average Income Limits-HIDE'!Y68</f>
        <v>27300</v>
      </c>
      <c r="BH69">
        <f>'Average Income Limits-HIDE'!Z68</f>
        <v>29190</v>
      </c>
      <c r="BI69">
        <f>'Average Income Limits-HIDE'!AA68</f>
        <v>31050</v>
      </c>
      <c r="BJ69">
        <f>'Average Income Limits-HIDE'!AB68</f>
        <v>21960</v>
      </c>
      <c r="BK69">
        <f>'Average Income Limits-HIDE'!AC68</f>
        <v>25120</v>
      </c>
      <c r="BL69">
        <f>'Average Income Limits-HIDE'!AD68</f>
        <v>28240</v>
      </c>
      <c r="BM69">
        <f>'Average Income Limits-HIDE'!AE68</f>
        <v>31360</v>
      </c>
      <c r="BN69">
        <f>'Average Income Limits-HIDE'!AF68</f>
        <v>33880</v>
      </c>
      <c r="BO69">
        <f>'Average Income Limits-HIDE'!AG68</f>
        <v>36400</v>
      </c>
      <c r="BP69">
        <f>'Average Income Limits-HIDE'!AH68</f>
        <v>38920</v>
      </c>
      <c r="BQ69">
        <f>'Average Income Limits-HIDE'!AI68</f>
        <v>41400</v>
      </c>
      <c r="BR69">
        <f>'Average Income Limits-HIDE'!AZ68</f>
        <v>38430</v>
      </c>
      <c r="BS69">
        <f>'Average Income Limits-HIDE'!BA68</f>
        <v>43960</v>
      </c>
      <c r="BT69">
        <f>'Average Income Limits-HIDE'!BB68</f>
        <v>49420</v>
      </c>
      <c r="BU69">
        <f>'Average Income Limits-HIDE'!BC68</f>
        <v>54880</v>
      </c>
      <c r="BV69">
        <f>'Average Income Limits-HIDE'!BD68</f>
        <v>59290</v>
      </c>
      <c r="BW69">
        <f>'Average Income Limits-HIDE'!BE68</f>
        <v>63700</v>
      </c>
      <c r="BX69">
        <f>'Average Income Limits-HIDE'!BF68</f>
        <v>68110</v>
      </c>
      <c r="BY69">
        <f>'Average Income Limits-HIDE'!BG68</f>
        <v>72450</v>
      </c>
      <c r="BZ69">
        <f>'Average Income Limits-HIDE'!BH68</f>
        <v>43920</v>
      </c>
      <c r="CA69">
        <f>'Average Income Limits-HIDE'!BI68</f>
        <v>50240</v>
      </c>
      <c r="CB69">
        <f>'Average Income Limits-HIDE'!BJ68</f>
        <v>56480</v>
      </c>
      <c r="CC69">
        <f>'Average Income Limits-HIDE'!BK68</f>
        <v>62720</v>
      </c>
      <c r="CD69">
        <f>'Average Income Limits-HIDE'!BL68</f>
        <v>67760</v>
      </c>
      <c r="CE69">
        <f>'Average Income Limits-HIDE'!BM68</f>
        <v>72800</v>
      </c>
      <c r="CF69">
        <f>'Average Income Limits-HIDE'!BN68</f>
        <v>77840</v>
      </c>
      <c r="CG69">
        <f>'Average Income Limits-HIDE'!BO68</f>
        <v>82800</v>
      </c>
      <c r="CH69" s="1">
        <f t="shared" si="225"/>
        <v>274</v>
      </c>
      <c r="CI69" s="1">
        <f t="shared" si="226"/>
        <v>294</v>
      </c>
      <c r="CJ69" s="1">
        <f t="shared" si="227"/>
        <v>353</v>
      </c>
      <c r="CK69" s="1">
        <f t="shared" si="228"/>
        <v>407</v>
      </c>
      <c r="CL69" s="1">
        <f t="shared" si="229"/>
        <v>455</v>
      </c>
      <c r="CM69" s="1">
        <f t="shared" si="230"/>
        <v>411</v>
      </c>
      <c r="CN69" s="1">
        <f t="shared" si="231"/>
        <v>441</v>
      </c>
      <c r="CO69" s="1">
        <f t="shared" si="232"/>
        <v>529</v>
      </c>
      <c r="CP69" s="1">
        <f t="shared" si="233"/>
        <v>611</v>
      </c>
      <c r="CQ69" s="1">
        <f t="shared" si="234"/>
        <v>682</v>
      </c>
      <c r="CR69" s="1">
        <f t="shared" si="235"/>
        <v>549</v>
      </c>
      <c r="CS69" s="1">
        <f t="shared" si="236"/>
        <v>588</v>
      </c>
      <c r="CT69" s="1">
        <f t="shared" si="237"/>
        <v>706</v>
      </c>
      <c r="CU69" s="1">
        <f t="shared" si="238"/>
        <v>815</v>
      </c>
      <c r="CV69" s="1">
        <f t="shared" si="239"/>
        <v>910</v>
      </c>
      <c r="CW69" s="1">
        <f t="shared" si="240"/>
        <v>686</v>
      </c>
      <c r="CX69" s="1">
        <f t="shared" si="241"/>
        <v>735</v>
      </c>
      <c r="CY69" s="1">
        <f t="shared" si="242"/>
        <v>882</v>
      </c>
      <c r="CZ69" s="1">
        <f t="shared" si="243"/>
        <v>1019</v>
      </c>
      <c r="DA69" s="1">
        <f t="shared" si="244"/>
        <v>1137</v>
      </c>
      <c r="DB69" s="1">
        <f t="shared" si="245"/>
        <v>823</v>
      </c>
      <c r="DC69" s="1">
        <f t="shared" si="246"/>
        <v>882</v>
      </c>
      <c r="DD69" s="1">
        <f t="shared" si="247"/>
        <v>1059</v>
      </c>
      <c r="DE69" s="1">
        <f t="shared" si="248"/>
        <v>1223</v>
      </c>
      <c r="DF69" s="1">
        <f t="shared" si="249"/>
        <v>1365</v>
      </c>
      <c r="DG69" s="1">
        <f t="shared" si="250"/>
        <v>960</v>
      </c>
      <c r="DH69" s="1">
        <f t="shared" si="251"/>
        <v>1029</v>
      </c>
      <c r="DI69" s="1">
        <f t="shared" si="252"/>
        <v>1235</v>
      </c>
      <c r="DJ69" s="1">
        <f t="shared" si="253"/>
        <v>1427</v>
      </c>
      <c r="DK69" s="1">
        <f t="shared" si="254"/>
        <v>1592</v>
      </c>
      <c r="DL69" s="1">
        <f t="shared" si="255"/>
        <v>1098</v>
      </c>
      <c r="DM69" s="1">
        <f t="shared" si="256"/>
        <v>1177</v>
      </c>
      <c r="DN69" s="1">
        <f t="shared" si="257"/>
        <v>1412</v>
      </c>
      <c r="DO69" s="1">
        <f t="shared" si="258"/>
        <v>1631</v>
      </c>
      <c r="DP69" s="1">
        <f t="shared" si="259"/>
        <v>1820</v>
      </c>
      <c r="DQ69">
        <f t="shared" si="329"/>
        <v>0</v>
      </c>
      <c r="DR69">
        <f t="shared" si="330"/>
        <v>0</v>
      </c>
      <c r="DS69">
        <f t="shared" si="331"/>
        <v>0</v>
      </c>
      <c r="DT69">
        <f t="shared" si="332"/>
        <v>0</v>
      </c>
      <c r="DU69">
        <f t="shared" si="333"/>
        <v>0</v>
      </c>
      <c r="DV69">
        <f t="shared" si="334"/>
        <v>0</v>
      </c>
      <c r="DW69">
        <f t="shared" si="335"/>
        <v>0</v>
      </c>
      <c r="DX69">
        <f t="shared" si="336"/>
        <v>0</v>
      </c>
      <c r="DY69">
        <f t="shared" si="260"/>
        <v>0</v>
      </c>
      <c r="DZ69">
        <f t="shared" si="261"/>
        <v>0</v>
      </c>
      <c r="EA69">
        <f t="shared" si="262"/>
        <v>0</v>
      </c>
      <c r="EB69">
        <f t="shared" si="263"/>
        <v>0</v>
      </c>
      <c r="EC69">
        <f t="shared" si="264"/>
        <v>0</v>
      </c>
      <c r="ED69">
        <f t="shared" si="265"/>
        <v>0</v>
      </c>
      <c r="EE69">
        <f t="shared" si="266"/>
        <v>0</v>
      </c>
      <c r="EF69">
        <f t="shared" si="267"/>
        <v>0</v>
      </c>
      <c r="EG69">
        <f t="shared" si="268"/>
        <v>0</v>
      </c>
      <c r="EH69">
        <f t="shared" si="269"/>
        <v>0</v>
      </c>
      <c r="EI69">
        <f t="shared" si="270"/>
        <v>0</v>
      </c>
      <c r="EJ69">
        <f t="shared" si="271"/>
        <v>0</v>
      </c>
      <c r="EK69">
        <f t="shared" si="272"/>
        <v>0</v>
      </c>
      <c r="EL69">
        <f t="shared" si="273"/>
        <v>0</v>
      </c>
      <c r="EM69">
        <f t="shared" si="274"/>
        <v>0</v>
      </c>
      <c r="EN69">
        <f t="shared" si="275"/>
        <v>0</v>
      </c>
      <c r="EO69">
        <f t="shared" si="276"/>
        <v>0</v>
      </c>
      <c r="EP69">
        <f t="shared" si="277"/>
        <v>0</v>
      </c>
      <c r="EQ69">
        <f t="shared" si="278"/>
        <v>0</v>
      </c>
      <c r="ER69">
        <f t="shared" si="279"/>
        <v>0</v>
      </c>
      <c r="ES69">
        <f t="shared" si="280"/>
        <v>0</v>
      </c>
      <c r="ET69">
        <f t="shared" si="281"/>
        <v>0</v>
      </c>
      <c r="EU69">
        <f t="shared" si="282"/>
        <v>0</v>
      </c>
      <c r="EV69">
        <f t="shared" si="283"/>
        <v>0</v>
      </c>
      <c r="EW69">
        <f t="shared" si="284"/>
        <v>0</v>
      </c>
      <c r="EX69">
        <f t="shared" si="285"/>
        <v>0</v>
      </c>
      <c r="EY69">
        <f t="shared" si="286"/>
        <v>0</v>
      </c>
      <c r="EZ69">
        <f t="shared" si="287"/>
        <v>0</v>
      </c>
      <c r="FA69">
        <f t="shared" si="288"/>
        <v>0</v>
      </c>
      <c r="FB69">
        <f t="shared" si="289"/>
        <v>0</v>
      </c>
      <c r="FC69">
        <f t="shared" si="290"/>
        <v>0</v>
      </c>
      <c r="FD69">
        <f t="shared" si="291"/>
        <v>0</v>
      </c>
      <c r="FE69" s="1">
        <f t="shared" si="292"/>
        <v>0</v>
      </c>
      <c r="FF69" s="1">
        <f t="shared" si="293"/>
        <v>0</v>
      </c>
      <c r="FG69" s="1">
        <f t="shared" si="294"/>
        <v>0</v>
      </c>
      <c r="FH69" s="1">
        <f t="shared" si="295"/>
        <v>0</v>
      </c>
      <c r="FI69" s="1">
        <f t="shared" si="296"/>
        <v>0</v>
      </c>
      <c r="FJ69" s="1">
        <f t="shared" si="297"/>
        <v>0</v>
      </c>
      <c r="FK69" s="1">
        <f t="shared" si="298"/>
        <v>0</v>
      </c>
      <c r="FL69" s="1">
        <f t="shared" si="299"/>
        <v>0</v>
      </c>
      <c r="FM69" s="1">
        <f t="shared" si="300"/>
        <v>0</v>
      </c>
      <c r="FN69" s="1">
        <f t="shared" si="301"/>
        <v>0</v>
      </c>
      <c r="FO69" s="1">
        <f t="shared" si="302"/>
        <v>0</v>
      </c>
      <c r="FP69" s="1">
        <f t="shared" si="303"/>
        <v>0</v>
      </c>
      <c r="FQ69" s="1">
        <f t="shared" si="304"/>
        <v>0</v>
      </c>
      <c r="FR69" s="1">
        <f t="shared" si="305"/>
        <v>0</v>
      </c>
      <c r="FS69" s="1">
        <f t="shared" si="306"/>
        <v>0</v>
      </c>
      <c r="FT69" s="1">
        <f t="shared" si="307"/>
        <v>0</v>
      </c>
      <c r="FU69" s="1">
        <f t="shared" si="308"/>
        <v>0</v>
      </c>
      <c r="FV69" s="1">
        <f t="shared" si="309"/>
        <v>0</v>
      </c>
      <c r="FW69" s="1">
        <f t="shared" si="310"/>
        <v>0</v>
      </c>
      <c r="FX69" s="1">
        <f t="shared" si="311"/>
        <v>0</v>
      </c>
      <c r="FY69" s="1">
        <f t="shared" si="312"/>
        <v>0</v>
      </c>
      <c r="FZ69" s="1">
        <f t="shared" si="313"/>
        <v>0</v>
      </c>
      <c r="GA69" s="1">
        <f t="shared" si="314"/>
        <v>0</v>
      </c>
      <c r="GB69" s="1">
        <f t="shared" si="315"/>
        <v>0</v>
      </c>
      <c r="GC69" s="1">
        <f t="shared" si="316"/>
        <v>0</v>
      </c>
      <c r="GD69" s="1">
        <f t="shared" si="317"/>
        <v>0</v>
      </c>
      <c r="GE69" s="1">
        <f t="shared" si="318"/>
        <v>0</v>
      </c>
      <c r="GF69" s="1">
        <f t="shared" si="319"/>
        <v>0</v>
      </c>
      <c r="GG69" s="1">
        <f t="shared" si="320"/>
        <v>0</v>
      </c>
      <c r="GH69" s="1">
        <f t="shared" si="321"/>
        <v>0</v>
      </c>
      <c r="GI69" s="1">
        <f t="shared" si="322"/>
        <v>0</v>
      </c>
      <c r="GJ69" s="1">
        <f t="shared" si="323"/>
        <v>0</v>
      </c>
      <c r="GK69" s="1">
        <f t="shared" si="324"/>
        <v>0</v>
      </c>
      <c r="GL69" s="1">
        <f t="shared" si="325"/>
        <v>0</v>
      </c>
      <c r="GM69" s="1">
        <f t="shared" si="326"/>
        <v>0</v>
      </c>
      <c r="GN69">
        <f t="shared" si="327"/>
        <v>94080</v>
      </c>
      <c r="GO69">
        <f t="shared" si="328"/>
        <v>117600</v>
      </c>
    </row>
    <row r="70" spans="1:197" x14ac:dyDescent="0.2">
      <c r="A70" s="1" t="s">
        <v>232</v>
      </c>
      <c r="B70" t="s">
        <v>230</v>
      </c>
      <c r="C70" t="s">
        <v>233</v>
      </c>
      <c r="D70" t="s">
        <v>231</v>
      </c>
      <c r="E70">
        <v>78700</v>
      </c>
      <c r="F70">
        <v>27550</v>
      </c>
      <c r="G70">
        <v>31500</v>
      </c>
      <c r="H70">
        <v>35450</v>
      </c>
      <c r="I70">
        <v>39350</v>
      </c>
      <c r="J70">
        <v>42500</v>
      </c>
      <c r="K70">
        <v>45650</v>
      </c>
      <c r="L70">
        <v>48800</v>
      </c>
      <c r="M70">
        <v>51950</v>
      </c>
      <c r="N70">
        <v>33060</v>
      </c>
      <c r="O70">
        <v>37800</v>
      </c>
      <c r="P70">
        <v>42540</v>
      </c>
      <c r="Q70">
        <v>47220</v>
      </c>
      <c r="R70">
        <v>51000</v>
      </c>
      <c r="S70">
        <v>54780</v>
      </c>
      <c r="T70">
        <v>58560</v>
      </c>
      <c r="U70">
        <v>62340</v>
      </c>
      <c r="V70" s="1" t="s">
        <v>17</v>
      </c>
      <c r="AM70" s="1" t="s">
        <v>617</v>
      </c>
      <c r="AN70" s="1" t="s">
        <v>19</v>
      </c>
      <c r="AO70" s="1">
        <v>0</v>
      </c>
      <c r="AP70" t="s">
        <v>233</v>
      </c>
      <c r="AQ70" s="1" t="s">
        <v>21</v>
      </c>
      <c r="AR70" s="1" t="s">
        <v>550</v>
      </c>
      <c r="AS70" t="s">
        <v>233</v>
      </c>
      <c r="AT70">
        <f>'Average Income Limits-HIDE'!L69</f>
        <v>11020</v>
      </c>
      <c r="AU70">
        <f>'Average Income Limits-HIDE'!M69</f>
        <v>12600</v>
      </c>
      <c r="AV70">
        <f>'Average Income Limits-HIDE'!N69</f>
        <v>14180</v>
      </c>
      <c r="AW70">
        <f>'Average Income Limits-HIDE'!O69</f>
        <v>15740</v>
      </c>
      <c r="AX70">
        <f>'Average Income Limits-HIDE'!P69</f>
        <v>17000</v>
      </c>
      <c r="AY70">
        <f>'Average Income Limits-HIDE'!Q69</f>
        <v>18260</v>
      </c>
      <c r="AZ70">
        <f>'Average Income Limits-HIDE'!R69</f>
        <v>19520</v>
      </c>
      <c r="BA70">
        <f>'Average Income Limits-HIDE'!S69</f>
        <v>20780</v>
      </c>
      <c r="BB70">
        <f>'Average Income Limits-HIDE'!T69</f>
        <v>16530</v>
      </c>
      <c r="BC70">
        <f>'Average Income Limits-HIDE'!U69</f>
        <v>18900</v>
      </c>
      <c r="BD70">
        <f>'Average Income Limits-HIDE'!V69</f>
        <v>21270</v>
      </c>
      <c r="BE70">
        <f>'Average Income Limits-HIDE'!W69</f>
        <v>23610</v>
      </c>
      <c r="BF70">
        <f>'Average Income Limits-HIDE'!X69</f>
        <v>25500</v>
      </c>
      <c r="BG70">
        <f>'Average Income Limits-HIDE'!Y69</f>
        <v>27390</v>
      </c>
      <c r="BH70">
        <f>'Average Income Limits-HIDE'!Z69</f>
        <v>29280</v>
      </c>
      <c r="BI70">
        <f>'Average Income Limits-HIDE'!AA69</f>
        <v>31170</v>
      </c>
      <c r="BJ70">
        <f>'Average Income Limits-HIDE'!AB69</f>
        <v>22040</v>
      </c>
      <c r="BK70">
        <f>'Average Income Limits-HIDE'!AC69</f>
        <v>25200</v>
      </c>
      <c r="BL70">
        <f>'Average Income Limits-HIDE'!AD69</f>
        <v>28360</v>
      </c>
      <c r="BM70">
        <f>'Average Income Limits-HIDE'!AE69</f>
        <v>31480</v>
      </c>
      <c r="BN70">
        <f>'Average Income Limits-HIDE'!AF69</f>
        <v>34000</v>
      </c>
      <c r="BO70">
        <f>'Average Income Limits-HIDE'!AG69</f>
        <v>36520</v>
      </c>
      <c r="BP70">
        <f>'Average Income Limits-HIDE'!AH69</f>
        <v>39040</v>
      </c>
      <c r="BQ70">
        <f>'Average Income Limits-HIDE'!AI69</f>
        <v>41560</v>
      </c>
      <c r="BR70">
        <f>'Average Income Limits-HIDE'!AZ69</f>
        <v>38570</v>
      </c>
      <c r="BS70">
        <f>'Average Income Limits-HIDE'!BA69</f>
        <v>44100</v>
      </c>
      <c r="BT70">
        <f>'Average Income Limits-HIDE'!BB69</f>
        <v>49630</v>
      </c>
      <c r="BU70">
        <f>'Average Income Limits-HIDE'!BC69</f>
        <v>55090</v>
      </c>
      <c r="BV70">
        <f>'Average Income Limits-HIDE'!BD69</f>
        <v>59500</v>
      </c>
      <c r="BW70">
        <f>'Average Income Limits-HIDE'!BE69</f>
        <v>63910</v>
      </c>
      <c r="BX70">
        <f>'Average Income Limits-HIDE'!BF69</f>
        <v>68320</v>
      </c>
      <c r="BY70">
        <f>'Average Income Limits-HIDE'!BG69</f>
        <v>72730</v>
      </c>
      <c r="BZ70">
        <f>'Average Income Limits-HIDE'!BH69</f>
        <v>44080</v>
      </c>
      <c r="CA70">
        <f>'Average Income Limits-HIDE'!BI69</f>
        <v>50400</v>
      </c>
      <c r="CB70">
        <f>'Average Income Limits-HIDE'!BJ69</f>
        <v>56720</v>
      </c>
      <c r="CC70">
        <f>'Average Income Limits-HIDE'!BK69</f>
        <v>62960</v>
      </c>
      <c r="CD70">
        <f>'Average Income Limits-HIDE'!BL69</f>
        <v>68000</v>
      </c>
      <c r="CE70">
        <f>'Average Income Limits-HIDE'!BM69</f>
        <v>73040</v>
      </c>
      <c r="CF70">
        <f>'Average Income Limits-HIDE'!BN69</f>
        <v>78080</v>
      </c>
      <c r="CG70">
        <f>'Average Income Limits-HIDE'!BO69</f>
        <v>83120</v>
      </c>
      <c r="CH70" s="1">
        <f t="shared" si="225"/>
        <v>275</v>
      </c>
      <c r="CI70" s="1">
        <f t="shared" si="226"/>
        <v>295</v>
      </c>
      <c r="CJ70" s="1">
        <f t="shared" si="227"/>
        <v>354</v>
      </c>
      <c r="CK70" s="1">
        <f t="shared" si="228"/>
        <v>409</v>
      </c>
      <c r="CL70" s="1">
        <f t="shared" si="229"/>
        <v>456</v>
      </c>
      <c r="CM70" s="1">
        <f t="shared" si="230"/>
        <v>413</v>
      </c>
      <c r="CN70" s="1">
        <f t="shared" si="231"/>
        <v>442</v>
      </c>
      <c r="CO70" s="1">
        <f t="shared" si="232"/>
        <v>531</v>
      </c>
      <c r="CP70" s="1">
        <f t="shared" si="233"/>
        <v>613</v>
      </c>
      <c r="CQ70" s="1">
        <f t="shared" si="234"/>
        <v>684</v>
      </c>
      <c r="CR70" s="1">
        <f t="shared" si="235"/>
        <v>551</v>
      </c>
      <c r="CS70" s="1">
        <f t="shared" si="236"/>
        <v>590</v>
      </c>
      <c r="CT70" s="1">
        <f t="shared" si="237"/>
        <v>709</v>
      </c>
      <c r="CU70" s="1">
        <f t="shared" si="238"/>
        <v>818</v>
      </c>
      <c r="CV70" s="1">
        <f t="shared" si="239"/>
        <v>913</v>
      </c>
      <c r="CW70" s="1">
        <f t="shared" si="240"/>
        <v>688</v>
      </c>
      <c r="CX70" s="1">
        <f t="shared" si="241"/>
        <v>738</v>
      </c>
      <c r="CY70" s="1">
        <f t="shared" si="242"/>
        <v>886</v>
      </c>
      <c r="CZ70" s="1">
        <f t="shared" si="243"/>
        <v>1023</v>
      </c>
      <c r="DA70" s="1">
        <f t="shared" si="244"/>
        <v>1141</v>
      </c>
      <c r="DB70" s="1">
        <f t="shared" si="245"/>
        <v>826</v>
      </c>
      <c r="DC70" s="1">
        <f t="shared" si="246"/>
        <v>885</v>
      </c>
      <c r="DD70" s="1">
        <f t="shared" si="247"/>
        <v>1063</v>
      </c>
      <c r="DE70" s="1">
        <f t="shared" si="248"/>
        <v>1227</v>
      </c>
      <c r="DF70" s="1">
        <f t="shared" si="249"/>
        <v>1369</v>
      </c>
      <c r="DG70" s="1">
        <f t="shared" si="250"/>
        <v>964</v>
      </c>
      <c r="DH70" s="1">
        <f t="shared" si="251"/>
        <v>1033</v>
      </c>
      <c r="DI70" s="1">
        <f t="shared" si="252"/>
        <v>1240</v>
      </c>
      <c r="DJ70" s="1">
        <f t="shared" si="253"/>
        <v>1432</v>
      </c>
      <c r="DK70" s="1">
        <f t="shared" si="254"/>
        <v>1597</v>
      </c>
      <c r="DL70" s="1">
        <f t="shared" si="255"/>
        <v>1102</v>
      </c>
      <c r="DM70" s="1">
        <f t="shared" si="256"/>
        <v>1181</v>
      </c>
      <c r="DN70" s="1">
        <f t="shared" si="257"/>
        <v>1418</v>
      </c>
      <c r="DO70" s="1">
        <f t="shared" si="258"/>
        <v>1637</v>
      </c>
      <c r="DP70" s="1">
        <f t="shared" si="259"/>
        <v>1826</v>
      </c>
      <c r="DQ70">
        <f t="shared" si="329"/>
        <v>0</v>
      </c>
      <c r="DR70">
        <f t="shared" si="330"/>
        <v>0</v>
      </c>
      <c r="DS70">
        <f t="shared" si="331"/>
        <v>0</v>
      </c>
      <c r="DT70">
        <f t="shared" si="332"/>
        <v>0</v>
      </c>
      <c r="DU70">
        <f t="shared" si="333"/>
        <v>0</v>
      </c>
      <c r="DV70">
        <f t="shared" si="334"/>
        <v>0</v>
      </c>
      <c r="DW70">
        <f t="shared" si="335"/>
        <v>0</v>
      </c>
      <c r="DX70">
        <f t="shared" si="336"/>
        <v>0</v>
      </c>
      <c r="DY70">
        <f t="shared" si="260"/>
        <v>0</v>
      </c>
      <c r="DZ70">
        <f t="shared" si="261"/>
        <v>0</v>
      </c>
      <c r="EA70">
        <f t="shared" si="262"/>
        <v>0</v>
      </c>
      <c r="EB70">
        <f t="shared" si="263"/>
        <v>0</v>
      </c>
      <c r="EC70">
        <f t="shared" si="264"/>
        <v>0</v>
      </c>
      <c r="ED70">
        <f t="shared" si="265"/>
        <v>0</v>
      </c>
      <c r="EE70">
        <f t="shared" si="266"/>
        <v>0</v>
      </c>
      <c r="EF70">
        <f t="shared" si="267"/>
        <v>0</v>
      </c>
      <c r="EG70">
        <f t="shared" si="268"/>
        <v>0</v>
      </c>
      <c r="EH70">
        <f t="shared" si="269"/>
        <v>0</v>
      </c>
      <c r="EI70">
        <f t="shared" si="270"/>
        <v>0</v>
      </c>
      <c r="EJ70">
        <f t="shared" si="271"/>
        <v>0</v>
      </c>
      <c r="EK70">
        <f t="shared" si="272"/>
        <v>0</v>
      </c>
      <c r="EL70">
        <f t="shared" si="273"/>
        <v>0</v>
      </c>
      <c r="EM70">
        <f t="shared" si="274"/>
        <v>0</v>
      </c>
      <c r="EN70">
        <f t="shared" si="275"/>
        <v>0</v>
      </c>
      <c r="EO70">
        <f t="shared" si="276"/>
        <v>0</v>
      </c>
      <c r="EP70">
        <f t="shared" si="277"/>
        <v>0</v>
      </c>
      <c r="EQ70">
        <f t="shared" si="278"/>
        <v>0</v>
      </c>
      <c r="ER70">
        <f t="shared" si="279"/>
        <v>0</v>
      </c>
      <c r="ES70">
        <f t="shared" si="280"/>
        <v>0</v>
      </c>
      <c r="ET70">
        <f t="shared" si="281"/>
        <v>0</v>
      </c>
      <c r="EU70">
        <f t="shared" si="282"/>
        <v>0</v>
      </c>
      <c r="EV70">
        <f t="shared" si="283"/>
        <v>0</v>
      </c>
      <c r="EW70">
        <f t="shared" si="284"/>
        <v>0</v>
      </c>
      <c r="EX70">
        <f t="shared" si="285"/>
        <v>0</v>
      </c>
      <c r="EY70">
        <f t="shared" si="286"/>
        <v>0</v>
      </c>
      <c r="EZ70">
        <f t="shared" si="287"/>
        <v>0</v>
      </c>
      <c r="FA70">
        <f t="shared" si="288"/>
        <v>0</v>
      </c>
      <c r="FB70">
        <f t="shared" si="289"/>
        <v>0</v>
      </c>
      <c r="FC70">
        <f t="shared" si="290"/>
        <v>0</v>
      </c>
      <c r="FD70">
        <f t="shared" si="291"/>
        <v>0</v>
      </c>
      <c r="FE70" s="1">
        <f t="shared" si="292"/>
        <v>0</v>
      </c>
      <c r="FF70" s="1">
        <f t="shared" si="293"/>
        <v>0</v>
      </c>
      <c r="FG70" s="1">
        <f t="shared" si="294"/>
        <v>0</v>
      </c>
      <c r="FH70" s="1">
        <f t="shared" si="295"/>
        <v>0</v>
      </c>
      <c r="FI70" s="1">
        <f t="shared" si="296"/>
        <v>0</v>
      </c>
      <c r="FJ70" s="1">
        <f t="shared" si="297"/>
        <v>0</v>
      </c>
      <c r="FK70" s="1">
        <f t="shared" si="298"/>
        <v>0</v>
      </c>
      <c r="FL70" s="1">
        <f t="shared" si="299"/>
        <v>0</v>
      </c>
      <c r="FM70" s="1">
        <f t="shared" si="300"/>
        <v>0</v>
      </c>
      <c r="FN70" s="1">
        <f t="shared" si="301"/>
        <v>0</v>
      </c>
      <c r="FO70" s="1">
        <f t="shared" si="302"/>
        <v>0</v>
      </c>
      <c r="FP70" s="1">
        <f t="shared" si="303"/>
        <v>0</v>
      </c>
      <c r="FQ70" s="1">
        <f t="shared" si="304"/>
        <v>0</v>
      </c>
      <c r="FR70" s="1">
        <f t="shared" si="305"/>
        <v>0</v>
      </c>
      <c r="FS70" s="1">
        <f t="shared" si="306"/>
        <v>0</v>
      </c>
      <c r="FT70" s="1">
        <f t="shared" si="307"/>
        <v>0</v>
      </c>
      <c r="FU70" s="1">
        <f t="shared" si="308"/>
        <v>0</v>
      </c>
      <c r="FV70" s="1">
        <f t="shared" si="309"/>
        <v>0</v>
      </c>
      <c r="FW70" s="1">
        <f t="shared" si="310"/>
        <v>0</v>
      </c>
      <c r="FX70" s="1">
        <f t="shared" si="311"/>
        <v>0</v>
      </c>
      <c r="FY70" s="1">
        <f t="shared" si="312"/>
        <v>0</v>
      </c>
      <c r="FZ70" s="1">
        <f t="shared" si="313"/>
        <v>0</v>
      </c>
      <c r="GA70" s="1">
        <f t="shared" si="314"/>
        <v>0</v>
      </c>
      <c r="GB70" s="1">
        <f t="shared" si="315"/>
        <v>0</v>
      </c>
      <c r="GC70" s="1">
        <f t="shared" si="316"/>
        <v>0</v>
      </c>
      <c r="GD70" s="1">
        <f t="shared" si="317"/>
        <v>0</v>
      </c>
      <c r="GE70" s="1">
        <f t="shared" si="318"/>
        <v>0</v>
      </c>
      <c r="GF70" s="1">
        <f t="shared" si="319"/>
        <v>0</v>
      </c>
      <c r="GG70" s="1">
        <f t="shared" si="320"/>
        <v>0</v>
      </c>
      <c r="GH70" s="1">
        <f t="shared" si="321"/>
        <v>0</v>
      </c>
      <c r="GI70" s="1">
        <f t="shared" si="322"/>
        <v>0</v>
      </c>
      <c r="GJ70" s="1">
        <f t="shared" si="323"/>
        <v>0</v>
      </c>
      <c r="GK70" s="1">
        <f t="shared" si="324"/>
        <v>0</v>
      </c>
      <c r="GL70" s="1">
        <f t="shared" si="325"/>
        <v>0</v>
      </c>
      <c r="GM70" s="1">
        <f t="shared" si="326"/>
        <v>0</v>
      </c>
      <c r="GN70">
        <f t="shared" si="327"/>
        <v>94440</v>
      </c>
      <c r="GO70">
        <f t="shared" si="328"/>
        <v>118050</v>
      </c>
    </row>
    <row r="71" spans="1:197" x14ac:dyDescent="0.2">
      <c r="A71" s="1" t="s">
        <v>236</v>
      </c>
      <c r="B71" t="s">
        <v>234</v>
      </c>
      <c r="C71" t="s">
        <v>237</v>
      </c>
      <c r="D71" t="s">
        <v>235</v>
      </c>
      <c r="E71">
        <v>69600</v>
      </c>
      <c r="F71">
        <v>27350</v>
      </c>
      <c r="G71">
        <v>31250</v>
      </c>
      <c r="H71">
        <v>35150</v>
      </c>
      <c r="I71">
        <v>39050</v>
      </c>
      <c r="J71">
        <v>42200</v>
      </c>
      <c r="K71">
        <v>45300</v>
      </c>
      <c r="L71">
        <v>48450</v>
      </c>
      <c r="M71">
        <v>51550</v>
      </c>
      <c r="N71">
        <v>32820</v>
      </c>
      <c r="O71">
        <v>37500</v>
      </c>
      <c r="P71">
        <v>42180</v>
      </c>
      <c r="Q71">
        <v>46860</v>
      </c>
      <c r="R71">
        <v>50640</v>
      </c>
      <c r="S71">
        <v>54360</v>
      </c>
      <c r="T71">
        <v>58140</v>
      </c>
      <c r="U71">
        <v>61860</v>
      </c>
      <c r="V71" s="1" t="s">
        <v>17</v>
      </c>
      <c r="AM71" s="1" t="s">
        <v>617</v>
      </c>
      <c r="AN71" s="1" t="s">
        <v>19</v>
      </c>
      <c r="AO71" s="1">
        <v>0</v>
      </c>
      <c r="AP71" t="s">
        <v>237</v>
      </c>
      <c r="AQ71" s="1" t="s">
        <v>21</v>
      </c>
      <c r="AR71" s="1" t="s">
        <v>551</v>
      </c>
      <c r="AS71" t="s">
        <v>237</v>
      </c>
      <c r="AT71">
        <f>'Average Income Limits-HIDE'!L70</f>
        <v>10940</v>
      </c>
      <c r="AU71">
        <f>'Average Income Limits-HIDE'!M70</f>
        <v>12500</v>
      </c>
      <c r="AV71">
        <f>'Average Income Limits-HIDE'!N70</f>
        <v>14060</v>
      </c>
      <c r="AW71">
        <f>'Average Income Limits-HIDE'!O70</f>
        <v>15620</v>
      </c>
      <c r="AX71">
        <f>'Average Income Limits-HIDE'!P70</f>
        <v>16880</v>
      </c>
      <c r="AY71">
        <f>'Average Income Limits-HIDE'!Q70</f>
        <v>18120</v>
      </c>
      <c r="AZ71">
        <f>'Average Income Limits-HIDE'!R70</f>
        <v>19380</v>
      </c>
      <c r="BA71">
        <f>'Average Income Limits-HIDE'!S70</f>
        <v>20620</v>
      </c>
      <c r="BB71">
        <f>'Average Income Limits-HIDE'!T70</f>
        <v>16410</v>
      </c>
      <c r="BC71">
        <f>'Average Income Limits-HIDE'!U70</f>
        <v>18750</v>
      </c>
      <c r="BD71">
        <f>'Average Income Limits-HIDE'!V70</f>
        <v>21090</v>
      </c>
      <c r="BE71">
        <f>'Average Income Limits-HIDE'!W70</f>
        <v>23430</v>
      </c>
      <c r="BF71">
        <f>'Average Income Limits-HIDE'!X70</f>
        <v>25320</v>
      </c>
      <c r="BG71">
        <f>'Average Income Limits-HIDE'!Y70</f>
        <v>27180</v>
      </c>
      <c r="BH71">
        <f>'Average Income Limits-HIDE'!Z70</f>
        <v>29070</v>
      </c>
      <c r="BI71">
        <f>'Average Income Limits-HIDE'!AA70</f>
        <v>30930</v>
      </c>
      <c r="BJ71">
        <f>'Average Income Limits-HIDE'!AB70</f>
        <v>21880</v>
      </c>
      <c r="BK71">
        <f>'Average Income Limits-HIDE'!AC70</f>
        <v>25000</v>
      </c>
      <c r="BL71">
        <f>'Average Income Limits-HIDE'!AD70</f>
        <v>28120</v>
      </c>
      <c r="BM71">
        <f>'Average Income Limits-HIDE'!AE70</f>
        <v>31240</v>
      </c>
      <c r="BN71">
        <f>'Average Income Limits-HIDE'!AF70</f>
        <v>33760</v>
      </c>
      <c r="BO71">
        <f>'Average Income Limits-HIDE'!AG70</f>
        <v>36240</v>
      </c>
      <c r="BP71">
        <f>'Average Income Limits-HIDE'!AH70</f>
        <v>38760</v>
      </c>
      <c r="BQ71">
        <f>'Average Income Limits-HIDE'!AI70</f>
        <v>41240</v>
      </c>
      <c r="BR71">
        <f>'Average Income Limits-HIDE'!AZ70</f>
        <v>38290</v>
      </c>
      <c r="BS71">
        <f>'Average Income Limits-HIDE'!BA70</f>
        <v>43750</v>
      </c>
      <c r="BT71">
        <f>'Average Income Limits-HIDE'!BB70</f>
        <v>49210</v>
      </c>
      <c r="BU71">
        <f>'Average Income Limits-HIDE'!BC70</f>
        <v>54670</v>
      </c>
      <c r="BV71">
        <f>'Average Income Limits-HIDE'!BD70</f>
        <v>59080</v>
      </c>
      <c r="BW71">
        <f>'Average Income Limits-HIDE'!BE70</f>
        <v>63420</v>
      </c>
      <c r="BX71">
        <f>'Average Income Limits-HIDE'!BF70</f>
        <v>67830</v>
      </c>
      <c r="BY71">
        <f>'Average Income Limits-HIDE'!BG70</f>
        <v>72170</v>
      </c>
      <c r="BZ71">
        <f>'Average Income Limits-HIDE'!BH70</f>
        <v>43760</v>
      </c>
      <c r="CA71">
        <f>'Average Income Limits-HIDE'!BI70</f>
        <v>50000</v>
      </c>
      <c r="CB71">
        <f>'Average Income Limits-HIDE'!BJ70</f>
        <v>56240</v>
      </c>
      <c r="CC71">
        <f>'Average Income Limits-HIDE'!BK70</f>
        <v>62480</v>
      </c>
      <c r="CD71">
        <f>'Average Income Limits-HIDE'!BL70</f>
        <v>67520</v>
      </c>
      <c r="CE71">
        <f>'Average Income Limits-HIDE'!BM70</f>
        <v>72480</v>
      </c>
      <c r="CF71">
        <f>'Average Income Limits-HIDE'!BN70</f>
        <v>77520</v>
      </c>
      <c r="CG71">
        <f>'Average Income Limits-HIDE'!BO70</f>
        <v>82480</v>
      </c>
      <c r="CH71" s="1">
        <f t="shared" si="225"/>
        <v>273</v>
      </c>
      <c r="CI71" s="1">
        <f t="shared" si="226"/>
        <v>293</v>
      </c>
      <c r="CJ71" s="1">
        <f t="shared" si="227"/>
        <v>351</v>
      </c>
      <c r="CK71" s="1">
        <f t="shared" si="228"/>
        <v>406</v>
      </c>
      <c r="CL71" s="1">
        <f t="shared" si="229"/>
        <v>453</v>
      </c>
      <c r="CM71" s="1">
        <f t="shared" si="230"/>
        <v>410</v>
      </c>
      <c r="CN71" s="1">
        <f t="shared" si="231"/>
        <v>439</v>
      </c>
      <c r="CO71" s="1">
        <f t="shared" si="232"/>
        <v>527</v>
      </c>
      <c r="CP71" s="1">
        <f t="shared" si="233"/>
        <v>609</v>
      </c>
      <c r="CQ71" s="1">
        <f t="shared" si="234"/>
        <v>679</v>
      </c>
      <c r="CR71" s="1">
        <f t="shared" si="235"/>
        <v>547</v>
      </c>
      <c r="CS71" s="1">
        <f t="shared" si="236"/>
        <v>586</v>
      </c>
      <c r="CT71" s="1">
        <f t="shared" si="237"/>
        <v>703</v>
      </c>
      <c r="CU71" s="1">
        <f t="shared" si="238"/>
        <v>812</v>
      </c>
      <c r="CV71" s="1">
        <f t="shared" si="239"/>
        <v>906</v>
      </c>
      <c r="CW71" s="1">
        <f t="shared" si="240"/>
        <v>683</v>
      </c>
      <c r="CX71" s="1">
        <f t="shared" si="241"/>
        <v>732</v>
      </c>
      <c r="CY71" s="1">
        <f t="shared" si="242"/>
        <v>878</v>
      </c>
      <c r="CZ71" s="1">
        <f t="shared" si="243"/>
        <v>1015</v>
      </c>
      <c r="DA71" s="1">
        <f t="shared" si="244"/>
        <v>1132</v>
      </c>
      <c r="DB71" s="1">
        <f t="shared" si="245"/>
        <v>820</v>
      </c>
      <c r="DC71" s="1">
        <f t="shared" si="246"/>
        <v>879</v>
      </c>
      <c r="DD71" s="1">
        <f t="shared" si="247"/>
        <v>1054</v>
      </c>
      <c r="DE71" s="1">
        <f t="shared" si="248"/>
        <v>1218</v>
      </c>
      <c r="DF71" s="1">
        <f t="shared" si="249"/>
        <v>1359</v>
      </c>
      <c r="DG71" s="1">
        <f t="shared" si="250"/>
        <v>957</v>
      </c>
      <c r="DH71" s="1">
        <f t="shared" si="251"/>
        <v>1025</v>
      </c>
      <c r="DI71" s="1">
        <f t="shared" si="252"/>
        <v>1230</v>
      </c>
      <c r="DJ71" s="1">
        <f t="shared" si="253"/>
        <v>1421</v>
      </c>
      <c r="DK71" s="1">
        <f t="shared" si="254"/>
        <v>1585</v>
      </c>
      <c r="DL71" s="1">
        <f t="shared" si="255"/>
        <v>1094</v>
      </c>
      <c r="DM71" s="1">
        <f t="shared" si="256"/>
        <v>1172</v>
      </c>
      <c r="DN71" s="1">
        <f t="shared" si="257"/>
        <v>1406</v>
      </c>
      <c r="DO71" s="1">
        <f t="shared" si="258"/>
        <v>1625</v>
      </c>
      <c r="DP71" s="1">
        <f t="shared" si="259"/>
        <v>1812</v>
      </c>
      <c r="DQ71">
        <f t="shared" si="329"/>
        <v>0</v>
      </c>
      <c r="DR71">
        <f t="shared" si="330"/>
        <v>0</v>
      </c>
      <c r="DS71">
        <f t="shared" si="331"/>
        <v>0</v>
      </c>
      <c r="DT71">
        <f t="shared" si="332"/>
        <v>0</v>
      </c>
      <c r="DU71">
        <f t="shared" si="333"/>
        <v>0</v>
      </c>
      <c r="DV71">
        <f t="shared" si="334"/>
        <v>0</v>
      </c>
      <c r="DW71">
        <f t="shared" si="335"/>
        <v>0</v>
      </c>
      <c r="DX71">
        <f t="shared" si="336"/>
        <v>0</v>
      </c>
      <c r="DY71">
        <f t="shared" si="260"/>
        <v>0</v>
      </c>
      <c r="DZ71">
        <f t="shared" si="261"/>
        <v>0</v>
      </c>
      <c r="EA71">
        <f t="shared" si="262"/>
        <v>0</v>
      </c>
      <c r="EB71">
        <f t="shared" si="263"/>
        <v>0</v>
      </c>
      <c r="EC71">
        <f t="shared" si="264"/>
        <v>0</v>
      </c>
      <c r="ED71">
        <f t="shared" si="265"/>
        <v>0</v>
      </c>
      <c r="EE71">
        <f t="shared" si="266"/>
        <v>0</v>
      </c>
      <c r="EF71">
        <f t="shared" si="267"/>
        <v>0</v>
      </c>
      <c r="EG71">
        <f t="shared" si="268"/>
        <v>0</v>
      </c>
      <c r="EH71">
        <f t="shared" si="269"/>
        <v>0</v>
      </c>
      <c r="EI71">
        <f t="shared" si="270"/>
        <v>0</v>
      </c>
      <c r="EJ71">
        <f t="shared" si="271"/>
        <v>0</v>
      </c>
      <c r="EK71">
        <f t="shared" si="272"/>
        <v>0</v>
      </c>
      <c r="EL71">
        <f t="shared" si="273"/>
        <v>0</v>
      </c>
      <c r="EM71">
        <f t="shared" si="274"/>
        <v>0</v>
      </c>
      <c r="EN71">
        <f t="shared" si="275"/>
        <v>0</v>
      </c>
      <c r="EO71">
        <f t="shared" si="276"/>
        <v>0</v>
      </c>
      <c r="EP71">
        <f t="shared" si="277"/>
        <v>0</v>
      </c>
      <c r="EQ71">
        <f t="shared" si="278"/>
        <v>0</v>
      </c>
      <c r="ER71">
        <f t="shared" si="279"/>
        <v>0</v>
      </c>
      <c r="ES71">
        <f t="shared" si="280"/>
        <v>0</v>
      </c>
      <c r="ET71">
        <f t="shared" si="281"/>
        <v>0</v>
      </c>
      <c r="EU71">
        <f t="shared" si="282"/>
        <v>0</v>
      </c>
      <c r="EV71">
        <f t="shared" si="283"/>
        <v>0</v>
      </c>
      <c r="EW71">
        <f t="shared" si="284"/>
        <v>0</v>
      </c>
      <c r="EX71">
        <f t="shared" si="285"/>
        <v>0</v>
      </c>
      <c r="EY71">
        <f t="shared" si="286"/>
        <v>0</v>
      </c>
      <c r="EZ71">
        <f t="shared" si="287"/>
        <v>0</v>
      </c>
      <c r="FA71">
        <f t="shared" si="288"/>
        <v>0</v>
      </c>
      <c r="FB71">
        <f t="shared" si="289"/>
        <v>0</v>
      </c>
      <c r="FC71">
        <f t="shared" si="290"/>
        <v>0</v>
      </c>
      <c r="FD71">
        <f t="shared" si="291"/>
        <v>0</v>
      </c>
      <c r="FE71" s="1">
        <f t="shared" si="292"/>
        <v>0</v>
      </c>
      <c r="FF71" s="1">
        <f t="shared" si="293"/>
        <v>0</v>
      </c>
      <c r="FG71" s="1">
        <f t="shared" si="294"/>
        <v>0</v>
      </c>
      <c r="FH71" s="1">
        <f t="shared" si="295"/>
        <v>0</v>
      </c>
      <c r="FI71" s="1">
        <f t="shared" si="296"/>
        <v>0</v>
      </c>
      <c r="FJ71" s="1">
        <f t="shared" si="297"/>
        <v>0</v>
      </c>
      <c r="FK71" s="1">
        <f t="shared" si="298"/>
        <v>0</v>
      </c>
      <c r="FL71" s="1">
        <f t="shared" si="299"/>
        <v>0</v>
      </c>
      <c r="FM71" s="1">
        <f t="shared" si="300"/>
        <v>0</v>
      </c>
      <c r="FN71" s="1">
        <f t="shared" si="301"/>
        <v>0</v>
      </c>
      <c r="FO71" s="1">
        <f t="shared" si="302"/>
        <v>0</v>
      </c>
      <c r="FP71" s="1">
        <f t="shared" si="303"/>
        <v>0</v>
      </c>
      <c r="FQ71" s="1">
        <f t="shared" si="304"/>
        <v>0</v>
      </c>
      <c r="FR71" s="1">
        <f t="shared" si="305"/>
        <v>0</v>
      </c>
      <c r="FS71" s="1">
        <f t="shared" si="306"/>
        <v>0</v>
      </c>
      <c r="FT71" s="1">
        <f t="shared" si="307"/>
        <v>0</v>
      </c>
      <c r="FU71" s="1">
        <f t="shared" si="308"/>
        <v>0</v>
      </c>
      <c r="FV71" s="1">
        <f t="shared" si="309"/>
        <v>0</v>
      </c>
      <c r="FW71" s="1">
        <f t="shared" si="310"/>
        <v>0</v>
      </c>
      <c r="FX71" s="1">
        <f t="shared" si="311"/>
        <v>0</v>
      </c>
      <c r="FY71" s="1">
        <f t="shared" si="312"/>
        <v>0</v>
      </c>
      <c r="FZ71" s="1">
        <f t="shared" si="313"/>
        <v>0</v>
      </c>
      <c r="GA71" s="1">
        <f t="shared" si="314"/>
        <v>0</v>
      </c>
      <c r="GB71" s="1">
        <f t="shared" si="315"/>
        <v>0</v>
      </c>
      <c r="GC71" s="1">
        <f t="shared" si="316"/>
        <v>0</v>
      </c>
      <c r="GD71" s="1">
        <f t="shared" si="317"/>
        <v>0</v>
      </c>
      <c r="GE71" s="1">
        <f t="shared" si="318"/>
        <v>0</v>
      </c>
      <c r="GF71" s="1">
        <f t="shared" si="319"/>
        <v>0</v>
      </c>
      <c r="GG71" s="1">
        <f t="shared" si="320"/>
        <v>0</v>
      </c>
      <c r="GH71" s="1">
        <f t="shared" si="321"/>
        <v>0</v>
      </c>
      <c r="GI71" s="1">
        <f t="shared" si="322"/>
        <v>0</v>
      </c>
      <c r="GJ71" s="1">
        <f t="shared" si="323"/>
        <v>0</v>
      </c>
      <c r="GK71" s="1">
        <f t="shared" si="324"/>
        <v>0</v>
      </c>
      <c r="GL71" s="1">
        <f t="shared" si="325"/>
        <v>0</v>
      </c>
      <c r="GM71" s="1">
        <f t="shared" si="326"/>
        <v>0</v>
      </c>
      <c r="GN71">
        <f t="shared" si="327"/>
        <v>93720</v>
      </c>
      <c r="GO71">
        <f t="shared" si="328"/>
        <v>117150</v>
      </c>
    </row>
    <row r="72" spans="1:197" x14ac:dyDescent="0.2">
      <c r="A72" s="1" t="s">
        <v>238</v>
      </c>
      <c r="B72" t="s">
        <v>29</v>
      </c>
      <c r="C72" t="s">
        <v>239</v>
      </c>
      <c r="D72" t="s">
        <v>829</v>
      </c>
      <c r="E72">
        <v>113500</v>
      </c>
      <c r="F72">
        <v>39750</v>
      </c>
      <c r="G72">
        <v>45400</v>
      </c>
      <c r="H72">
        <v>51100</v>
      </c>
      <c r="I72">
        <v>56750</v>
      </c>
      <c r="J72">
        <v>61300</v>
      </c>
      <c r="K72">
        <v>65850</v>
      </c>
      <c r="L72">
        <v>70400</v>
      </c>
      <c r="M72">
        <v>74950</v>
      </c>
      <c r="N72">
        <v>47700</v>
      </c>
      <c r="O72">
        <v>54480</v>
      </c>
      <c r="P72">
        <v>61320</v>
      </c>
      <c r="Q72">
        <v>68100</v>
      </c>
      <c r="R72">
        <v>73560</v>
      </c>
      <c r="S72">
        <v>79020</v>
      </c>
      <c r="T72">
        <v>84480</v>
      </c>
      <c r="U72">
        <v>89940</v>
      </c>
      <c r="V72" s="1" t="s">
        <v>17</v>
      </c>
      <c r="AM72" s="1" t="s">
        <v>617</v>
      </c>
      <c r="AN72" s="1" t="s">
        <v>19</v>
      </c>
      <c r="AO72" s="1">
        <v>1</v>
      </c>
      <c r="AP72" t="s">
        <v>239</v>
      </c>
      <c r="AQ72" s="1" t="s">
        <v>21</v>
      </c>
      <c r="AR72" s="1" t="s">
        <v>552</v>
      </c>
      <c r="AS72" t="s">
        <v>239</v>
      </c>
      <c r="AT72">
        <f>'Average Income Limits-HIDE'!L71</f>
        <v>15900</v>
      </c>
      <c r="AU72">
        <f>'Average Income Limits-HIDE'!M71</f>
        <v>18160</v>
      </c>
      <c r="AV72">
        <f>'Average Income Limits-HIDE'!N71</f>
        <v>20440</v>
      </c>
      <c r="AW72">
        <f>'Average Income Limits-HIDE'!O71</f>
        <v>22700</v>
      </c>
      <c r="AX72">
        <f>'Average Income Limits-HIDE'!P71</f>
        <v>24520</v>
      </c>
      <c r="AY72">
        <f>'Average Income Limits-HIDE'!Q71</f>
        <v>26340</v>
      </c>
      <c r="AZ72">
        <f>'Average Income Limits-HIDE'!R71</f>
        <v>28160</v>
      </c>
      <c r="BA72">
        <f>'Average Income Limits-HIDE'!S71</f>
        <v>29980</v>
      </c>
      <c r="BB72">
        <f>'Average Income Limits-HIDE'!T71</f>
        <v>23850</v>
      </c>
      <c r="BC72">
        <f>'Average Income Limits-HIDE'!U71</f>
        <v>27240</v>
      </c>
      <c r="BD72">
        <f>'Average Income Limits-HIDE'!V71</f>
        <v>30660</v>
      </c>
      <c r="BE72">
        <f>'Average Income Limits-HIDE'!W71</f>
        <v>34050</v>
      </c>
      <c r="BF72">
        <f>'Average Income Limits-HIDE'!X71</f>
        <v>36780</v>
      </c>
      <c r="BG72">
        <f>'Average Income Limits-HIDE'!Y71</f>
        <v>39510</v>
      </c>
      <c r="BH72">
        <f>'Average Income Limits-HIDE'!Z71</f>
        <v>42240</v>
      </c>
      <c r="BI72">
        <f>'Average Income Limits-HIDE'!AA71</f>
        <v>44970</v>
      </c>
      <c r="BJ72">
        <f>'Average Income Limits-HIDE'!AB71</f>
        <v>31800</v>
      </c>
      <c r="BK72">
        <f>'Average Income Limits-HIDE'!AC71</f>
        <v>36320</v>
      </c>
      <c r="BL72">
        <f>'Average Income Limits-HIDE'!AD71</f>
        <v>40880</v>
      </c>
      <c r="BM72">
        <f>'Average Income Limits-HIDE'!AE71</f>
        <v>45400</v>
      </c>
      <c r="BN72">
        <f>'Average Income Limits-HIDE'!AF71</f>
        <v>49040</v>
      </c>
      <c r="BO72">
        <f>'Average Income Limits-HIDE'!AG71</f>
        <v>52680</v>
      </c>
      <c r="BP72">
        <f>'Average Income Limits-HIDE'!AH71</f>
        <v>56320</v>
      </c>
      <c r="BQ72">
        <f>'Average Income Limits-HIDE'!AI71</f>
        <v>59960</v>
      </c>
      <c r="BR72">
        <f>'Average Income Limits-HIDE'!AZ71</f>
        <v>55650</v>
      </c>
      <c r="BS72">
        <f>'Average Income Limits-HIDE'!BA71</f>
        <v>63560</v>
      </c>
      <c r="BT72">
        <f>'Average Income Limits-HIDE'!BB71</f>
        <v>71540</v>
      </c>
      <c r="BU72">
        <f>'Average Income Limits-HIDE'!BC71</f>
        <v>79450</v>
      </c>
      <c r="BV72">
        <f>'Average Income Limits-HIDE'!BD71</f>
        <v>85820</v>
      </c>
      <c r="BW72">
        <f>'Average Income Limits-HIDE'!BE71</f>
        <v>92190</v>
      </c>
      <c r="BX72">
        <f>'Average Income Limits-HIDE'!BF71</f>
        <v>98560</v>
      </c>
      <c r="BY72">
        <f>'Average Income Limits-HIDE'!BG71</f>
        <v>104930</v>
      </c>
      <c r="BZ72">
        <f>'Average Income Limits-HIDE'!BH71</f>
        <v>63600</v>
      </c>
      <c r="CA72">
        <f>'Average Income Limits-HIDE'!BI71</f>
        <v>72640</v>
      </c>
      <c r="CB72">
        <f>'Average Income Limits-HIDE'!BJ71</f>
        <v>81760</v>
      </c>
      <c r="CC72">
        <f>'Average Income Limits-HIDE'!BK71</f>
        <v>90800</v>
      </c>
      <c r="CD72">
        <f>'Average Income Limits-HIDE'!BL71</f>
        <v>98080</v>
      </c>
      <c r="CE72">
        <f>'Average Income Limits-HIDE'!BM71</f>
        <v>105360</v>
      </c>
      <c r="CF72">
        <f>'Average Income Limits-HIDE'!BN71</f>
        <v>112640</v>
      </c>
      <c r="CG72">
        <f>'Average Income Limits-HIDE'!BO71</f>
        <v>119920</v>
      </c>
      <c r="CH72" s="1">
        <f t="shared" si="225"/>
        <v>397</v>
      </c>
      <c r="CI72" s="1">
        <f t="shared" si="226"/>
        <v>425</v>
      </c>
      <c r="CJ72" s="1">
        <f t="shared" si="227"/>
        <v>511</v>
      </c>
      <c r="CK72" s="1">
        <f t="shared" si="228"/>
        <v>590</v>
      </c>
      <c r="CL72" s="1">
        <f t="shared" si="229"/>
        <v>658</v>
      </c>
      <c r="CM72" s="1">
        <f t="shared" si="230"/>
        <v>596</v>
      </c>
      <c r="CN72" s="1">
        <f t="shared" si="231"/>
        <v>638</v>
      </c>
      <c r="CO72" s="1">
        <f t="shared" si="232"/>
        <v>766</v>
      </c>
      <c r="CP72" s="1">
        <f t="shared" si="233"/>
        <v>885</v>
      </c>
      <c r="CQ72" s="1">
        <f t="shared" si="234"/>
        <v>987</v>
      </c>
      <c r="CR72" s="1">
        <f t="shared" si="235"/>
        <v>795</v>
      </c>
      <c r="CS72" s="1">
        <f t="shared" si="236"/>
        <v>851</v>
      </c>
      <c r="CT72" s="1">
        <f t="shared" si="237"/>
        <v>1022</v>
      </c>
      <c r="CU72" s="1">
        <f t="shared" si="238"/>
        <v>1180</v>
      </c>
      <c r="CV72" s="1">
        <f t="shared" si="239"/>
        <v>1317</v>
      </c>
      <c r="CW72" s="1">
        <f t="shared" si="240"/>
        <v>993</v>
      </c>
      <c r="CX72" s="1">
        <f t="shared" si="241"/>
        <v>1064</v>
      </c>
      <c r="CY72" s="1">
        <f t="shared" si="242"/>
        <v>1277</v>
      </c>
      <c r="CZ72" s="1">
        <f t="shared" si="243"/>
        <v>1475</v>
      </c>
      <c r="DA72" s="1">
        <f t="shared" si="244"/>
        <v>1646</v>
      </c>
      <c r="DB72" s="1">
        <f t="shared" si="245"/>
        <v>1192</v>
      </c>
      <c r="DC72" s="1">
        <f t="shared" si="246"/>
        <v>1277</v>
      </c>
      <c r="DD72" s="1">
        <f t="shared" si="247"/>
        <v>1533</v>
      </c>
      <c r="DE72" s="1">
        <f t="shared" si="248"/>
        <v>1770</v>
      </c>
      <c r="DF72" s="1">
        <f t="shared" si="249"/>
        <v>1975</v>
      </c>
      <c r="DG72" s="1">
        <f t="shared" si="250"/>
        <v>1391</v>
      </c>
      <c r="DH72" s="1">
        <f t="shared" si="251"/>
        <v>1490</v>
      </c>
      <c r="DI72" s="1">
        <f t="shared" si="252"/>
        <v>1788</v>
      </c>
      <c r="DJ72" s="1">
        <f t="shared" si="253"/>
        <v>2065</v>
      </c>
      <c r="DK72" s="1">
        <f t="shared" si="254"/>
        <v>2304</v>
      </c>
      <c r="DL72" s="1">
        <f t="shared" si="255"/>
        <v>1590</v>
      </c>
      <c r="DM72" s="1">
        <f t="shared" si="256"/>
        <v>1703</v>
      </c>
      <c r="DN72" s="1">
        <f t="shared" si="257"/>
        <v>2044</v>
      </c>
      <c r="DO72" s="1">
        <f t="shared" si="258"/>
        <v>2361</v>
      </c>
      <c r="DP72" s="1">
        <f t="shared" si="259"/>
        <v>2634</v>
      </c>
      <c r="DQ72">
        <f t="shared" si="329"/>
        <v>0</v>
      </c>
      <c r="DR72">
        <f t="shared" si="330"/>
        <v>0</v>
      </c>
      <c r="DS72">
        <f t="shared" si="331"/>
        <v>0</v>
      </c>
      <c r="DT72">
        <f t="shared" si="332"/>
        <v>0</v>
      </c>
      <c r="DU72">
        <f t="shared" si="333"/>
        <v>0</v>
      </c>
      <c r="DV72">
        <f t="shared" si="334"/>
        <v>0</v>
      </c>
      <c r="DW72">
        <f t="shared" si="335"/>
        <v>0</v>
      </c>
      <c r="DX72">
        <f t="shared" si="336"/>
        <v>0</v>
      </c>
      <c r="DY72">
        <f t="shared" si="260"/>
        <v>0</v>
      </c>
      <c r="DZ72">
        <f t="shared" si="261"/>
        <v>0</v>
      </c>
      <c r="EA72">
        <f t="shared" si="262"/>
        <v>0</v>
      </c>
      <c r="EB72">
        <f t="shared" si="263"/>
        <v>0</v>
      </c>
      <c r="EC72">
        <f t="shared" si="264"/>
        <v>0</v>
      </c>
      <c r="ED72">
        <f t="shared" si="265"/>
        <v>0</v>
      </c>
      <c r="EE72">
        <f t="shared" si="266"/>
        <v>0</v>
      </c>
      <c r="EF72">
        <f t="shared" si="267"/>
        <v>0</v>
      </c>
      <c r="EG72">
        <f t="shared" si="268"/>
        <v>0</v>
      </c>
      <c r="EH72">
        <f t="shared" si="269"/>
        <v>0</v>
      </c>
      <c r="EI72">
        <f t="shared" si="270"/>
        <v>0</v>
      </c>
      <c r="EJ72">
        <f t="shared" si="271"/>
        <v>0</v>
      </c>
      <c r="EK72">
        <f t="shared" si="272"/>
        <v>0</v>
      </c>
      <c r="EL72">
        <f t="shared" si="273"/>
        <v>0</v>
      </c>
      <c r="EM72">
        <f t="shared" si="274"/>
        <v>0</v>
      </c>
      <c r="EN72">
        <f t="shared" si="275"/>
        <v>0</v>
      </c>
      <c r="EO72">
        <f t="shared" si="276"/>
        <v>0</v>
      </c>
      <c r="EP72">
        <f t="shared" si="277"/>
        <v>0</v>
      </c>
      <c r="EQ72">
        <f t="shared" si="278"/>
        <v>0</v>
      </c>
      <c r="ER72">
        <f t="shared" si="279"/>
        <v>0</v>
      </c>
      <c r="ES72">
        <f t="shared" si="280"/>
        <v>0</v>
      </c>
      <c r="ET72">
        <f t="shared" si="281"/>
        <v>0</v>
      </c>
      <c r="EU72">
        <f t="shared" si="282"/>
        <v>0</v>
      </c>
      <c r="EV72">
        <f t="shared" si="283"/>
        <v>0</v>
      </c>
      <c r="EW72">
        <f t="shared" si="284"/>
        <v>0</v>
      </c>
      <c r="EX72">
        <f t="shared" si="285"/>
        <v>0</v>
      </c>
      <c r="EY72">
        <f t="shared" si="286"/>
        <v>0</v>
      </c>
      <c r="EZ72">
        <f t="shared" si="287"/>
        <v>0</v>
      </c>
      <c r="FA72">
        <f t="shared" si="288"/>
        <v>0</v>
      </c>
      <c r="FB72">
        <f t="shared" si="289"/>
        <v>0</v>
      </c>
      <c r="FC72">
        <f t="shared" si="290"/>
        <v>0</v>
      </c>
      <c r="FD72">
        <f t="shared" si="291"/>
        <v>0</v>
      </c>
      <c r="FE72" s="1">
        <f t="shared" si="292"/>
        <v>0</v>
      </c>
      <c r="FF72" s="1">
        <f t="shared" si="293"/>
        <v>0</v>
      </c>
      <c r="FG72" s="1">
        <f t="shared" si="294"/>
        <v>0</v>
      </c>
      <c r="FH72" s="1">
        <f t="shared" si="295"/>
        <v>0</v>
      </c>
      <c r="FI72" s="1">
        <f t="shared" si="296"/>
        <v>0</v>
      </c>
      <c r="FJ72" s="1">
        <f t="shared" si="297"/>
        <v>0</v>
      </c>
      <c r="FK72" s="1">
        <f t="shared" si="298"/>
        <v>0</v>
      </c>
      <c r="FL72" s="1">
        <f t="shared" si="299"/>
        <v>0</v>
      </c>
      <c r="FM72" s="1">
        <f t="shared" si="300"/>
        <v>0</v>
      </c>
      <c r="FN72" s="1">
        <f t="shared" si="301"/>
        <v>0</v>
      </c>
      <c r="FO72" s="1">
        <f t="shared" si="302"/>
        <v>0</v>
      </c>
      <c r="FP72" s="1">
        <f t="shared" si="303"/>
        <v>0</v>
      </c>
      <c r="FQ72" s="1">
        <f t="shared" si="304"/>
        <v>0</v>
      </c>
      <c r="FR72" s="1">
        <f t="shared" si="305"/>
        <v>0</v>
      </c>
      <c r="FS72" s="1">
        <f t="shared" si="306"/>
        <v>0</v>
      </c>
      <c r="FT72" s="1">
        <f t="shared" si="307"/>
        <v>0</v>
      </c>
      <c r="FU72" s="1">
        <f t="shared" si="308"/>
        <v>0</v>
      </c>
      <c r="FV72" s="1">
        <f t="shared" si="309"/>
        <v>0</v>
      </c>
      <c r="FW72" s="1">
        <f t="shared" si="310"/>
        <v>0</v>
      </c>
      <c r="FX72" s="1">
        <f t="shared" si="311"/>
        <v>0</v>
      </c>
      <c r="FY72" s="1">
        <f t="shared" si="312"/>
        <v>0</v>
      </c>
      <c r="FZ72" s="1">
        <f t="shared" si="313"/>
        <v>0</v>
      </c>
      <c r="GA72" s="1">
        <f t="shared" si="314"/>
        <v>0</v>
      </c>
      <c r="GB72" s="1">
        <f t="shared" si="315"/>
        <v>0</v>
      </c>
      <c r="GC72" s="1">
        <f t="shared" si="316"/>
        <v>0</v>
      </c>
      <c r="GD72" s="1">
        <f t="shared" si="317"/>
        <v>0</v>
      </c>
      <c r="GE72" s="1">
        <f t="shared" si="318"/>
        <v>0</v>
      </c>
      <c r="GF72" s="1">
        <f t="shared" si="319"/>
        <v>0</v>
      </c>
      <c r="GG72" s="1">
        <f t="shared" si="320"/>
        <v>0</v>
      </c>
      <c r="GH72" s="1">
        <f t="shared" si="321"/>
        <v>0</v>
      </c>
      <c r="GI72" s="1">
        <f t="shared" si="322"/>
        <v>0</v>
      </c>
      <c r="GJ72" s="1">
        <f t="shared" si="323"/>
        <v>0</v>
      </c>
      <c r="GK72" s="1">
        <f t="shared" si="324"/>
        <v>0</v>
      </c>
      <c r="GL72" s="1">
        <f t="shared" si="325"/>
        <v>0</v>
      </c>
      <c r="GM72" s="1">
        <f t="shared" si="326"/>
        <v>0</v>
      </c>
      <c r="GN72">
        <f t="shared" si="327"/>
        <v>136200</v>
      </c>
      <c r="GO72">
        <f t="shared" si="328"/>
        <v>170250</v>
      </c>
    </row>
    <row r="73" spans="1:197" x14ac:dyDescent="0.2">
      <c r="A73" s="1" t="s">
        <v>242</v>
      </c>
      <c r="B73" t="s">
        <v>240</v>
      </c>
      <c r="C73" t="s">
        <v>243</v>
      </c>
      <c r="D73" t="s">
        <v>241</v>
      </c>
      <c r="E73">
        <v>82500</v>
      </c>
      <c r="F73">
        <v>28900</v>
      </c>
      <c r="G73">
        <v>33000</v>
      </c>
      <c r="H73">
        <v>37150</v>
      </c>
      <c r="I73">
        <v>41250</v>
      </c>
      <c r="J73">
        <v>44550</v>
      </c>
      <c r="K73">
        <v>47850</v>
      </c>
      <c r="L73">
        <v>51150</v>
      </c>
      <c r="M73">
        <v>54450</v>
      </c>
      <c r="N73">
        <v>34680</v>
      </c>
      <c r="O73">
        <v>39600</v>
      </c>
      <c r="P73">
        <v>44580</v>
      </c>
      <c r="Q73">
        <v>49500</v>
      </c>
      <c r="R73">
        <v>53460</v>
      </c>
      <c r="S73">
        <v>57420</v>
      </c>
      <c r="T73">
        <v>61380</v>
      </c>
      <c r="U73">
        <v>65340</v>
      </c>
      <c r="V73" s="1" t="s">
        <v>17</v>
      </c>
      <c r="AM73" s="1" t="s">
        <v>617</v>
      </c>
      <c r="AN73" s="1" t="s">
        <v>19</v>
      </c>
      <c r="AO73" s="1">
        <v>0</v>
      </c>
      <c r="AP73" t="s">
        <v>243</v>
      </c>
      <c r="AQ73" s="1" t="s">
        <v>21</v>
      </c>
      <c r="AR73" s="1" t="s">
        <v>553</v>
      </c>
      <c r="AS73" t="s">
        <v>243</v>
      </c>
      <c r="AT73">
        <f>'Average Income Limits-HIDE'!L72</f>
        <v>11560</v>
      </c>
      <c r="AU73">
        <f>'Average Income Limits-HIDE'!M72</f>
        <v>13200</v>
      </c>
      <c r="AV73">
        <f>'Average Income Limits-HIDE'!N72</f>
        <v>14860</v>
      </c>
      <c r="AW73">
        <f>'Average Income Limits-HIDE'!O72</f>
        <v>16500</v>
      </c>
      <c r="AX73">
        <f>'Average Income Limits-HIDE'!P72</f>
        <v>17820</v>
      </c>
      <c r="AY73">
        <f>'Average Income Limits-HIDE'!Q72</f>
        <v>19140</v>
      </c>
      <c r="AZ73">
        <f>'Average Income Limits-HIDE'!R72</f>
        <v>20460</v>
      </c>
      <c r="BA73">
        <f>'Average Income Limits-HIDE'!S72</f>
        <v>21780</v>
      </c>
      <c r="BB73">
        <f>'Average Income Limits-HIDE'!T72</f>
        <v>17340</v>
      </c>
      <c r="BC73">
        <f>'Average Income Limits-HIDE'!U72</f>
        <v>19800</v>
      </c>
      <c r="BD73">
        <f>'Average Income Limits-HIDE'!V72</f>
        <v>22290</v>
      </c>
      <c r="BE73">
        <f>'Average Income Limits-HIDE'!W72</f>
        <v>24750</v>
      </c>
      <c r="BF73">
        <f>'Average Income Limits-HIDE'!X72</f>
        <v>26730</v>
      </c>
      <c r="BG73">
        <f>'Average Income Limits-HIDE'!Y72</f>
        <v>28710</v>
      </c>
      <c r="BH73">
        <f>'Average Income Limits-HIDE'!Z72</f>
        <v>30690</v>
      </c>
      <c r="BI73">
        <f>'Average Income Limits-HIDE'!AA72</f>
        <v>32670</v>
      </c>
      <c r="BJ73">
        <f>'Average Income Limits-HIDE'!AB72</f>
        <v>23120</v>
      </c>
      <c r="BK73">
        <f>'Average Income Limits-HIDE'!AC72</f>
        <v>26400</v>
      </c>
      <c r="BL73">
        <f>'Average Income Limits-HIDE'!AD72</f>
        <v>29720</v>
      </c>
      <c r="BM73">
        <f>'Average Income Limits-HIDE'!AE72</f>
        <v>33000</v>
      </c>
      <c r="BN73">
        <f>'Average Income Limits-HIDE'!AF72</f>
        <v>35640</v>
      </c>
      <c r="BO73">
        <f>'Average Income Limits-HIDE'!AG72</f>
        <v>38280</v>
      </c>
      <c r="BP73">
        <f>'Average Income Limits-HIDE'!AH72</f>
        <v>40920</v>
      </c>
      <c r="BQ73">
        <f>'Average Income Limits-HIDE'!AI72</f>
        <v>43560</v>
      </c>
      <c r="BR73">
        <f>'Average Income Limits-HIDE'!AZ72</f>
        <v>40460</v>
      </c>
      <c r="BS73">
        <f>'Average Income Limits-HIDE'!BA72</f>
        <v>46200</v>
      </c>
      <c r="BT73">
        <f>'Average Income Limits-HIDE'!BB72</f>
        <v>52010</v>
      </c>
      <c r="BU73">
        <f>'Average Income Limits-HIDE'!BC72</f>
        <v>57750</v>
      </c>
      <c r="BV73">
        <f>'Average Income Limits-HIDE'!BD72</f>
        <v>62370</v>
      </c>
      <c r="BW73">
        <f>'Average Income Limits-HIDE'!BE72</f>
        <v>66990</v>
      </c>
      <c r="BX73">
        <f>'Average Income Limits-HIDE'!BF72</f>
        <v>71610</v>
      </c>
      <c r="BY73">
        <f>'Average Income Limits-HIDE'!BG72</f>
        <v>76230</v>
      </c>
      <c r="BZ73">
        <f>'Average Income Limits-HIDE'!BH72</f>
        <v>46240</v>
      </c>
      <c r="CA73">
        <f>'Average Income Limits-HIDE'!BI72</f>
        <v>52800</v>
      </c>
      <c r="CB73">
        <f>'Average Income Limits-HIDE'!BJ72</f>
        <v>59440</v>
      </c>
      <c r="CC73">
        <f>'Average Income Limits-HIDE'!BK72</f>
        <v>66000</v>
      </c>
      <c r="CD73">
        <f>'Average Income Limits-HIDE'!BL72</f>
        <v>71280</v>
      </c>
      <c r="CE73">
        <f>'Average Income Limits-HIDE'!BM72</f>
        <v>76560</v>
      </c>
      <c r="CF73">
        <f>'Average Income Limits-HIDE'!BN72</f>
        <v>81840</v>
      </c>
      <c r="CG73">
        <f>'Average Income Limits-HIDE'!BO72</f>
        <v>87120</v>
      </c>
      <c r="CH73" s="1">
        <f t="shared" si="225"/>
        <v>289</v>
      </c>
      <c r="CI73" s="1">
        <f t="shared" si="226"/>
        <v>309</v>
      </c>
      <c r="CJ73" s="1">
        <f t="shared" si="227"/>
        <v>371</v>
      </c>
      <c r="CK73" s="1">
        <f t="shared" si="228"/>
        <v>429</v>
      </c>
      <c r="CL73" s="1">
        <f t="shared" si="229"/>
        <v>478</v>
      </c>
      <c r="CM73" s="1">
        <f t="shared" si="230"/>
        <v>433</v>
      </c>
      <c r="CN73" s="1">
        <f t="shared" si="231"/>
        <v>464</v>
      </c>
      <c r="CO73" s="1">
        <f t="shared" si="232"/>
        <v>557</v>
      </c>
      <c r="CP73" s="1">
        <f t="shared" si="233"/>
        <v>643</v>
      </c>
      <c r="CQ73" s="1">
        <f t="shared" si="234"/>
        <v>717</v>
      </c>
      <c r="CR73" s="1">
        <f t="shared" si="235"/>
        <v>578</v>
      </c>
      <c r="CS73" s="1">
        <f t="shared" si="236"/>
        <v>619</v>
      </c>
      <c r="CT73" s="1">
        <f t="shared" si="237"/>
        <v>743</v>
      </c>
      <c r="CU73" s="1">
        <f t="shared" si="238"/>
        <v>858</v>
      </c>
      <c r="CV73" s="1">
        <f t="shared" si="239"/>
        <v>957</v>
      </c>
      <c r="CW73" s="1">
        <f t="shared" si="240"/>
        <v>722</v>
      </c>
      <c r="CX73" s="1">
        <f t="shared" si="241"/>
        <v>773</v>
      </c>
      <c r="CY73" s="1">
        <f t="shared" si="242"/>
        <v>928</v>
      </c>
      <c r="CZ73" s="1">
        <f t="shared" si="243"/>
        <v>1072</v>
      </c>
      <c r="DA73" s="1">
        <f t="shared" si="244"/>
        <v>1196</v>
      </c>
      <c r="DB73" s="1">
        <f t="shared" si="245"/>
        <v>867</v>
      </c>
      <c r="DC73" s="1">
        <f t="shared" si="246"/>
        <v>928</v>
      </c>
      <c r="DD73" s="1">
        <f t="shared" si="247"/>
        <v>1114</v>
      </c>
      <c r="DE73" s="1">
        <f t="shared" si="248"/>
        <v>1287</v>
      </c>
      <c r="DF73" s="1">
        <f t="shared" si="249"/>
        <v>1435</v>
      </c>
      <c r="DG73" s="1">
        <f t="shared" si="250"/>
        <v>1011</v>
      </c>
      <c r="DH73" s="1">
        <f t="shared" si="251"/>
        <v>1083</v>
      </c>
      <c r="DI73" s="1">
        <f t="shared" si="252"/>
        <v>1300</v>
      </c>
      <c r="DJ73" s="1">
        <f t="shared" si="253"/>
        <v>1501</v>
      </c>
      <c r="DK73" s="1">
        <f t="shared" si="254"/>
        <v>1674</v>
      </c>
      <c r="DL73" s="1">
        <f t="shared" si="255"/>
        <v>1156</v>
      </c>
      <c r="DM73" s="1">
        <f t="shared" si="256"/>
        <v>1238</v>
      </c>
      <c r="DN73" s="1">
        <f t="shared" si="257"/>
        <v>1486</v>
      </c>
      <c r="DO73" s="1">
        <f t="shared" si="258"/>
        <v>1716</v>
      </c>
      <c r="DP73" s="1">
        <f t="shared" si="259"/>
        <v>1914</v>
      </c>
      <c r="DQ73">
        <f t="shared" si="329"/>
        <v>0</v>
      </c>
      <c r="DR73">
        <f t="shared" si="330"/>
        <v>0</v>
      </c>
      <c r="DS73">
        <f t="shared" si="331"/>
        <v>0</v>
      </c>
      <c r="DT73">
        <f t="shared" si="332"/>
        <v>0</v>
      </c>
      <c r="DU73">
        <f t="shared" si="333"/>
        <v>0</v>
      </c>
      <c r="DV73">
        <f t="shared" si="334"/>
        <v>0</v>
      </c>
      <c r="DW73">
        <f t="shared" si="335"/>
        <v>0</v>
      </c>
      <c r="DX73">
        <f t="shared" si="336"/>
        <v>0</v>
      </c>
      <c r="DY73">
        <f t="shared" si="260"/>
        <v>0</v>
      </c>
      <c r="DZ73">
        <f t="shared" si="261"/>
        <v>0</v>
      </c>
      <c r="EA73">
        <f t="shared" si="262"/>
        <v>0</v>
      </c>
      <c r="EB73">
        <f t="shared" si="263"/>
        <v>0</v>
      </c>
      <c r="EC73">
        <f t="shared" si="264"/>
        <v>0</v>
      </c>
      <c r="ED73">
        <f t="shared" si="265"/>
        <v>0</v>
      </c>
      <c r="EE73">
        <f t="shared" si="266"/>
        <v>0</v>
      </c>
      <c r="EF73">
        <f t="shared" si="267"/>
        <v>0</v>
      </c>
      <c r="EG73">
        <f t="shared" si="268"/>
        <v>0</v>
      </c>
      <c r="EH73">
        <f t="shared" si="269"/>
        <v>0</v>
      </c>
      <c r="EI73">
        <f t="shared" si="270"/>
        <v>0</v>
      </c>
      <c r="EJ73">
        <f t="shared" si="271"/>
        <v>0</v>
      </c>
      <c r="EK73">
        <f t="shared" si="272"/>
        <v>0</v>
      </c>
      <c r="EL73">
        <f t="shared" si="273"/>
        <v>0</v>
      </c>
      <c r="EM73">
        <f t="shared" si="274"/>
        <v>0</v>
      </c>
      <c r="EN73">
        <f t="shared" si="275"/>
        <v>0</v>
      </c>
      <c r="EO73">
        <f t="shared" si="276"/>
        <v>0</v>
      </c>
      <c r="EP73">
        <f t="shared" si="277"/>
        <v>0</v>
      </c>
      <c r="EQ73">
        <f t="shared" si="278"/>
        <v>0</v>
      </c>
      <c r="ER73">
        <f t="shared" si="279"/>
        <v>0</v>
      </c>
      <c r="ES73">
        <f t="shared" si="280"/>
        <v>0</v>
      </c>
      <c r="ET73">
        <f t="shared" si="281"/>
        <v>0</v>
      </c>
      <c r="EU73">
        <f t="shared" si="282"/>
        <v>0</v>
      </c>
      <c r="EV73">
        <f t="shared" si="283"/>
        <v>0</v>
      </c>
      <c r="EW73">
        <f t="shared" si="284"/>
        <v>0</v>
      </c>
      <c r="EX73">
        <f t="shared" si="285"/>
        <v>0</v>
      </c>
      <c r="EY73">
        <f t="shared" si="286"/>
        <v>0</v>
      </c>
      <c r="EZ73">
        <f t="shared" si="287"/>
        <v>0</v>
      </c>
      <c r="FA73">
        <f t="shared" si="288"/>
        <v>0</v>
      </c>
      <c r="FB73">
        <f t="shared" si="289"/>
        <v>0</v>
      </c>
      <c r="FC73">
        <f t="shared" si="290"/>
        <v>0</v>
      </c>
      <c r="FD73">
        <f t="shared" si="291"/>
        <v>0</v>
      </c>
      <c r="FE73" s="1">
        <f t="shared" si="292"/>
        <v>0</v>
      </c>
      <c r="FF73" s="1">
        <f t="shared" si="293"/>
        <v>0</v>
      </c>
      <c r="FG73" s="1">
        <f t="shared" si="294"/>
        <v>0</v>
      </c>
      <c r="FH73" s="1">
        <f t="shared" si="295"/>
        <v>0</v>
      </c>
      <c r="FI73" s="1">
        <f t="shared" si="296"/>
        <v>0</v>
      </c>
      <c r="FJ73" s="1">
        <f t="shared" si="297"/>
        <v>0</v>
      </c>
      <c r="FK73" s="1">
        <f t="shared" si="298"/>
        <v>0</v>
      </c>
      <c r="FL73" s="1">
        <f t="shared" si="299"/>
        <v>0</v>
      </c>
      <c r="FM73" s="1">
        <f t="shared" si="300"/>
        <v>0</v>
      </c>
      <c r="FN73" s="1">
        <f t="shared" si="301"/>
        <v>0</v>
      </c>
      <c r="FO73" s="1">
        <f t="shared" si="302"/>
        <v>0</v>
      </c>
      <c r="FP73" s="1">
        <f t="shared" si="303"/>
        <v>0</v>
      </c>
      <c r="FQ73" s="1">
        <f t="shared" si="304"/>
        <v>0</v>
      </c>
      <c r="FR73" s="1">
        <f t="shared" si="305"/>
        <v>0</v>
      </c>
      <c r="FS73" s="1">
        <f t="shared" si="306"/>
        <v>0</v>
      </c>
      <c r="FT73" s="1">
        <f t="shared" si="307"/>
        <v>0</v>
      </c>
      <c r="FU73" s="1">
        <f t="shared" si="308"/>
        <v>0</v>
      </c>
      <c r="FV73" s="1">
        <f t="shared" si="309"/>
        <v>0</v>
      </c>
      <c r="FW73" s="1">
        <f t="shared" si="310"/>
        <v>0</v>
      </c>
      <c r="FX73" s="1">
        <f t="shared" si="311"/>
        <v>0</v>
      </c>
      <c r="FY73" s="1">
        <f t="shared" si="312"/>
        <v>0</v>
      </c>
      <c r="FZ73" s="1">
        <f t="shared" si="313"/>
        <v>0</v>
      </c>
      <c r="GA73" s="1">
        <f t="shared" si="314"/>
        <v>0</v>
      </c>
      <c r="GB73" s="1">
        <f t="shared" si="315"/>
        <v>0</v>
      </c>
      <c r="GC73" s="1">
        <f t="shared" si="316"/>
        <v>0</v>
      </c>
      <c r="GD73" s="1">
        <f t="shared" si="317"/>
        <v>0</v>
      </c>
      <c r="GE73" s="1">
        <f t="shared" si="318"/>
        <v>0</v>
      </c>
      <c r="GF73" s="1">
        <f t="shared" si="319"/>
        <v>0</v>
      </c>
      <c r="GG73" s="1">
        <f t="shared" si="320"/>
        <v>0</v>
      </c>
      <c r="GH73" s="1">
        <f t="shared" si="321"/>
        <v>0</v>
      </c>
      <c r="GI73" s="1">
        <f t="shared" si="322"/>
        <v>0</v>
      </c>
      <c r="GJ73" s="1">
        <f t="shared" si="323"/>
        <v>0</v>
      </c>
      <c r="GK73" s="1">
        <f t="shared" si="324"/>
        <v>0</v>
      </c>
      <c r="GL73" s="1">
        <f t="shared" si="325"/>
        <v>0</v>
      </c>
      <c r="GM73" s="1">
        <f t="shared" si="326"/>
        <v>0</v>
      </c>
      <c r="GN73">
        <f t="shared" si="327"/>
        <v>99000</v>
      </c>
      <c r="GO73">
        <f t="shared" si="328"/>
        <v>123750</v>
      </c>
    </row>
    <row r="74" spans="1:197" x14ac:dyDescent="0.2">
      <c r="A74" s="1" t="s">
        <v>244</v>
      </c>
      <c r="B74" t="s">
        <v>29</v>
      </c>
      <c r="C74" t="s">
        <v>245</v>
      </c>
      <c r="D74" t="s">
        <v>829</v>
      </c>
      <c r="E74">
        <v>113500</v>
      </c>
      <c r="F74">
        <v>39750</v>
      </c>
      <c r="G74">
        <v>45400</v>
      </c>
      <c r="H74">
        <v>51100</v>
      </c>
      <c r="I74">
        <v>56750</v>
      </c>
      <c r="J74">
        <v>61300</v>
      </c>
      <c r="K74">
        <v>65850</v>
      </c>
      <c r="L74">
        <v>70400</v>
      </c>
      <c r="M74">
        <v>74950</v>
      </c>
      <c r="N74">
        <v>47700</v>
      </c>
      <c r="O74">
        <v>54480</v>
      </c>
      <c r="P74">
        <v>61320</v>
      </c>
      <c r="Q74">
        <v>68100</v>
      </c>
      <c r="R74">
        <v>73560</v>
      </c>
      <c r="S74">
        <v>79020</v>
      </c>
      <c r="T74">
        <v>84480</v>
      </c>
      <c r="U74">
        <v>89940</v>
      </c>
      <c r="V74" s="1" t="s">
        <v>17</v>
      </c>
      <c r="AM74" s="1" t="s">
        <v>617</v>
      </c>
      <c r="AN74" s="1" t="s">
        <v>19</v>
      </c>
      <c r="AO74" s="1">
        <v>1</v>
      </c>
      <c r="AP74" t="s">
        <v>245</v>
      </c>
      <c r="AQ74" s="1" t="s">
        <v>21</v>
      </c>
      <c r="AR74" s="1" t="s">
        <v>554</v>
      </c>
      <c r="AS74" t="s">
        <v>245</v>
      </c>
      <c r="AT74">
        <f>'Average Income Limits-HIDE'!L73</f>
        <v>15900</v>
      </c>
      <c r="AU74">
        <f>'Average Income Limits-HIDE'!M73</f>
        <v>18160</v>
      </c>
      <c r="AV74">
        <f>'Average Income Limits-HIDE'!N73</f>
        <v>20440</v>
      </c>
      <c r="AW74">
        <f>'Average Income Limits-HIDE'!O73</f>
        <v>22700</v>
      </c>
      <c r="AX74">
        <f>'Average Income Limits-HIDE'!P73</f>
        <v>24520</v>
      </c>
      <c r="AY74">
        <f>'Average Income Limits-HIDE'!Q73</f>
        <v>26340</v>
      </c>
      <c r="AZ74">
        <f>'Average Income Limits-HIDE'!R73</f>
        <v>28160</v>
      </c>
      <c r="BA74">
        <f>'Average Income Limits-HIDE'!S73</f>
        <v>29980</v>
      </c>
      <c r="BB74">
        <f>'Average Income Limits-HIDE'!T73</f>
        <v>23850</v>
      </c>
      <c r="BC74">
        <f>'Average Income Limits-HIDE'!U73</f>
        <v>27240</v>
      </c>
      <c r="BD74">
        <f>'Average Income Limits-HIDE'!V73</f>
        <v>30660</v>
      </c>
      <c r="BE74">
        <f>'Average Income Limits-HIDE'!W73</f>
        <v>34050</v>
      </c>
      <c r="BF74">
        <f>'Average Income Limits-HIDE'!X73</f>
        <v>36780</v>
      </c>
      <c r="BG74">
        <f>'Average Income Limits-HIDE'!Y73</f>
        <v>39510</v>
      </c>
      <c r="BH74">
        <f>'Average Income Limits-HIDE'!Z73</f>
        <v>42240</v>
      </c>
      <c r="BI74">
        <f>'Average Income Limits-HIDE'!AA73</f>
        <v>44970</v>
      </c>
      <c r="BJ74">
        <f>'Average Income Limits-HIDE'!AB73</f>
        <v>31800</v>
      </c>
      <c r="BK74">
        <f>'Average Income Limits-HIDE'!AC73</f>
        <v>36320</v>
      </c>
      <c r="BL74">
        <f>'Average Income Limits-HIDE'!AD73</f>
        <v>40880</v>
      </c>
      <c r="BM74">
        <f>'Average Income Limits-HIDE'!AE73</f>
        <v>45400</v>
      </c>
      <c r="BN74">
        <f>'Average Income Limits-HIDE'!AF73</f>
        <v>49040</v>
      </c>
      <c r="BO74">
        <f>'Average Income Limits-HIDE'!AG73</f>
        <v>52680</v>
      </c>
      <c r="BP74">
        <f>'Average Income Limits-HIDE'!AH73</f>
        <v>56320</v>
      </c>
      <c r="BQ74">
        <f>'Average Income Limits-HIDE'!AI73</f>
        <v>59960</v>
      </c>
      <c r="BR74">
        <f>'Average Income Limits-HIDE'!AZ73</f>
        <v>55650</v>
      </c>
      <c r="BS74">
        <f>'Average Income Limits-HIDE'!BA73</f>
        <v>63560</v>
      </c>
      <c r="BT74">
        <f>'Average Income Limits-HIDE'!BB73</f>
        <v>71540</v>
      </c>
      <c r="BU74">
        <f>'Average Income Limits-HIDE'!BC73</f>
        <v>79450</v>
      </c>
      <c r="BV74">
        <f>'Average Income Limits-HIDE'!BD73</f>
        <v>85820</v>
      </c>
      <c r="BW74">
        <f>'Average Income Limits-HIDE'!BE73</f>
        <v>92190</v>
      </c>
      <c r="BX74">
        <f>'Average Income Limits-HIDE'!BF73</f>
        <v>98560</v>
      </c>
      <c r="BY74">
        <f>'Average Income Limits-HIDE'!BG73</f>
        <v>104930</v>
      </c>
      <c r="BZ74">
        <f>'Average Income Limits-HIDE'!BH73</f>
        <v>63600</v>
      </c>
      <c r="CA74">
        <f>'Average Income Limits-HIDE'!BI73</f>
        <v>72640</v>
      </c>
      <c r="CB74">
        <f>'Average Income Limits-HIDE'!BJ73</f>
        <v>81760</v>
      </c>
      <c r="CC74">
        <f>'Average Income Limits-HIDE'!BK73</f>
        <v>90800</v>
      </c>
      <c r="CD74">
        <f>'Average Income Limits-HIDE'!BL73</f>
        <v>98080</v>
      </c>
      <c r="CE74">
        <f>'Average Income Limits-HIDE'!BM73</f>
        <v>105360</v>
      </c>
      <c r="CF74">
        <f>'Average Income Limits-HIDE'!BN73</f>
        <v>112640</v>
      </c>
      <c r="CG74">
        <f>'Average Income Limits-HIDE'!BO73</f>
        <v>119920</v>
      </c>
      <c r="CH74" s="1">
        <f t="shared" si="225"/>
        <v>397</v>
      </c>
      <c r="CI74" s="1">
        <f t="shared" si="226"/>
        <v>425</v>
      </c>
      <c r="CJ74" s="1">
        <f t="shared" si="227"/>
        <v>511</v>
      </c>
      <c r="CK74" s="1">
        <f t="shared" si="228"/>
        <v>590</v>
      </c>
      <c r="CL74" s="1">
        <f t="shared" si="229"/>
        <v>658</v>
      </c>
      <c r="CM74" s="1">
        <f t="shared" si="230"/>
        <v>596</v>
      </c>
      <c r="CN74" s="1">
        <f t="shared" si="231"/>
        <v>638</v>
      </c>
      <c r="CO74" s="1">
        <f t="shared" si="232"/>
        <v>766</v>
      </c>
      <c r="CP74" s="1">
        <f t="shared" si="233"/>
        <v>885</v>
      </c>
      <c r="CQ74" s="1">
        <f t="shared" si="234"/>
        <v>987</v>
      </c>
      <c r="CR74" s="1">
        <f t="shared" si="235"/>
        <v>795</v>
      </c>
      <c r="CS74" s="1">
        <f t="shared" si="236"/>
        <v>851</v>
      </c>
      <c r="CT74" s="1">
        <f t="shared" si="237"/>
        <v>1022</v>
      </c>
      <c r="CU74" s="1">
        <f t="shared" si="238"/>
        <v>1180</v>
      </c>
      <c r="CV74" s="1">
        <f t="shared" si="239"/>
        <v>1317</v>
      </c>
      <c r="CW74" s="1">
        <f t="shared" si="240"/>
        <v>993</v>
      </c>
      <c r="CX74" s="1">
        <f t="shared" si="241"/>
        <v>1064</v>
      </c>
      <c r="CY74" s="1">
        <f t="shared" si="242"/>
        <v>1277</v>
      </c>
      <c r="CZ74" s="1">
        <f t="shared" si="243"/>
        <v>1475</v>
      </c>
      <c r="DA74" s="1">
        <f t="shared" si="244"/>
        <v>1646</v>
      </c>
      <c r="DB74" s="1">
        <f t="shared" si="245"/>
        <v>1192</v>
      </c>
      <c r="DC74" s="1">
        <f t="shared" si="246"/>
        <v>1277</v>
      </c>
      <c r="DD74" s="1">
        <f t="shared" si="247"/>
        <v>1533</v>
      </c>
      <c r="DE74" s="1">
        <f t="shared" si="248"/>
        <v>1770</v>
      </c>
      <c r="DF74" s="1">
        <f t="shared" si="249"/>
        <v>1975</v>
      </c>
      <c r="DG74" s="1">
        <f t="shared" si="250"/>
        <v>1391</v>
      </c>
      <c r="DH74" s="1">
        <f t="shared" si="251"/>
        <v>1490</v>
      </c>
      <c r="DI74" s="1">
        <f t="shared" si="252"/>
        <v>1788</v>
      </c>
      <c r="DJ74" s="1">
        <f t="shared" si="253"/>
        <v>2065</v>
      </c>
      <c r="DK74" s="1">
        <f t="shared" si="254"/>
        <v>2304</v>
      </c>
      <c r="DL74" s="1">
        <f t="shared" si="255"/>
        <v>1590</v>
      </c>
      <c r="DM74" s="1">
        <f t="shared" si="256"/>
        <v>1703</v>
      </c>
      <c r="DN74" s="1">
        <f t="shared" si="257"/>
        <v>2044</v>
      </c>
      <c r="DO74" s="1">
        <f t="shared" si="258"/>
        <v>2361</v>
      </c>
      <c r="DP74" s="1">
        <f t="shared" si="259"/>
        <v>2634</v>
      </c>
      <c r="DQ74">
        <f t="shared" si="329"/>
        <v>0</v>
      </c>
      <c r="DR74">
        <f t="shared" si="330"/>
        <v>0</v>
      </c>
      <c r="DS74">
        <f t="shared" si="331"/>
        <v>0</v>
      </c>
      <c r="DT74">
        <f t="shared" si="332"/>
        <v>0</v>
      </c>
      <c r="DU74">
        <f t="shared" si="333"/>
        <v>0</v>
      </c>
      <c r="DV74">
        <f t="shared" si="334"/>
        <v>0</v>
      </c>
      <c r="DW74">
        <f t="shared" si="335"/>
        <v>0</v>
      </c>
      <c r="DX74">
        <f t="shared" si="336"/>
        <v>0</v>
      </c>
      <c r="DY74">
        <f t="shared" si="260"/>
        <v>0</v>
      </c>
      <c r="DZ74">
        <f t="shared" si="261"/>
        <v>0</v>
      </c>
      <c r="EA74">
        <f t="shared" si="262"/>
        <v>0</v>
      </c>
      <c r="EB74">
        <f t="shared" si="263"/>
        <v>0</v>
      </c>
      <c r="EC74">
        <f t="shared" si="264"/>
        <v>0</v>
      </c>
      <c r="ED74">
        <f t="shared" si="265"/>
        <v>0</v>
      </c>
      <c r="EE74">
        <f t="shared" si="266"/>
        <v>0</v>
      </c>
      <c r="EF74">
        <f t="shared" si="267"/>
        <v>0</v>
      </c>
      <c r="EG74">
        <f t="shared" si="268"/>
        <v>0</v>
      </c>
      <c r="EH74">
        <f t="shared" si="269"/>
        <v>0</v>
      </c>
      <c r="EI74">
        <f t="shared" si="270"/>
        <v>0</v>
      </c>
      <c r="EJ74">
        <f t="shared" si="271"/>
        <v>0</v>
      </c>
      <c r="EK74">
        <f t="shared" si="272"/>
        <v>0</v>
      </c>
      <c r="EL74">
        <f t="shared" si="273"/>
        <v>0</v>
      </c>
      <c r="EM74">
        <f t="shared" si="274"/>
        <v>0</v>
      </c>
      <c r="EN74">
        <f t="shared" si="275"/>
        <v>0</v>
      </c>
      <c r="EO74">
        <f t="shared" si="276"/>
        <v>0</v>
      </c>
      <c r="EP74">
        <f t="shared" si="277"/>
        <v>0</v>
      </c>
      <c r="EQ74">
        <f t="shared" si="278"/>
        <v>0</v>
      </c>
      <c r="ER74">
        <f t="shared" si="279"/>
        <v>0</v>
      </c>
      <c r="ES74">
        <f t="shared" si="280"/>
        <v>0</v>
      </c>
      <c r="ET74">
        <f t="shared" si="281"/>
        <v>0</v>
      </c>
      <c r="EU74">
        <f t="shared" si="282"/>
        <v>0</v>
      </c>
      <c r="EV74">
        <f t="shared" si="283"/>
        <v>0</v>
      </c>
      <c r="EW74">
        <f t="shared" si="284"/>
        <v>0</v>
      </c>
      <c r="EX74">
        <f t="shared" si="285"/>
        <v>0</v>
      </c>
      <c r="EY74">
        <f t="shared" si="286"/>
        <v>0</v>
      </c>
      <c r="EZ74">
        <f t="shared" si="287"/>
        <v>0</v>
      </c>
      <c r="FA74">
        <f t="shared" si="288"/>
        <v>0</v>
      </c>
      <c r="FB74">
        <f t="shared" si="289"/>
        <v>0</v>
      </c>
      <c r="FC74">
        <f t="shared" si="290"/>
        <v>0</v>
      </c>
      <c r="FD74">
        <f t="shared" si="291"/>
        <v>0</v>
      </c>
      <c r="FE74" s="1">
        <f t="shared" si="292"/>
        <v>0</v>
      </c>
      <c r="FF74" s="1">
        <f t="shared" si="293"/>
        <v>0</v>
      </c>
      <c r="FG74" s="1">
        <f t="shared" si="294"/>
        <v>0</v>
      </c>
      <c r="FH74" s="1">
        <f t="shared" si="295"/>
        <v>0</v>
      </c>
      <c r="FI74" s="1">
        <f t="shared" si="296"/>
        <v>0</v>
      </c>
      <c r="FJ74" s="1">
        <f t="shared" si="297"/>
        <v>0</v>
      </c>
      <c r="FK74" s="1">
        <f t="shared" si="298"/>
        <v>0</v>
      </c>
      <c r="FL74" s="1">
        <f t="shared" si="299"/>
        <v>0</v>
      </c>
      <c r="FM74" s="1">
        <f t="shared" si="300"/>
        <v>0</v>
      </c>
      <c r="FN74" s="1">
        <f t="shared" si="301"/>
        <v>0</v>
      </c>
      <c r="FO74" s="1">
        <f t="shared" si="302"/>
        <v>0</v>
      </c>
      <c r="FP74" s="1">
        <f t="shared" si="303"/>
        <v>0</v>
      </c>
      <c r="FQ74" s="1">
        <f t="shared" si="304"/>
        <v>0</v>
      </c>
      <c r="FR74" s="1">
        <f t="shared" si="305"/>
        <v>0</v>
      </c>
      <c r="FS74" s="1">
        <f t="shared" si="306"/>
        <v>0</v>
      </c>
      <c r="FT74" s="1">
        <f t="shared" si="307"/>
        <v>0</v>
      </c>
      <c r="FU74" s="1">
        <f t="shared" si="308"/>
        <v>0</v>
      </c>
      <c r="FV74" s="1">
        <f t="shared" si="309"/>
        <v>0</v>
      </c>
      <c r="FW74" s="1">
        <f t="shared" si="310"/>
        <v>0</v>
      </c>
      <c r="FX74" s="1">
        <f t="shared" si="311"/>
        <v>0</v>
      </c>
      <c r="FY74" s="1">
        <f t="shared" si="312"/>
        <v>0</v>
      </c>
      <c r="FZ74" s="1">
        <f t="shared" si="313"/>
        <v>0</v>
      </c>
      <c r="GA74" s="1">
        <f t="shared" si="314"/>
        <v>0</v>
      </c>
      <c r="GB74" s="1">
        <f t="shared" si="315"/>
        <v>0</v>
      </c>
      <c r="GC74" s="1">
        <f t="shared" si="316"/>
        <v>0</v>
      </c>
      <c r="GD74" s="1">
        <f t="shared" si="317"/>
        <v>0</v>
      </c>
      <c r="GE74" s="1">
        <f t="shared" si="318"/>
        <v>0</v>
      </c>
      <c r="GF74" s="1">
        <f t="shared" si="319"/>
        <v>0</v>
      </c>
      <c r="GG74" s="1">
        <f t="shared" si="320"/>
        <v>0</v>
      </c>
      <c r="GH74" s="1">
        <f t="shared" si="321"/>
        <v>0</v>
      </c>
      <c r="GI74" s="1">
        <f t="shared" si="322"/>
        <v>0</v>
      </c>
      <c r="GJ74" s="1">
        <f t="shared" si="323"/>
        <v>0</v>
      </c>
      <c r="GK74" s="1">
        <f t="shared" si="324"/>
        <v>0</v>
      </c>
      <c r="GL74" s="1">
        <f t="shared" si="325"/>
        <v>0</v>
      </c>
      <c r="GM74" s="1">
        <f t="shared" si="326"/>
        <v>0</v>
      </c>
      <c r="GN74">
        <f t="shared" si="327"/>
        <v>136200</v>
      </c>
      <c r="GO74">
        <f t="shared" si="328"/>
        <v>170250</v>
      </c>
    </row>
    <row r="75" spans="1:197" x14ac:dyDescent="0.2">
      <c r="A75" s="1" t="s">
        <v>246</v>
      </c>
      <c r="B75" t="s">
        <v>38</v>
      </c>
      <c r="C75" t="s">
        <v>247</v>
      </c>
      <c r="D75" t="s">
        <v>39</v>
      </c>
      <c r="E75">
        <v>163900</v>
      </c>
      <c r="F75">
        <v>57400</v>
      </c>
      <c r="G75">
        <v>65600</v>
      </c>
      <c r="H75">
        <v>73800</v>
      </c>
      <c r="I75">
        <v>81950</v>
      </c>
      <c r="J75">
        <v>88550</v>
      </c>
      <c r="K75">
        <v>95100</v>
      </c>
      <c r="L75">
        <v>101650</v>
      </c>
      <c r="M75">
        <v>108200</v>
      </c>
      <c r="N75">
        <v>68880</v>
      </c>
      <c r="O75">
        <v>78720</v>
      </c>
      <c r="P75">
        <v>88560</v>
      </c>
      <c r="Q75">
        <v>98340</v>
      </c>
      <c r="R75">
        <v>106260</v>
      </c>
      <c r="S75">
        <v>114120</v>
      </c>
      <c r="T75">
        <v>121980</v>
      </c>
      <c r="U75">
        <v>129840</v>
      </c>
      <c r="V75" s="1" t="s">
        <v>17</v>
      </c>
      <c r="AM75" s="1" t="s">
        <v>617</v>
      </c>
      <c r="AN75" s="1" t="s">
        <v>19</v>
      </c>
      <c r="AO75" s="1">
        <v>1</v>
      </c>
      <c r="AP75" t="s">
        <v>247</v>
      </c>
      <c r="AQ75" s="1" t="s">
        <v>21</v>
      </c>
      <c r="AR75" s="1" t="s">
        <v>555</v>
      </c>
      <c r="AS75" t="s">
        <v>247</v>
      </c>
      <c r="AT75">
        <f>'Average Income Limits-HIDE'!L74</f>
        <v>22960</v>
      </c>
      <c r="AU75">
        <f>'Average Income Limits-HIDE'!M74</f>
        <v>26240</v>
      </c>
      <c r="AV75">
        <f>'Average Income Limits-HIDE'!N74</f>
        <v>29520</v>
      </c>
      <c r="AW75">
        <f>'Average Income Limits-HIDE'!O74</f>
        <v>32780</v>
      </c>
      <c r="AX75">
        <f>'Average Income Limits-HIDE'!P74</f>
        <v>35420</v>
      </c>
      <c r="AY75">
        <f>'Average Income Limits-HIDE'!Q74</f>
        <v>38040</v>
      </c>
      <c r="AZ75">
        <f>'Average Income Limits-HIDE'!R74</f>
        <v>40660</v>
      </c>
      <c r="BA75">
        <f>'Average Income Limits-HIDE'!S74</f>
        <v>43280</v>
      </c>
      <c r="BB75">
        <f>'Average Income Limits-HIDE'!T74</f>
        <v>34440</v>
      </c>
      <c r="BC75">
        <f>'Average Income Limits-HIDE'!U74</f>
        <v>39360</v>
      </c>
      <c r="BD75">
        <f>'Average Income Limits-HIDE'!V74</f>
        <v>44280</v>
      </c>
      <c r="BE75">
        <f>'Average Income Limits-HIDE'!W74</f>
        <v>49170</v>
      </c>
      <c r="BF75">
        <f>'Average Income Limits-HIDE'!X74</f>
        <v>53130</v>
      </c>
      <c r="BG75">
        <f>'Average Income Limits-HIDE'!Y74</f>
        <v>57060</v>
      </c>
      <c r="BH75">
        <f>'Average Income Limits-HIDE'!Z74</f>
        <v>60990</v>
      </c>
      <c r="BI75">
        <f>'Average Income Limits-HIDE'!AA74</f>
        <v>64920</v>
      </c>
      <c r="BJ75">
        <f>'Average Income Limits-HIDE'!AB74</f>
        <v>45920</v>
      </c>
      <c r="BK75">
        <f>'Average Income Limits-HIDE'!AC74</f>
        <v>52480</v>
      </c>
      <c r="BL75">
        <f>'Average Income Limits-HIDE'!AD74</f>
        <v>59040</v>
      </c>
      <c r="BM75">
        <f>'Average Income Limits-HIDE'!AE74</f>
        <v>65560</v>
      </c>
      <c r="BN75">
        <f>'Average Income Limits-HIDE'!AF74</f>
        <v>70840</v>
      </c>
      <c r="BO75">
        <f>'Average Income Limits-HIDE'!AG74</f>
        <v>76080</v>
      </c>
      <c r="BP75">
        <f>'Average Income Limits-HIDE'!AH74</f>
        <v>81320</v>
      </c>
      <c r="BQ75">
        <f>'Average Income Limits-HIDE'!AI74</f>
        <v>86560</v>
      </c>
      <c r="BR75">
        <f>'Average Income Limits-HIDE'!AZ74</f>
        <v>80360</v>
      </c>
      <c r="BS75">
        <f>'Average Income Limits-HIDE'!BA74</f>
        <v>91840</v>
      </c>
      <c r="BT75">
        <f>'Average Income Limits-HIDE'!BB74</f>
        <v>103320</v>
      </c>
      <c r="BU75">
        <f>'Average Income Limits-HIDE'!BC74</f>
        <v>114730</v>
      </c>
      <c r="BV75">
        <f>'Average Income Limits-HIDE'!BD74</f>
        <v>123970</v>
      </c>
      <c r="BW75">
        <f>'Average Income Limits-HIDE'!BE74</f>
        <v>133140</v>
      </c>
      <c r="BX75">
        <f>'Average Income Limits-HIDE'!BF74</f>
        <v>142310</v>
      </c>
      <c r="BY75">
        <f>'Average Income Limits-HIDE'!BG74</f>
        <v>151480</v>
      </c>
      <c r="BZ75">
        <f>'Average Income Limits-HIDE'!BH74</f>
        <v>91840</v>
      </c>
      <c r="CA75">
        <f>'Average Income Limits-HIDE'!BI74</f>
        <v>104960</v>
      </c>
      <c r="CB75">
        <f>'Average Income Limits-HIDE'!BJ74</f>
        <v>118080</v>
      </c>
      <c r="CC75">
        <f>'Average Income Limits-HIDE'!BK74</f>
        <v>131120</v>
      </c>
      <c r="CD75">
        <f>'Average Income Limits-HIDE'!BL74</f>
        <v>141680</v>
      </c>
      <c r="CE75">
        <f>'Average Income Limits-HIDE'!BM74</f>
        <v>152160</v>
      </c>
      <c r="CF75">
        <f>'Average Income Limits-HIDE'!BN74</f>
        <v>162640</v>
      </c>
      <c r="CG75">
        <f>'Average Income Limits-HIDE'!BO74</f>
        <v>173120</v>
      </c>
      <c r="CH75" s="1">
        <f t="shared" si="225"/>
        <v>574</v>
      </c>
      <c r="CI75" s="1">
        <f t="shared" si="226"/>
        <v>615</v>
      </c>
      <c r="CJ75" s="1">
        <f t="shared" si="227"/>
        <v>738</v>
      </c>
      <c r="CK75" s="1">
        <f t="shared" si="228"/>
        <v>852</v>
      </c>
      <c r="CL75" s="1">
        <f t="shared" si="229"/>
        <v>951</v>
      </c>
      <c r="CM75" s="1">
        <f t="shared" si="230"/>
        <v>861</v>
      </c>
      <c r="CN75" s="1">
        <f t="shared" si="231"/>
        <v>922</v>
      </c>
      <c r="CO75" s="1">
        <f t="shared" si="232"/>
        <v>1107</v>
      </c>
      <c r="CP75" s="1">
        <f t="shared" si="233"/>
        <v>1278</v>
      </c>
      <c r="CQ75" s="1">
        <f t="shared" si="234"/>
        <v>1426</v>
      </c>
      <c r="CR75" s="1">
        <f t="shared" si="235"/>
        <v>1148</v>
      </c>
      <c r="CS75" s="1">
        <f t="shared" si="236"/>
        <v>1230</v>
      </c>
      <c r="CT75" s="1">
        <f t="shared" si="237"/>
        <v>1476</v>
      </c>
      <c r="CU75" s="1">
        <f t="shared" si="238"/>
        <v>1705</v>
      </c>
      <c r="CV75" s="1">
        <f t="shared" si="239"/>
        <v>1902</v>
      </c>
      <c r="CW75" s="1">
        <f t="shared" si="240"/>
        <v>1435</v>
      </c>
      <c r="CX75" s="1">
        <f t="shared" si="241"/>
        <v>1537</v>
      </c>
      <c r="CY75" s="1">
        <f t="shared" si="242"/>
        <v>1845</v>
      </c>
      <c r="CZ75" s="1">
        <f t="shared" si="243"/>
        <v>2131</v>
      </c>
      <c r="DA75" s="1">
        <f t="shared" si="244"/>
        <v>2377</v>
      </c>
      <c r="DB75" s="1">
        <f t="shared" si="245"/>
        <v>1722</v>
      </c>
      <c r="DC75" s="1">
        <f t="shared" si="246"/>
        <v>1845</v>
      </c>
      <c r="DD75" s="1">
        <f t="shared" si="247"/>
        <v>2214</v>
      </c>
      <c r="DE75" s="1">
        <f t="shared" si="248"/>
        <v>2557</v>
      </c>
      <c r="DF75" s="1">
        <f t="shared" si="249"/>
        <v>2853</v>
      </c>
      <c r="DG75" s="1">
        <f t="shared" si="250"/>
        <v>2009</v>
      </c>
      <c r="DH75" s="1">
        <f t="shared" si="251"/>
        <v>2152</v>
      </c>
      <c r="DI75" s="1">
        <f t="shared" si="252"/>
        <v>2583</v>
      </c>
      <c r="DJ75" s="1">
        <f t="shared" si="253"/>
        <v>2983</v>
      </c>
      <c r="DK75" s="1">
        <f t="shared" si="254"/>
        <v>3328</v>
      </c>
      <c r="DL75" s="1">
        <f t="shared" si="255"/>
        <v>2296</v>
      </c>
      <c r="DM75" s="1">
        <f t="shared" si="256"/>
        <v>2460</v>
      </c>
      <c r="DN75" s="1">
        <f t="shared" si="257"/>
        <v>2952</v>
      </c>
      <c r="DO75" s="1">
        <f t="shared" si="258"/>
        <v>3410</v>
      </c>
      <c r="DP75" s="1">
        <f t="shared" si="259"/>
        <v>3804</v>
      </c>
      <c r="DQ75">
        <f t="shared" si="329"/>
        <v>0</v>
      </c>
      <c r="DR75">
        <f t="shared" si="330"/>
        <v>0</v>
      </c>
      <c r="DS75">
        <f t="shared" si="331"/>
        <v>0</v>
      </c>
      <c r="DT75">
        <f t="shared" si="332"/>
        <v>0</v>
      </c>
      <c r="DU75">
        <f t="shared" si="333"/>
        <v>0</v>
      </c>
      <c r="DV75">
        <f t="shared" si="334"/>
        <v>0</v>
      </c>
      <c r="DW75">
        <f t="shared" si="335"/>
        <v>0</v>
      </c>
      <c r="DX75">
        <f t="shared" si="336"/>
        <v>0</v>
      </c>
      <c r="DY75">
        <f t="shared" si="260"/>
        <v>0</v>
      </c>
      <c r="DZ75">
        <f t="shared" si="261"/>
        <v>0</v>
      </c>
      <c r="EA75">
        <f t="shared" si="262"/>
        <v>0</v>
      </c>
      <c r="EB75">
        <f t="shared" si="263"/>
        <v>0</v>
      </c>
      <c r="EC75">
        <f t="shared" si="264"/>
        <v>0</v>
      </c>
      <c r="ED75">
        <f t="shared" si="265"/>
        <v>0</v>
      </c>
      <c r="EE75">
        <f t="shared" si="266"/>
        <v>0</v>
      </c>
      <c r="EF75">
        <f t="shared" si="267"/>
        <v>0</v>
      </c>
      <c r="EG75">
        <f t="shared" si="268"/>
        <v>0</v>
      </c>
      <c r="EH75">
        <f t="shared" si="269"/>
        <v>0</v>
      </c>
      <c r="EI75">
        <f t="shared" si="270"/>
        <v>0</v>
      </c>
      <c r="EJ75">
        <f t="shared" si="271"/>
        <v>0</v>
      </c>
      <c r="EK75">
        <f t="shared" si="272"/>
        <v>0</v>
      </c>
      <c r="EL75">
        <f t="shared" si="273"/>
        <v>0</v>
      </c>
      <c r="EM75">
        <f t="shared" si="274"/>
        <v>0</v>
      </c>
      <c r="EN75">
        <f t="shared" si="275"/>
        <v>0</v>
      </c>
      <c r="EO75">
        <f t="shared" si="276"/>
        <v>0</v>
      </c>
      <c r="EP75">
        <f t="shared" si="277"/>
        <v>0</v>
      </c>
      <c r="EQ75">
        <f t="shared" si="278"/>
        <v>0</v>
      </c>
      <c r="ER75">
        <f t="shared" si="279"/>
        <v>0</v>
      </c>
      <c r="ES75">
        <f t="shared" si="280"/>
        <v>0</v>
      </c>
      <c r="ET75">
        <f t="shared" si="281"/>
        <v>0</v>
      </c>
      <c r="EU75">
        <f t="shared" si="282"/>
        <v>0</v>
      </c>
      <c r="EV75">
        <f t="shared" si="283"/>
        <v>0</v>
      </c>
      <c r="EW75">
        <f t="shared" si="284"/>
        <v>0</v>
      </c>
      <c r="EX75">
        <f t="shared" si="285"/>
        <v>0</v>
      </c>
      <c r="EY75">
        <f t="shared" si="286"/>
        <v>0</v>
      </c>
      <c r="EZ75">
        <f t="shared" si="287"/>
        <v>0</v>
      </c>
      <c r="FA75">
        <f t="shared" si="288"/>
        <v>0</v>
      </c>
      <c r="FB75">
        <f t="shared" si="289"/>
        <v>0</v>
      </c>
      <c r="FC75">
        <f t="shared" si="290"/>
        <v>0</v>
      </c>
      <c r="FD75">
        <f t="shared" si="291"/>
        <v>0</v>
      </c>
      <c r="FE75" s="1">
        <f t="shared" si="292"/>
        <v>0</v>
      </c>
      <c r="FF75" s="1">
        <f t="shared" si="293"/>
        <v>0</v>
      </c>
      <c r="FG75" s="1">
        <f t="shared" si="294"/>
        <v>0</v>
      </c>
      <c r="FH75" s="1">
        <f t="shared" si="295"/>
        <v>0</v>
      </c>
      <c r="FI75" s="1">
        <f t="shared" si="296"/>
        <v>0</v>
      </c>
      <c r="FJ75" s="1">
        <f t="shared" si="297"/>
        <v>0</v>
      </c>
      <c r="FK75" s="1">
        <f t="shared" si="298"/>
        <v>0</v>
      </c>
      <c r="FL75" s="1">
        <f t="shared" si="299"/>
        <v>0</v>
      </c>
      <c r="FM75" s="1">
        <f t="shared" si="300"/>
        <v>0</v>
      </c>
      <c r="FN75" s="1">
        <f t="shared" si="301"/>
        <v>0</v>
      </c>
      <c r="FO75" s="1">
        <f t="shared" si="302"/>
        <v>0</v>
      </c>
      <c r="FP75" s="1">
        <f t="shared" si="303"/>
        <v>0</v>
      </c>
      <c r="FQ75" s="1">
        <f t="shared" si="304"/>
        <v>0</v>
      </c>
      <c r="FR75" s="1">
        <f t="shared" si="305"/>
        <v>0</v>
      </c>
      <c r="FS75" s="1">
        <f t="shared" si="306"/>
        <v>0</v>
      </c>
      <c r="FT75" s="1">
        <f t="shared" si="307"/>
        <v>0</v>
      </c>
      <c r="FU75" s="1">
        <f t="shared" si="308"/>
        <v>0</v>
      </c>
      <c r="FV75" s="1">
        <f t="shared" si="309"/>
        <v>0</v>
      </c>
      <c r="FW75" s="1">
        <f t="shared" si="310"/>
        <v>0</v>
      </c>
      <c r="FX75" s="1">
        <f t="shared" si="311"/>
        <v>0</v>
      </c>
      <c r="FY75" s="1">
        <f t="shared" si="312"/>
        <v>0</v>
      </c>
      <c r="FZ75" s="1">
        <f t="shared" si="313"/>
        <v>0</v>
      </c>
      <c r="GA75" s="1">
        <f t="shared" si="314"/>
        <v>0</v>
      </c>
      <c r="GB75" s="1">
        <f t="shared" si="315"/>
        <v>0</v>
      </c>
      <c r="GC75" s="1">
        <f t="shared" si="316"/>
        <v>0</v>
      </c>
      <c r="GD75" s="1">
        <f t="shared" si="317"/>
        <v>0</v>
      </c>
      <c r="GE75" s="1">
        <f t="shared" si="318"/>
        <v>0</v>
      </c>
      <c r="GF75" s="1">
        <f t="shared" si="319"/>
        <v>0</v>
      </c>
      <c r="GG75" s="1">
        <f t="shared" si="320"/>
        <v>0</v>
      </c>
      <c r="GH75" s="1">
        <f t="shared" si="321"/>
        <v>0</v>
      </c>
      <c r="GI75" s="1">
        <f t="shared" si="322"/>
        <v>0</v>
      </c>
      <c r="GJ75" s="1">
        <f t="shared" si="323"/>
        <v>0</v>
      </c>
      <c r="GK75" s="1">
        <f t="shared" si="324"/>
        <v>0</v>
      </c>
      <c r="GL75" s="1">
        <f t="shared" si="325"/>
        <v>0</v>
      </c>
      <c r="GM75" s="1">
        <f t="shared" si="326"/>
        <v>0</v>
      </c>
      <c r="GN75">
        <f t="shared" si="327"/>
        <v>196680</v>
      </c>
      <c r="GO75">
        <f t="shared" si="328"/>
        <v>245850</v>
      </c>
    </row>
    <row r="76" spans="1:197" x14ac:dyDescent="0.2">
      <c r="A76" s="1" t="s">
        <v>250</v>
      </c>
      <c r="B76" t="s">
        <v>248</v>
      </c>
      <c r="C76" t="s">
        <v>251</v>
      </c>
      <c r="D76" t="s">
        <v>249</v>
      </c>
      <c r="E76">
        <v>85700</v>
      </c>
      <c r="F76">
        <v>30000</v>
      </c>
      <c r="G76">
        <v>34300</v>
      </c>
      <c r="H76">
        <v>38600</v>
      </c>
      <c r="I76">
        <v>42850</v>
      </c>
      <c r="J76">
        <v>46300</v>
      </c>
      <c r="K76">
        <v>49750</v>
      </c>
      <c r="L76">
        <v>53150</v>
      </c>
      <c r="M76">
        <v>56600</v>
      </c>
      <c r="N76">
        <v>36000</v>
      </c>
      <c r="O76">
        <v>41160</v>
      </c>
      <c r="P76">
        <v>46320</v>
      </c>
      <c r="Q76">
        <v>51420</v>
      </c>
      <c r="R76">
        <v>55560</v>
      </c>
      <c r="S76">
        <v>59700</v>
      </c>
      <c r="T76">
        <v>63780</v>
      </c>
      <c r="U76">
        <v>67920</v>
      </c>
      <c r="V76" s="1" t="s">
        <v>17</v>
      </c>
      <c r="AM76" s="1" t="s">
        <v>617</v>
      </c>
      <c r="AN76" s="1" t="s">
        <v>19</v>
      </c>
      <c r="AO76" s="1">
        <v>1</v>
      </c>
      <c r="AP76" t="s">
        <v>251</v>
      </c>
      <c r="AQ76" s="1" t="s">
        <v>21</v>
      </c>
      <c r="AR76" s="1" t="s">
        <v>556</v>
      </c>
      <c r="AS76" t="s">
        <v>251</v>
      </c>
      <c r="AT76">
        <f>'Average Income Limits-HIDE'!L75</f>
        <v>12000</v>
      </c>
      <c r="AU76">
        <f>'Average Income Limits-HIDE'!M75</f>
        <v>13720</v>
      </c>
      <c r="AV76">
        <f>'Average Income Limits-HIDE'!N75</f>
        <v>15440</v>
      </c>
      <c r="AW76">
        <f>'Average Income Limits-HIDE'!O75</f>
        <v>17140</v>
      </c>
      <c r="AX76">
        <f>'Average Income Limits-HIDE'!P75</f>
        <v>18520</v>
      </c>
      <c r="AY76">
        <f>'Average Income Limits-HIDE'!Q75</f>
        <v>19900</v>
      </c>
      <c r="AZ76">
        <f>'Average Income Limits-HIDE'!R75</f>
        <v>21260</v>
      </c>
      <c r="BA76">
        <f>'Average Income Limits-HIDE'!S75</f>
        <v>22640</v>
      </c>
      <c r="BB76">
        <f>'Average Income Limits-HIDE'!T75</f>
        <v>18000</v>
      </c>
      <c r="BC76">
        <f>'Average Income Limits-HIDE'!U75</f>
        <v>20580</v>
      </c>
      <c r="BD76">
        <f>'Average Income Limits-HIDE'!V75</f>
        <v>23160</v>
      </c>
      <c r="BE76">
        <f>'Average Income Limits-HIDE'!W75</f>
        <v>25710</v>
      </c>
      <c r="BF76">
        <f>'Average Income Limits-HIDE'!X75</f>
        <v>27780</v>
      </c>
      <c r="BG76">
        <f>'Average Income Limits-HIDE'!Y75</f>
        <v>29850</v>
      </c>
      <c r="BH76">
        <f>'Average Income Limits-HIDE'!Z75</f>
        <v>31890</v>
      </c>
      <c r="BI76">
        <f>'Average Income Limits-HIDE'!AA75</f>
        <v>33960</v>
      </c>
      <c r="BJ76">
        <f>'Average Income Limits-HIDE'!AB75</f>
        <v>24000</v>
      </c>
      <c r="BK76">
        <f>'Average Income Limits-HIDE'!AC75</f>
        <v>27440</v>
      </c>
      <c r="BL76">
        <f>'Average Income Limits-HIDE'!AD75</f>
        <v>30880</v>
      </c>
      <c r="BM76">
        <f>'Average Income Limits-HIDE'!AE75</f>
        <v>34280</v>
      </c>
      <c r="BN76">
        <f>'Average Income Limits-HIDE'!AF75</f>
        <v>37040</v>
      </c>
      <c r="BO76">
        <f>'Average Income Limits-HIDE'!AG75</f>
        <v>39800</v>
      </c>
      <c r="BP76">
        <f>'Average Income Limits-HIDE'!AH75</f>
        <v>42520</v>
      </c>
      <c r="BQ76">
        <f>'Average Income Limits-HIDE'!AI75</f>
        <v>45280</v>
      </c>
      <c r="BR76">
        <f>'Average Income Limits-HIDE'!AZ75</f>
        <v>42000</v>
      </c>
      <c r="BS76">
        <f>'Average Income Limits-HIDE'!BA75</f>
        <v>48020</v>
      </c>
      <c r="BT76">
        <f>'Average Income Limits-HIDE'!BB75</f>
        <v>54040</v>
      </c>
      <c r="BU76">
        <f>'Average Income Limits-HIDE'!BC75</f>
        <v>59990</v>
      </c>
      <c r="BV76">
        <f>'Average Income Limits-HIDE'!BD75</f>
        <v>64820</v>
      </c>
      <c r="BW76">
        <f>'Average Income Limits-HIDE'!BE75</f>
        <v>69650</v>
      </c>
      <c r="BX76">
        <f>'Average Income Limits-HIDE'!BF75</f>
        <v>74410</v>
      </c>
      <c r="BY76">
        <f>'Average Income Limits-HIDE'!BG75</f>
        <v>79240</v>
      </c>
      <c r="BZ76">
        <f>'Average Income Limits-HIDE'!BH75</f>
        <v>48000</v>
      </c>
      <c r="CA76">
        <f>'Average Income Limits-HIDE'!BI75</f>
        <v>54880</v>
      </c>
      <c r="CB76">
        <f>'Average Income Limits-HIDE'!BJ75</f>
        <v>61760</v>
      </c>
      <c r="CC76">
        <f>'Average Income Limits-HIDE'!BK75</f>
        <v>68560</v>
      </c>
      <c r="CD76">
        <f>'Average Income Limits-HIDE'!BL75</f>
        <v>74080</v>
      </c>
      <c r="CE76">
        <f>'Average Income Limits-HIDE'!BM75</f>
        <v>79600</v>
      </c>
      <c r="CF76">
        <f>'Average Income Limits-HIDE'!BN75</f>
        <v>85040</v>
      </c>
      <c r="CG76">
        <f>'Average Income Limits-HIDE'!BO75</f>
        <v>90560</v>
      </c>
      <c r="CH76" s="1">
        <f t="shared" si="225"/>
        <v>300</v>
      </c>
      <c r="CI76" s="1">
        <f t="shared" si="226"/>
        <v>321</v>
      </c>
      <c r="CJ76" s="1">
        <f t="shared" si="227"/>
        <v>386</v>
      </c>
      <c r="CK76" s="1">
        <f t="shared" si="228"/>
        <v>445</v>
      </c>
      <c r="CL76" s="1">
        <f t="shared" si="229"/>
        <v>497</v>
      </c>
      <c r="CM76" s="1">
        <f t="shared" si="230"/>
        <v>450</v>
      </c>
      <c r="CN76" s="1">
        <f t="shared" si="231"/>
        <v>482</v>
      </c>
      <c r="CO76" s="1">
        <f t="shared" si="232"/>
        <v>579</v>
      </c>
      <c r="CP76" s="1">
        <f t="shared" si="233"/>
        <v>668</v>
      </c>
      <c r="CQ76" s="1">
        <f t="shared" si="234"/>
        <v>746</v>
      </c>
      <c r="CR76" s="1">
        <f t="shared" si="235"/>
        <v>600</v>
      </c>
      <c r="CS76" s="1">
        <f t="shared" si="236"/>
        <v>643</v>
      </c>
      <c r="CT76" s="1">
        <f t="shared" si="237"/>
        <v>772</v>
      </c>
      <c r="CU76" s="1">
        <f t="shared" si="238"/>
        <v>891</v>
      </c>
      <c r="CV76" s="1">
        <f t="shared" si="239"/>
        <v>995</v>
      </c>
      <c r="CW76" s="1">
        <f t="shared" si="240"/>
        <v>750</v>
      </c>
      <c r="CX76" s="1">
        <f t="shared" si="241"/>
        <v>803</v>
      </c>
      <c r="CY76" s="1">
        <f t="shared" si="242"/>
        <v>965</v>
      </c>
      <c r="CZ76" s="1">
        <f t="shared" si="243"/>
        <v>1114</v>
      </c>
      <c r="DA76" s="1">
        <f t="shared" si="244"/>
        <v>1243</v>
      </c>
      <c r="DB76" s="1">
        <f t="shared" si="245"/>
        <v>900</v>
      </c>
      <c r="DC76" s="1">
        <f t="shared" si="246"/>
        <v>964</v>
      </c>
      <c r="DD76" s="1">
        <f t="shared" si="247"/>
        <v>1158</v>
      </c>
      <c r="DE76" s="1">
        <f t="shared" si="248"/>
        <v>1337</v>
      </c>
      <c r="DF76" s="1">
        <f t="shared" si="249"/>
        <v>1492</v>
      </c>
      <c r="DG76" s="1">
        <f t="shared" si="250"/>
        <v>1050</v>
      </c>
      <c r="DH76" s="1">
        <f t="shared" si="251"/>
        <v>1125</v>
      </c>
      <c r="DI76" s="1">
        <f t="shared" si="252"/>
        <v>1351</v>
      </c>
      <c r="DJ76" s="1">
        <f t="shared" si="253"/>
        <v>1560</v>
      </c>
      <c r="DK76" s="1">
        <f t="shared" si="254"/>
        <v>1741</v>
      </c>
      <c r="DL76" s="1">
        <f t="shared" si="255"/>
        <v>1200</v>
      </c>
      <c r="DM76" s="1">
        <f t="shared" si="256"/>
        <v>1286</v>
      </c>
      <c r="DN76" s="1">
        <f t="shared" si="257"/>
        <v>1544</v>
      </c>
      <c r="DO76" s="1">
        <f t="shared" si="258"/>
        <v>1783</v>
      </c>
      <c r="DP76" s="1">
        <f t="shared" si="259"/>
        <v>1990</v>
      </c>
      <c r="DQ76">
        <f t="shared" si="329"/>
        <v>0</v>
      </c>
      <c r="DR76">
        <f t="shared" si="330"/>
        <v>0</v>
      </c>
      <c r="DS76">
        <f t="shared" si="331"/>
        <v>0</v>
      </c>
      <c r="DT76">
        <f t="shared" si="332"/>
        <v>0</v>
      </c>
      <c r="DU76">
        <f t="shared" si="333"/>
        <v>0</v>
      </c>
      <c r="DV76">
        <f t="shared" si="334"/>
        <v>0</v>
      </c>
      <c r="DW76">
        <f t="shared" si="335"/>
        <v>0</v>
      </c>
      <c r="DX76">
        <f t="shared" si="336"/>
        <v>0</v>
      </c>
      <c r="DY76">
        <f t="shared" si="260"/>
        <v>0</v>
      </c>
      <c r="DZ76">
        <f t="shared" si="261"/>
        <v>0</v>
      </c>
      <c r="EA76">
        <f t="shared" si="262"/>
        <v>0</v>
      </c>
      <c r="EB76">
        <f t="shared" si="263"/>
        <v>0</v>
      </c>
      <c r="EC76">
        <f t="shared" si="264"/>
        <v>0</v>
      </c>
      <c r="ED76">
        <f t="shared" si="265"/>
        <v>0</v>
      </c>
      <c r="EE76">
        <f t="shared" si="266"/>
        <v>0</v>
      </c>
      <c r="EF76">
        <f t="shared" si="267"/>
        <v>0</v>
      </c>
      <c r="EG76">
        <f t="shared" si="268"/>
        <v>0</v>
      </c>
      <c r="EH76">
        <f t="shared" si="269"/>
        <v>0</v>
      </c>
      <c r="EI76">
        <f t="shared" si="270"/>
        <v>0</v>
      </c>
      <c r="EJ76">
        <f t="shared" si="271"/>
        <v>0</v>
      </c>
      <c r="EK76">
        <f t="shared" si="272"/>
        <v>0</v>
      </c>
      <c r="EL76">
        <f t="shared" si="273"/>
        <v>0</v>
      </c>
      <c r="EM76">
        <f t="shared" si="274"/>
        <v>0</v>
      </c>
      <c r="EN76">
        <f t="shared" si="275"/>
        <v>0</v>
      </c>
      <c r="EO76">
        <f t="shared" si="276"/>
        <v>0</v>
      </c>
      <c r="EP76">
        <f t="shared" si="277"/>
        <v>0</v>
      </c>
      <c r="EQ76">
        <f t="shared" si="278"/>
        <v>0</v>
      </c>
      <c r="ER76">
        <f t="shared" si="279"/>
        <v>0</v>
      </c>
      <c r="ES76">
        <f t="shared" si="280"/>
        <v>0</v>
      </c>
      <c r="ET76">
        <f t="shared" si="281"/>
        <v>0</v>
      </c>
      <c r="EU76">
        <f t="shared" si="282"/>
        <v>0</v>
      </c>
      <c r="EV76">
        <f t="shared" si="283"/>
        <v>0</v>
      </c>
      <c r="EW76">
        <f t="shared" si="284"/>
        <v>0</v>
      </c>
      <c r="EX76">
        <f t="shared" si="285"/>
        <v>0</v>
      </c>
      <c r="EY76">
        <f t="shared" si="286"/>
        <v>0</v>
      </c>
      <c r="EZ76">
        <f t="shared" si="287"/>
        <v>0</v>
      </c>
      <c r="FA76">
        <f t="shared" si="288"/>
        <v>0</v>
      </c>
      <c r="FB76">
        <f t="shared" si="289"/>
        <v>0</v>
      </c>
      <c r="FC76">
        <f t="shared" si="290"/>
        <v>0</v>
      </c>
      <c r="FD76">
        <f t="shared" si="291"/>
        <v>0</v>
      </c>
      <c r="FE76" s="1">
        <f t="shared" si="292"/>
        <v>0</v>
      </c>
      <c r="FF76" s="1">
        <f t="shared" si="293"/>
        <v>0</v>
      </c>
      <c r="FG76" s="1">
        <f t="shared" si="294"/>
        <v>0</v>
      </c>
      <c r="FH76" s="1">
        <f t="shared" si="295"/>
        <v>0</v>
      </c>
      <c r="FI76" s="1">
        <f t="shared" si="296"/>
        <v>0</v>
      </c>
      <c r="FJ76" s="1">
        <f t="shared" si="297"/>
        <v>0</v>
      </c>
      <c r="FK76" s="1">
        <f t="shared" si="298"/>
        <v>0</v>
      </c>
      <c r="FL76" s="1">
        <f t="shared" si="299"/>
        <v>0</v>
      </c>
      <c r="FM76" s="1">
        <f t="shared" si="300"/>
        <v>0</v>
      </c>
      <c r="FN76" s="1">
        <f t="shared" si="301"/>
        <v>0</v>
      </c>
      <c r="FO76" s="1">
        <f t="shared" si="302"/>
        <v>0</v>
      </c>
      <c r="FP76" s="1">
        <f t="shared" si="303"/>
        <v>0</v>
      </c>
      <c r="FQ76" s="1">
        <f t="shared" si="304"/>
        <v>0</v>
      </c>
      <c r="FR76" s="1">
        <f t="shared" si="305"/>
        <v>0</v>
      </c>
      <c r="FS76" s="1">
        <f t="shared" si="306"/>
        <v>0</v>
      </c>
      <c r="FT76" s="1">
        <f t="shared" si="307"/>
        <v>0</v>
      </c>
      <c r="FU76" s="1">
        <f t="shared" si="308"/>
        <v>0</v>
      </c>
      <c r="FV76" s="1">
        <f t="shared" si="309"/>
        <v>0</v>
      </c>
      <c r="FW76" s="1">
        <f t="shared" si="310"/>
        <v>0</v>
      </c>
      <c r="FX76" s="1">
        <f t="shared" si="311"/>
        <v>0</v>
      </c>
      <c r="FY76" s="1">
        <f t="shared" si="312"/>
        <v>0</v>
      </c>
      <c r="FZ76" s="1">
        <f t="shared" si="313"/>
        <v>0</v>
      </c>
      <c r="GA76" s="1">
        <f t="shared" si="314"/>
        <v>0</v>
      </c>
      <c r="GB76" s="1">
        <f t="shared" si="315"/>
        <v>0</v>
      </c>
      <c r="GC76" s="1">
        <f t="shared" si="316"/>
        <v>0</v>
      </c>
      <c r="GD76" s="1">
        <f t="shared" si="317"/>
        <v>0</v>
      </c>
      <c r="GE76" s="1">
        <f t="shared" si="318"/>
        <v>0</v>
      </c>
      <c r="GF76" s="1">
        <f t="shared" si="319"/>
        <v>0</v>
      </c>
      <c r="GG76" s="1">
        <f t="shared" si="320"/>
        <v>0</v>
      </c>
      <c r="GH76" s="1">
        <f t="shared" si="321"/>
        <v>0</v>
      </c>
      <c r="GI76" s="1">
        <f t="shared" si="322"/>
        <v>0</v>
      </c>
      <c r="GJ76" s="1">
        <f t="shared" si="323"/>
        <v>0</v>
      </c>
      <c r="GK76" s="1">
        <f t="shared" si="324"/>
        <v>0</v>
      </c>
      <c r="GL76" s="1">
        <f t="shared" si="325"/>
        <v>0</v>
      </c>
      <c r="GM76" s="1">
        <f t="shared" si="326"/>
        <v>0</v>
      </c>
      <c r="GN76">
        <f t="shared" si="327"/>
        <v>102840</v>
      </c>
      <c r="GO76">
        <f t="shared" si="328"/>
        <v>128550</v>
      </c>
    </row>
    <row r="77" spans="1:197" x14ac:dyDescent="0.2">
      <c r="A77" s="1" t="s">
        <v>254</v>
      </c>
      <c r="B77" t="s">
        <v>252</v>
      </c>
      <c r="C77" t="s">
        <v>255</v>
      </c>
      <c r="D77" t="s">
        <v>253</v>
      </c>
      <c r="E77">
        <v>108300</v>
      </c>
      <c r="F77">
        <v>37950</v>
      </c>
      <c r="G77">
        <v>43350</v>
      </c>
      <c r="H77">
        <v>48750</v>
      </c>
      <c r="I77">
        <v>54150</v>
      </c>
      <c r="J77">
        <v>58500</v>
      </c>
      <c r="K77">
        <v>62850</v>
      </c>
      <c r="L77">
        <v>67150</v>
      </c>
      <c r="M77">
        <v>71500</v>
      </c>
      <c r="N77">
        <v>45540</v>
      </c>
      <c r="O77">
        <v>52020</v>
      </c>
      <c r="P77">
        <v>58500</v>
      </c>
      <c r="Q77">
        <v>64980</v>
      </c>
      <c r="R77">
        <v>70200</v>
      </c>
      <c r="S77">
        <v>75420</v>
      </c>
      <c r="T77">
        <v>80580</v>
      </c>
      <c r="U77">
        <v>85800</v>
      </c>
      <c r="V77" s="1" t="s">
        <v>17</v>
      </c>
      <c r="AM77" s="1" t="s">
        <v>617</v>
      </c>
      <c r="AN77" s="1" t="s">
        <v>19</v>
      </c>
      <c r="AO77" s="1">
        <v>1</v>
      </c>
      <c r="AP77" t="s">
        <v>255</v>
      </c>
      <c r="AQ77" s="1" t="s">
        <v>21</v>
      </c>
      <c r="AR77" s="1" t="s">
        <v>557</v>
      </c>
      <c r="AS77" t="s">
        <v>255</v>
      </c>
      <c r="AT77">
        <f>'Average Income Limits-HIDE'!L76</f>
        <v>15180</v>
      </c>
      <c r="AU77">
        <f>'Average Income Limits-HIDE'!M76</f>
        <v>17340</v>
      </c>
      <c r="AV77">
        <f>'Average Income Limits-HIDE'!N76</f>
        <v>19500</v>
      </c>
      <c r="AW77">
        <f>'Average Income Limits-HIDE'!O76</f>
        <v>21660</v>
      </c>
      <c r="AX77">
        <f>'Average Income Limits-HIDE'!P76</f>
        <v>23400</v>
      </c>
      <c r="AY77">
        <f>'Average Income Limits-HIDE'!Q76</f>
        <v>25140</v>
      </c>
      <c r="AZ77">
        <f>'Average Income Limits-HIDE'!R76</f>
        <v>26860</v>
      </c>
      <c r="BA77">
        <f>'Average Income Limits-HIDE'!S76</f>
        <v>28600</v>
      </c>
      <c r="BB77">
        <f>'Average Income Limits-HIDE'!T76</f>
        <v>22770</v>
      </c>
      <c r="BC77">
        <f>'Average Income Limits-HIDE'!U76</f>
        <v>26010</v>
      </c>
      <c r="BD77">
        <f>'Average Income Limits-HIDE'!V76</f>
        <v>29250</v>
      </c>
      <c r="BE77">
        <f>'Average Income Limits-HIDE'!W76</f>
        <v>32490</v>
      </c>
      <c r="BF77">
        <f>'Average Income Limits-HIDE'!X76</f>
        <v>35100</v>
      </c>
      <c r="BG77">
        <f>'Average Income Limits-HIDE'!Y76</f>
        <v>37710</v>
      </c>
      <c r="BH77">
        <f>'Average Income Limits-HIDE'!Z76</f>
        <v>40290</v>
      </c>
      <c r="BI77">
        <f>'Average Income Limits-HIDE'!AA76</f>
        <v>42900</v>
      </c>
      <c r="BJ77">
        <f>'Average Income Limits-HIDE'!AB76</f>
        <v>30360</v>
      </c>
      <c r="BK77">
        <f>'Average Income Limits-HIDE'!AC76</f>
        <v>34680</v>
      </c>
      <c r="BL77">
        <f>'Average Income Limits-HIDE'!AD76</f>
        <v>39000</v>
      </c>
      <c r="BM77">
        <f>'Average Income Limits-HIDE'!AE76</f>
        <v>43320</v>
      </c>
      <c r="BN77">
        <f>'Average Income Limits-HIDE'!AF76</f>
        <v>46800</v>
      </c>
      <c r="BO77">
        <f>'Average Income Limits-HIDE'!AG76</f>
        <v>50280</v>
      </c>
      <c r="BP77">
        <f>'Average Income Limits-HIDE'!AH76</f>
        <v>53720</v>
      </c>
      <c r="BQ77">
        <f>'Average Income Limits-HIDE'!AI76</f>
        <v>57200</v>
      </c>
      <c r="BR77">
        <f>'Average Income Limits-HIDE'!AZ76</f>
        <v>53130</v>
      </c>
      <c r="BS77">
        <f>'Average Income Limits-HIDE'!BA76</f>
        <v>60690</v>
      </c>
      <c r="BT77">
        <f>'Average Income Limits-HIDE'!BB76</f>
        <v>68250</v>
      </c>
      <c r="BU77">
        <f>'Average Income Limits-HIDE'!BC76</f>
        <v>75810</v>
      </c>
      <c r="BV77">
        <f>'Average Income Limits-HIDE'!BD76</f>
        <v>81900</v>
      </c>
      <c r="BW77">
        <f>'Average Income Limits-HIDE'!BE76</f>
        <v>87990</v>
      </c>
      <c r="BX77">
        <f>'Average Income Limits-HIDE'!BF76</f>
        <v>94010</v>
      </c>
      <c r="BY77">
        <f>'Average Income Limits-HIDE'!BG76</f>
        <v>100100</v>
      </c>
      <c r="BZ77">
        <f>'Average Income Limits-HIDE'!BH76</f>
        <v>60720</v>
      </c>
      <c r="CA77">
        <f>'Average Income Limits-HIDE'!BI76</f>
        <v>69360</v>
      </c>
      <c r="CB77">
        <f>'Average Income Limits-HIDE'!BJ76</f>
        <v>78000</v>
      </c>
      <c r="CC77">
        <f>'Average Income Limits-HIDE'!BK76</f>
        <v>86640</v>
      </c>
      <c r="CD77">
        <f>'Average Income Limits-HIDE'!BL76</f>
        <v>93600</v>
      </c>
      <c r="CE77">
        <f>'Average Income Limits-HIDE'!BM76</f>
        <v>100560</v>
      </c>
      <c r="CF77">
        <f>'Average Income Limits-HIDE'!BN76</f>
        <v>107440</v>
      </c>
      <c r="CG77">
        <f>'Average Income Limits-HIDE'!BO76</f>
        <v>114400</v>
      </c>
      <c r="CH77" s="1">
        <f t="shared" si="225"/>
        <v>379</v>
      </c>
      <c r="CI77" s="1">
        <f t="shared" si="226"/>
        <v>406</v>
      </c>
      <c r="CJ77" s="1">
        <f t="shared" si="227"/>
        <v>487</v>
      </c>
      <c r="CK77" s="1">
        <f t="shared" si="228"/>
        <v>563</v>
      </c>
      <c r="CL77" s="1">
        <f t="shared" si="229"/>
        <v>628</v>
      </c>
      <c r="CM77" s="1">
        <f t="shared" si="230"/>
        <v>569</v>
      </c>
      <c r="CN77" s="1">
        <f t="shared" si="231"/>
        <v>609</v>
      </c>
      <c r="CO77" s="1">
        <f t="shared" si="232"/>
        <v>731</v>
      </c>
      <c r="CP77" s="1">
        <f t="shared" si="233"/>
        <v>844</v>
      </c>
      <c r="CQ77" s="1">
        <f t="shared" si="234"/>
        <v>942</v>
      </c>
      <c r="CR77" s="1">
        <f t="shared" si="235"/>
        <v>759</v>
      </c>
      <c r="CS77" s="1">
        <f t="shared" si="236"/>
        <v>813</v>
      </c>
      <c r="CT77" s="1">
        <f t="shared" si="237"/>
        <v>975</v>
      </c>
      <c r="CU77" s="1">
        <f t="shared" si="238"/>
        <v>1126</v>
      </c>
      <c r="CV77" s="1">
        <f t="shared" si="239"/>
        <v>1257</v>
      </c>
      <c r="CW77" s="1">
        <f t="shared" si="240"/>
        <v>948</v>
      </c>
      <c r="CX77" s="1">
        <f t="shared" si="241"/>
        <v>1016</v>
      </c>
      <c r="CY77" s="1">
        <f t="shared" si="242"/>
        <v>1218</v>
      </c>
      <c r="CZ77" s="1">
        <f t="shared" si="243"/>
        <v>1408</v>
      </c>
      <c r="DA77" s="1">
        <f t="shared" si="244"/>
        <v>1571</v>
      </c>
      <c r="DB77" s="1">
        <f t="shared" si="245"/>
        <v>1138</v>
      </c>
      <c r="DC77" s="1">
        <f t="shared" si="246"/>
        <v>1219</v>
      </c>
      <c r="DD77" s="1">
        <f t="shared" si="247"/>
        <v>1462</v>
      </c>
      <c r="DE77" s="1">
        <f t="shared" si="248"/>
        <v>1689</v>
      </c>
      <c r="DF77" s="1">
        <f t="shared" si="249"/>
        <v>1885</v>
      </c>
      <c r="DG77" s="1">
        <f t="shared" si="250"/>
        <v>1328</v>
      </c>
      <c r="DH77" s="1">
        <f t="shared" si="251"/>
        <v>1422</v>
      </c>
      <c r="DI77" s="1">
        <f t="shared" si="252"/>
        <v>1706</v>
      </c>
      <c r="DJ77" s="1">
        <f t="shared" si="253"/>
        <v>1971</v>
      </c>
      <c r="DK77" s="1">
        <f t="shared" si="254"/>
        <v>2199</v>
      </c>
      <c r="DL77" s="1">
        <f t="shared" si="255"/>
        <v>1518</v>
      </c>
      <c r="DM77" s="1">
        <f t="shared" si="256"/>
        <v>1626</v>
      </c>
      <c r="DN77" s="1">
        <f t="shared" si="257"/>
        <v>1950</v>
      </c>
      <c r="DO77" s="1">
        <f t="shared" si="258"/>
        <v>2253</v>
      </c>
      <c r="DP77" s="1">
        <f t="shared" si="259"/>
        <v>2514</v>
      </c>
      <c r="DQ77">
        <f t="shared" si="329"/>
        <v>0</v>
      </c>
      <c r="DR77">
        <f t="shared" si="330"/>
        <v>0</v>
      </c>
      <c r="DS77">
        <f t="shared" si="331"/>
        <v>0</v>
      </c>
      <c r="DT77">
        <f t="shared" si="332"/>
        <v>0</v>
      </c>
      <c r="DU77">
        <f t="shared" si="333"/>
        <v>0</v>
      </c>
      <c r="DV77">
        <f t="shared" si="334"/>
        <v>0</v>
      </c>
      <c r="DW77">
        <f t="shared" si="335"/>
        <v>0</v>
      </c>
      <c r="DX77">
        <f t="shared" si="336"/>
        <v>0</v>
      </c>
      <c r="DY77">
        <f t="shared" si="260"/>
        <v>0</v>
      </c>
      <c r="DZ77">
        <f t="shared" si="261"/>
        <v>0</v>
      </c>
      <c r="EA77">
        <f t="shared" si="262"/>
        <v>0</v>
      </c>
      <c r="EB77">
        <f t="shared" si="263"/>
        <v>0</v>
      </c>
      <c r="EC77">
        <f t="shared" si="264"/>
        <v>0</v>
      </c>
      <c r="ED77">
        <f t="shared" si="265"/>
        <v>0</v>
      </c>
      <c r="EE77">
        <f t="shared" si="266"/>
        <v>0</v>
      </c>
      <c r="EF77">
        <f t="shared" si="267"/>
        <v>0</v>
      </c>
      <c r="EG77">
        <f t="shared" si="268"/>
        <v>0</v>
      </c>
      <c r="EH77">
        <f t="shared" si="269"/>
        <v>0</v>
      </c>
      <c r="EI77">
        <f t="shared" si="270"/>
        <v>0</v>
      </c>
      <c r="EJ77">
        <f t="shared" si="271"/>
        <v>0</v>
      </c>
      <c r="EK77">
        <f t="shared" si="272"/>
        <v>0</v>
      </c>
      <c r="EL77">
        <f t="shared" si="273"/>
        <v>0</v>
      </c>
      <c r="EM77">
        <f t="shared" si="274"/>
        <v>0</v>
      </c>
      <c r="EN77">
        <f t="shared" si="275"/>
        <v>0</v>
      </c>
      <c r="EO77">
        <f t="shared" si="276"/>
        <v>0</v>
      </c>
      <c r="EP77">
        <f t="shared" si="277"/>
        <v>0</v>
      </c>
      <c r="EQ77">
        <f t="shared" si="278"/>
        <v>0</v>
      </c>
      <c r="ER77">
        <f t="shared" si="279"/>
        <v>0</v>
      </c>
      <c r="ES77">
        <f t="shared" si="280"/>
        <v>0</v>
      </c>
      <c r="ET77">
        <f t="shared" si="281"/>
        <v>0</v>
      </c>
      <c r="EU77">
        <f t="shared" si="282"/>
        <v>0</v>
      </c>
      <c r="EV77">
        <f t="shared" si="283"/>
        <v>0</v>
      </c>
      <c r="EW77">
        <f t="shared" si="284"/>
        <v>0</v>
      </c>
      <c r="EX77">
        <f t="shared" si="285"/>
        <v>0</v>
      </c>
      <c r="EY77">
        <f t="shared" si="286"/>
        <v>0</v>
      </c>
      <c r="EZ77">
        <f t="shared" si="287"/>
        <v>0</v>
      </c>
      <c r="FA77">
        <f t="shared" si="288"/>
        <v>0</v>
      </c>
      <c r="FB77">
        <f t="shared" si="289"/>
        <v>0</v>
      </c>
      <c r="FC77">
        <f t="shared" si="290"/>
        <v>0</v>
      </c>
      <c r="FD77">
        <f t="shared" si="291"/>
        <v>0</v>
      </c>
      <c r="FE77" s="1">
        <f t="shared" si="292"/>
        <v>0</v>
      </c>
      <c r="FF77" s="1">
        <f t="shared" si="293"/>
        <v>0</v>
      </c>
      <c r="FG77" s="1">
        <f t="shared" si="294"/>
        <v>0</v>
      </c>
      <c r="FH77" s="1">
        <f t="shared" si="295"/>
        <v>0</v>
      </c>
      <c r="FI77" s="1">
        <f t="shared" si="296"/>
        <v>0</v>
      </c>
      <c r="FJ77" s="1">
        <f t="shared" si="297"/>
        <v>0</v>
      </c>
      <c r="FK77" s="1">
        <f t="shared" si="298"/>
        <v>0</v>
      </c>
      <c r="FL77" s="1">
        <f t="shared" si="299"/>
        <v>0</v>
      </c>
      <c r="FM77" s="1">
        <f t="shared" si="300"/>
        <v>0</v>
      </c>
      <c r="FN77" s="1">
        <f t="shared" si="301"/>
        <v>0</v>
      </c>
      <c r="FO77" s="1">
        <f t="shared" si="302"/>
        <v>0</v>
      </c>
      <c r="FP77" s="1">
        <f t="shared" si="303"/>
        <v>0</v>
      </c>
      <c r="FQ77" s="1">
        <f t="shared" si="304"/>
        <v>0</v>
      </c>
      <c r="FR77" s="1">
        <f t="shared" si="305"/>
        <v>0</v>
      </c>
      <c r="FS77" s="1">
        <f t="shared" si="306"/>
        <v>0</v>
      </c>
      <c r="FT77" s="1">
        <f t="shared" si="307"/>
        <v>0</v>
      </c>
      <c r="FU77" s="1">
        <f t="shared" si="308"/>
        <v>0</v>
      </c>
      <c r="FV77" s="1">
        <f t="shared" si="309"/>
        <v>0</v>
      </c>
      <c r="FW77" s="1">
        <f t="shared" si="310"/>
        <v>0</v>
      </c>
      <c r="FX77" s="1">
        <f t="shared" si="311"/>
        <v>0</v>
      </c>
      <c r="FY77" s="1">
        <f t="shared" si="312"/>
        <v>0</v>
      </c>
      <c r="FZ77" s="1">
        <f t="shared" si="313"/>
        <v>0</v>
      </c>
      <c r="GA77" s="1">
        <f t="shared" si="314"/>
        <v>0</v>
      </c>
      <c r="GB77" s="1">
        <f t="shared" si="315"/>
        <v>0</v>
      </c>
      <c r="GC77" s="1">
        <f t="shared" si="316"/>
        <v>0</v>
      </c>
      <c r="GD77" s="1">
        <f t="shared" si="317"/>
        <v>0</v>
      </c>
      <c r="GE77" s="1">
        <f t="shared" si="318"/>
        <v>0</v>
      </c>
      <c r="GF77" s="1">
        <f t="shared" si="319"/>
        <v>0</v>
      </c>
      <c r="GG77" s="1">
        <f t="shared" si="320"/>
        <v>0</v>
      </c>
      <c r="GH77" s="1">
        <f t="shared" si="321"/>
        <v>0</v>
      </c>
      <c r="GI77" s="1">
        <f t="shared" si="322"/>
        <v>0</v>
      </c>
      <c r="GJ77" s="1">
        <f t="shared" si="323"/>
        <v>0</v>
      </c>
      <c r="GK77" s="1">
        <f t="shared" si="324"/>
        <v>0</v>
      </c>
      <c r="GL77" s="1">
        <f t="shared" si="325"/>
        <v>0</v>
      </c>
      <c r="GM77" s="1">
        <f t="shared" si="326"/>
        <v>0</v>
      </c>
      <c r="GN77">
        <f t="shared" si="327"/>
        <v>129960</v>
      </c>
      <c r="GO77">
        <f t="shared" si="328"/>
        <v>162450</v>
      </c>
    </row>
    <row r="78" spans="1:197" x14ac:dyDescent="0.2">
      <c r="A78" s="1" t="s">
        <v>258</v>
      </c>
      <c r="B78" t="s">
        <v>256</v>
      </c>
      <c r="C78" t="s">
        <v>259</v>
      </c>
      <c r="D78" t="s">
        <v>257</v>
      </c>
      <c r="E78">
        <v>91500</v>
      </c>
      <c r="F78">
        <v>30050</v>
      </c>
      <c r="G78">
        <v>34400</v>
      </c>
      <c r="H78">
        <v>38700</v>
      </c>
      <c r="I78">
        <v>42950</v>
      </c>
      <c r="J78">
        <v>46400</v>
      </c>
      <c r="K78">
        <v>49850</v>
      </c>
      <c r="L78">
        <v>53300</v>
      </c>
      <c r="M78">
        <v>56700</v>
      </c>
      <c r="N78">
        <v>36060</v>
      </c>
      <c r="O78">
        <v>41280</v>
      </c>
      <c r="P78">
        <v>46440</v>
      </c>
      <c r="Q78">
        <v>51540</v>
      </c>
      <c r="R78">
        <v>55680</v>
      </c>
      <c r="S78">
        <v>59820</v>
      </c>
      <c r="T78">
        <v>63960</v>
      </c>
      <c r="U78">
        <v>68040</v>
      </c>
      <c r="V78" s="1" t="s">
        <v>17</v>
      </c>
      <c r="AM78" s="1" t="s">
        <v>617</v>
      </c>
      <c r="AN78" s="1" t="s">
        <v>19</v>
      </c>
      <c r="AO78" s="1">
        <v>0</v>
      </c>
      <c r="AP78" t="s">
        <v>259</v>
      </c>
      <c r="AQ78" s="1" t="s">
        <v>21</v>
      </c>
      <c r="AR78" s="1" t="s">
        <v>558</v>
      </c>
      <c r="AS78" t="s">
        <v>259</v>
      </c>
      <c r="AT78">
        <f>'Average Income Limits-HIDE'!L77</f>
        <v>12020</v>
      </c>
      <c r="AU78">
        <f>'Average Income Limits-HIDE'!M77</f>
        <v>13760</v>
      </c>
      <c r="AV78">
        <f>'Average Income Limits-HIDE'!N77</f>
        <v>15480</v>
      </c>
      <c r="AW78">
        <f>'Average Income Limits-HIDE'!O77</f>
        <v>17180</v>
      </c>
      <c r="AX78">
        <f>'Average Income Limits-HIDE'!P77</f>
        <v>18560</v>
      </c>
      <c r="AY78">
        <f>'Average Income Limits-HIDE'!Q77</f>
        <v>19940</v>
      </c>
      <c r="AZ78">
        <f>'Average Income Limits-HIDE'!R77</f>
        <v>21320</v>
      </c>
      <c r="BA78">
        <f>'Average Income Limits-HIDE'!S77</f>
        <v>22680</v>
      </c>
      <c r="BB78">
        <f>'Average Income Limits-HIDE'!T77</f>
        <v>18030</v>
      </c>
      <c r="BC78">
        <f>'Average Income Limits-HIDE'!U77</f>
        <v>20640</v>
      </c>
      <c r="BD78">
        <f>'Average Income Limits-HIDE'!V77</f>
        <v>23220</v>
      </c>
      <c r="BE78">
        <f>'Average Income Limits-HIDE'!W77</f>
        <v>25770</v>
      </c>
      <c r="BF78">
        <f>'Average Income Limits-HIDE'!X77</f>
        <v>27840</v>
      </c>
      <c r="BG78">
        <f>'Average Income Limits-HIDE'!Y77</f>
        <v>29910</v>
      </c>
      <c r="BH78">
        <f>'Average Income Limits-HIDE'!Z77</f>
        <v>31980</v>
      </c>
      <c r="BI78">
        <f>'Average Income Limits-HIDE'!AA77</f>
        <v>34020</v>
      </c>
      <c r="BJ78">
        <f>'Average Income Limits-HIDE'!AB77</f>
        <v>24040</v>
      </c>
      <c r="BK78">
        <f>'Average Income Limits-HIDE'!AC77</f>
        <v>27520</v>
      </c>
      <c r="BL78">
        <f>'Average Income Limits-HIDE'!AD77</f>
        <v>30960</v>
      </c>
      <c r="BM78">
        <f>'Average Income Limits-HIDE'!AE77</f>
        <v>34360</v>
      </c>
      <c r="BN78">
        <f>'Average Income Limits-HIDE'!AF77</f>
        <v>37120</v>
      </c>
      <c r="BO78">
        <f>'Average Income Limits-HIDE'!AG77</f>
        <v>39880</v>
      </c>
      <c r="BP78">
        <f>'Average Income Limits-HIDE'!AH77</f>
        <v>42640</v>
      </c>
      <c r="BQ78">
        <f>'Average Income Limits-HIDE'!AI77</f>
        <v>45360</v>
      </c>
      <c r="BR78">
        <f>'Average Income Limits-HIDE'!AZ77</f>
        <v>42070</v>
      </c>
      <c r="BS78">
        <f>'Average Income Limits-HIDE'!BA77</f>
        <v>48160</v>
      </c>
      <c r="BT78">
        <f>'Average Income Limits-HIDE'!BB77</f>
        <v>54180</v>
      </c>
      <c r="BU78">
        <f>'Average Income Limits-HIDE'!BC77</f>
        <v>60130</v>
      </c>
      <c r="BV78">
        <f>'Average Income Limits-HIDE'!BD77</f>
        <v>64960</v>
      </c>
      <c r="BW78">
        <f>'Average Income Limits-HIDE'!BE77</f>
        <v>69790</v>
      </c>
      <c r="BX78">
        <f>'Average Income Limits-HIDE'!BF77</f>
        <v>74620</v>
      </c>
      <c r="BY78">
        <f>'Average Income Limits-HIDE'!BG77</f>
        <v>79380</v>
      </c>
      <c r="BZ78">
        <f>'Average Income Limits-HIDE'!BH77</f>
        <v>48080</v>
      </c>
      <c r="CA78">
        <f>'Average Income Limits-HIDE'!BI77</f>
        <v>55040</v>
      </c>
      <c r="CB78">
        <f>'Average Income Limits-HIDE'!BJ77</f>
        <v>61920</v>
      </c>
      <c r="CC78">
        <f>'Average Income Limits-HIDE'!BK77</f>
        <v>68720</v>
      </c>
      <c r="CD78">
        <f>'Average Income Limits-HIDE'!BL77</f>
        <v>74240</v>
      </c>
      <c r="CE78">
        <f>'Average Income Limits-HIDE'!BM77</f>
        <v>79760</v>
      </c>
      <c r="CF78">
        <f>'Average Income Limits-HIDE'!BN77</f>
        <v>85280</v>
      </c>
      <c r="CG78">
        <f>'Average Income Limits-HIDE'!BO77</f>
        <v>90720</v>
      </c>
      <c r="CH78" s="1">
        <f t="shared" si="225"/>
        <v>300</v>
      </c>
      <c r="CI78" s="1">
        <f t="shared" si="226"/>
        <v>322</v>
      </c>
      <c r="CJ78" s="1">
        <f t="shared" si="227"/>
        <v>387</v>
      </c>
      <c r="CK78" s="1">
        <f t="shared" si="228"/>
        <v>446</v>
      </c>
      <c r="CL78" s="1">
        <f t="shared" si="229"/>
        <v>498</v>
      </c>
      <c r="CM78" s="1">
        <f t="shared" si="230"/>
        <v>450</v>
      </c>
      <c r="CN78" s="1">
        <f t="shared" si="231"/>
        <v>483</v>
      </c>
      <c r="CO78" s="1">
        <f t="shared" si="232"/>
        <v>580</v>
      </c>
      <c r="CP78" s="1">
        <f t="shared" si="233"/>
        <v>670</v>
      </c>
      <c r="CQ78" s="1">
        <f t="shared" si="234"/>
        <v>747</v>
      </c>
      <c r="CR78" s="1">
        <f t="shared" si="235"/>
        <v>601</v>
      </c>
      <c r="CS78" s="1">
        <f t="shared" si="236"/>
        <v>644</v>
      </c>
      <c r="CT78" s="1">
        <f t="shared" si="237"/>
        <v>774</v>
      </c>
      <c r="CU78" s="1">
        <f t="shared" si="238"/>
        <v>893</v>
      </c>
      <c r="CV78" s="1">
        <f t="shared" si="239"/>
        <v>997</v>
      </c>
      <c r="CW78" s="1">
        <f t="shared" si="240"/>
        <v>751</v>
      </c>
      <c r="CX78" s="1">
        <f t="shared" si="241"/>
        <v>805</v>
      </c>
      <c r="CY78" s="1">
        <f t="shared" si="242"/>
        <v>967</v>
      </c>
      <c r="CZ78" s="1">
        <f t="shared" si="243"/>
        <v>1116</v>
      </c>
      <c r="DA78" s="1">
        <f t="shared" si="244"/>
        <v>1246</v>
      </c>
      <c r="DB78" s="1">
        <f t="shared" si="245"/>
        <v>901</v>
      </c>
      <c r="DC78" s="1">
        <f t="shared" si="246"/>
        <v>966</v>
      </c>
      <c r="DD78" s="1">
        <f t="shared" si="247"/>
        <v>1161</v>
      </c>
      <c r="DE78" s="1">
        <f t="shared" si="248"/>
        <v>1340</v>
      </c>
      <c r="DF78" s="1">
        <f t="shared" si="249"/>
        <v>1495</v>
      </c>
      <c r="DG78" s="1">
        <f t="shared" si="250"/>
        <v>1051</v>
      </c>
      <c r="DH78" s="1">
        <f t="shared" si="251"/>
        <v>1127</v>
      </c>
      <c r="DI78" s="1">
        <f t="shared" si="252"/>
        <v>1354</v>
      </c>
      <c r="DJ78" s="1">
        <f t="shared" si="253"/>
        <v>1563</v>
      </c>
      <c r="DK78" s="1">
        <f t="shared" si="254"/>
        <v>1744</v>
      </c>
      <c r="DL78" s="1">
        <f t="shared" si="255"/>
        <v>1202</v>
      </c>
      <c r="DM78" s="1">
        <f t="shared" si="256"/>
        <v>1289</v>
      </c>
      <c r="DN78" s="1">
        <f t="shared" si="257"/>
        <v>1548</v>
      </c>
      <c r="DO78" s="1">
        <f t="shared" si="258"/>
        <v>1787</v>
      </c>
      <c r="DP78" s="1">
        <f t="shared" si="259"/>
        <v>1994</v>
      </c>
      <c r="DQ78">
        <f t="shared" si="329"/>
        <v>0</v>
      </c>
      <c r="DR78">
        <f t="shared" si="330"/>
        <v>0</v>
      </c>
      <c r="DS78">
        <f t="shared" si="331"/>
        <v>0</v>
      </c>
      <c r="DT78">
        <f t="shared" si="332"/>
        <v>0</v>
      </c>
      <c r="DU78">
        <f t="shared" si="333"/>
        <v>0</v>
      </c>
      <c r="DV78">
        <f t="shared" si="334"/>
        <v>0</v>
      </c>
      <c r="DW78">
        <f t="shared" si="335"/>
        <v>0</v>
      </c>
      <c r="DX78">
        <f t="shared" si="336"/>
        <v>0</v>
      </c>
      <c r="DY78">
        <f t="shared" si="260"/>
        <v>0</v>
      </c>
      <c r="DZ78">
        <f t="shared" si="261"/>
        <v>0</v>
      </c>
      <c r="EA78">
        <f t="shared" si="262"/>
        <v>0</v>
      </c>
      <c r="EB78">
        <f t="shared" si="263"/>
        <v>0</v>
      </c>
      <c r="EC78">
        <f t="shared" si="264"/>
        <v>0</v>
      </c>
      <c r="ED78">
        <f t="shared" si="265"/>
        <v>0</v>
      </c>
      <c r="EE78">
        <f t="shared" si="266"/>
        <v>0</v>
      </c>
      <c r="EF78">
        <f t="shared" si="267"/>
        <v>0</v>
      </c>
      <c r="EG78">
        <f t="shared" si="268"/>
        <v>0</v>
      </c>
      <c r="EH78">
        <f t="shared" si="269"/>
        <v>0</v>
      </c>
      <c r="EI78">
        <f t="shared" si="270"/>
        <v>0</v>
      </c>
      <c r="EJ78">
        <f t="shared" si="271"/>
        <v>0</v>
      </c>
      <c r="EK78">
        <f t="shared" si="272"/>
        <v>0</v>
      </c>
      <c r="EL78">
        <f t="shared" si="273"/>
        <v>0</v>
      </c>
      <c r="EM78">
        <f t="shared" si="274"/>
        <v>0</v>
      </c>
      <c r="EN78">
        <f t="shared" si="275"/>
        <v>0</v>
      </c>
      <c r="EO78">
        <f t="shared" si="276"/>
        <v>0</v>
      </c>
      <c r="EP78">
        <f t="shared" si="277"/>
        <v>0</v>
      </c>
      <c r="EQ78">
        <f t="shared" si="278"/>
        <v>0</v>
      </c>
      <c r="ER78">
        <f t="shared" si="279"/>
        <v>0</v>
      </c>
      <c r="ES78">
        <f t="shared" si="280"/>
        <v>0</v>
      </c>
      <c r="ET78">
        <f t="shared" si="281"/>
        <v>0</v>
      </c>
      <c r="EU78">
        <f t="shared" si="282"/>
        <v>0</v>
      </c>
      <c r="EV78">
        <f t="shared" si="283"/>
        <v>0</v>
      </c>
      <c r="EW78">
        <f t="shared" si="284"/>
        <v>0</v>
      </c>
      <c r="EX78">
        <f t="shared" si="285"/>
        <v>0</v>
      </c>
      <c r="EY78">
        <f t="shared" si="286"/>
        <v>0</v>
      </c>
      <c r="EZ78">
        <f t="shared" si="287"/>
        <v>0</v>
      </c>
      <c r="FA78">
        <f t="shared" si="288"/>
        <v>0</v>
      </c>
      <c r="FB78">
        <f t="shared" si="289"/>
        <v>0</v>
      </c>
      <c r="FC78">
        <f t="shared" si="290"/>
        <v>0</v>
      </c>
      <c r="FD78">
        <f t="shared" si="291"/>
        <v>0</v>
      </c>
      <c r="FE78" s="1">
        <f t="shared" si="292"/>
        <v>0</v>
      </c>
      <c r="FF78" s="1">
        <f t="shared" si="293"/>
        <v>0</v>
      </c>
      <c r="FG78" s="1">
        <f t="shared" si="294"/>
        <v>0</v>
      </c>
      <c r="FH78" s="1">
        <f t="shared" si="295"/>
        <v>0</v>
      </c>
      <c r="FI78" s="1">
        <f t="shared" si="296"/>
        <v>0</v>
      </c>
      <c r="FJ78" s="1">
        <f t="shared" si="297"/>
        <v>0</v>
      </c>
      <c r="FK78" s="1">
        <f t="shared" si="298"/>
        <v>0</v>
      </c>
      <c r="FL78" s="1">
        <f t="shared" si="299"/>
        <v>0</v>
      </c>
      <c r="FM78" s="1">
        <f t="shared" si="300"/>
        <v>0</v>
      </c>
      <c r="FN78" s="1">
        <f t="shared" si="301"/>
        <v>0</v>
      </c>
      <c r="FO78" s="1">
        <f t="shared" si="302"/>
        <v>0</v>
      </c>
      <c r="FP78" s="1">
        <f t="shared" si="303"/>
        <v>0</v>
      </c>
      <c r="FQ78" s="1">
        <f t="shared" si="304"/>
        <v>0</v>
      </c>
      <c r="FR78" s="1">
        <f t="shared" si="305"/>
        <v>0</v>
      </c>
      <c r="FS78" s="1">
        <f t="shared" si="306"/>
        <v>0</v>
      </c>
      <c r="FT78" s="1">
        <f t="shared" si="307"/>
        <v>0</v>
      </c>
      <c r="FU78" s="1">
        <f t="shared" si="308"/>
        <v>0</v>
      </c>
      <c r="FV78" s="1">
        <f t="shared" si="309"/>
        <v>0</v>
      </c>
      <c r="FW78" s="1">
        <f t="shared" si="310"/>
        <v>0</v>
      </c>
      <c r="FX78" s="1">
        <f t="shared" si="311"/>
        <v>0</v>
      </c>
      <c r="FY78" s="1">
        <f t="shared" si="312"/>
        <v>0</v>
      </c>
      <c r="FZ78" s="1">
        <f t="shared" si="313"/>
        <v>0</v>
      </c>
      <c r="GA78" s="1">
        <f t="shared" si="314"/>
        <v>0</v>
      </c>
      <c r="GB78" s="1">
        <f t="shared" si="315"/>
        <v>0</v>
      </c>
      <c r="GC78" s="1">
        <f t="shared" si="316"/>
        <v>0</v>
      </c>
      <c r="GD78" s="1">
        <f t="shared" si="317"/>
        <v>0</v>
      </c>
      <c r="GE78" s="1">
        <f t="shared" si="318"/>
        <v>0</v>
      </c>
      <c r="GF78" s="1">
        <f t="shared" si="319"/>
        <v>0</v>
      </c>
      <c r="GG78" s="1">
        <f t="shared" si="320"/>
        <v>0</v>
      </c>
      <c r="GH78" s="1">
        <f t="shared" si="321"/>
        <v>0</v>
      </c>
      <c r="GI78" s="1">
        <f t="shared" si="322"/>
        <v>0</v>
      </c>
      <c r="GJ78" s="1">
        <f t="shared" si="323"/>
        <v>0</v>
      </c>
      <c r="GK78" s="1">
        <f t="shared" si="324"/>
        <v>0</v>
      </c>
      <c r="GL78" s="1">
        <f t="shared" si="325"/>
        <v>0</v>
      </c>
      <c r="GM78" s="1">
        <f t="shared" si="326"/>
        <v>0</v>
      </c>
      <c r="GN78">
        <f t="shared" si="327"/>
        <v>103080</v>
      </c>
      <c r="GO78">
        <f t="shared" si="328"/>
        <v>128850</v>
      </c>
    </row>
    <row r="79" spans="1:197" x14ac:dyDescent="0.2">
      <c r="A79" s="1" t="s">
        <v>260</v>
      </c>
      <c r="B79" t="s">
        <v>56</v>
      </c>
      <c r="C79" t="s">
        <v>261</v>
      </c>
      <c r="D79" t="s">
        <v>57</v>
      </c>
      <c r="E79">
        <v>90600</v>
      </c>
      <c r="F79">
        <v>31750</v>
      </c>
      <c r="G79">
        <v>36250</v>
      </c>
      <c r="H79">
        <v>40800</v>
      </c>
      <c r="I79">
        <v>45300</v>
      </c>
      <c r="J79">
        <v>48950</v>
      </c>
      <c r="K79">
        <v>52550</v>
      </c>
      <c r="L79">
        <v>56200</v>
      </c>
      <c r="M79">
        <v>59800</v>
      </c>
      <c r="N79">
        <v>38100</v>
      </c>
      <c r="O79">
        <v>43500</v>
      </c>
      <c r="P79">
        <v>48960</v>
      </c>
      <c r="Q79">
        <v>54360</v>
      </c>
      <c r="R79">
        <v>58740</v>
      </c>
      <c r="S79">
        <v>63060</v>
      </c>
      <c r="T79">
        <v>67440</v>
      </c>
      <c r="U79">
        <v>71760</v>
      </c>
      <c r="V79" s="1" t="s">
        <v>43</v>
      </c>
      <c r="W79">
        <v>32500</v>
      </c>
      <c r="X79">
        <v>37150</v>
      </c>
      <c r="Y79">
        <v>41800</v>
      </c>
      <c r="Z79">
        <v>46400</v>
      </c>
      <c r="AA79">
        <v>50150</v>
      </c>
      <c r="AB79">
        <v>53850</v>
      </c>
      <c r="AC79">
        <v>57550</v>
      </c>
      <c r="AD79">
        <v>61250</v>
      </c>
      <c r="AE79">
        <v>39000</v>
      </c>
      <c r="AF79">
        <v>44580</v>
      </c>
      <c r="AG79">
        <v>50160</v>
      </c>
      <c r="AH79">
        <v>55680</v>
      </c>
      <c r="AI79">
        <v>60180</v>
      </c>
      <c r="AJ79">
        <v>64620</v>
      </c>
      <c r="AK79">
        <v>69060</v>
      </c>
      <c r="AL79">
        <v>73500</v>
      </c>
      <c r="AM79" s="1" t="s">
        <v>617</v>
      </c>
      <c r="AN79" s="1" t="s">
        <v>19</v>
      </c>
      <c r="AO79" s="1">
        <v>1</v>
      </c>
      <c r="AP79" t="s">
        <v>261</v>
      </c>
      <c r="AQ79" s="1" t="s">
        <v>21</v>
      </c>
      <c r="AR79" s="1" t="s">
        <v>559</v>
      </c>
      <c r="AS79" t="s">
        <v>261</v>
      </c>
      <c r="AT79">
        <f>'Average Income Limits-HIDE'!L78</f>
        <v>12700</v>
      </c>
      <c r="AU79">
        <f>'Average Income Limits-HIDE'!M78</f>
        <v>14500</v>
      </c>
      <c r="AV79">
        <f>'Average Income Limits-HIDE'!N78</f>
        <v>16320</v>
      </c>
      <c r="AW79">
        <f>'Average Income Limits-HIDE'!O78</f>
        <v>18120</v>
      </c>
      <c r="AX79">
        <f>'Average Income Limits-HIDE'!P78</f>
        <v>19580</v>
      </c>
      <c r="AY79">
        <f>'Average Income Limits-HIDE'!Q78</f>
        <v>21020</v>
      </c>
      <c r="AZ79">
        <f>'Average Income Limits-HIDE'!R78</f>
        <v>22480</v>
      </c>
      <c r="BA79">
        <f>'Average Income Limits-HIDE'!S78</f>
        <v>23920</v>
      </c>
      <c r="BB79">
        <f>'Average Income Limits-HIDE'!T78</f>
        <v>19050</v>
      </c>
      <c r="BC79">
        <f>'Average Income Limits-HIDE'!U78</f>
        <v>21750</v>
      </c>
      <c r="BD79">
        <f>'Average Income Limits-HIDE'!V78</f>
        <v>24480</v>
      </c>
      <c r="BE79">
        <f>'Average Income Limits-HIDE'!W78</f>
        <v>27180</v>
      </c>
      <c r="BF79">
        <f>'Average Income Limits-HIDE'!X78</f>
        <v>29370</v>
      </c>
      <c r="BG79">
        <f>'Average Income Limits-HIDE'!Y78</f>
        <v>31530</v>
      </c>
      <c r="BH79">
        <f>'Average Income Limits-HIDE'!Z78</f>
        <v>33720</v>
      </c>
      <c r="BI79">
        <f>'Average Income Limits-HIDE'!AA78</f>
        <v>35880</v>
      </c>
      <c r="BJ79">
        <f>'Average Income Limits-HIDE'!AB78</f>
        <v>25400</v>
      </c>
      <c r="BK79">
        <f>'Average Income Limits-HIDE'!AC78</f>
        <v>29000</v>
      </c>
      <c r="BL79">
        <f>'Average Income Limits-HIDE'!AD78</f>
        <v>32640</v>
      </c>
      <c r="BM79">
        <f>'Average Income Limits-HIDE'!AE78</f>
        <v>36240</v>
      </c>
      <c r="BN79">
        <f>'Average Income Limits-HIDE'!AF78</f>
        <v>39160</v>
      </c>
      <c r="BO79">
        <f>'Average Income Limits-HIDE'!AG78</f>
        <v>42040</v>
      </c>
      <c r="BP79">
        <f>'Average Income Limits-HIDE'!AH78</f>
        <v>44960</v>
      </c>
      <c r="BQ79">
        <f>'Average Income Limits-HIDE'!AI78</f>
        <v>47840</v>
      </c>
      <c r="BR79">
        <f>'Average Income Limits-HIDE'!AZ78</f>
        <v>44450</v>
      </c>
      <c r="BS79">
        <f>'Average Income Limits-HIDE'!BA78</f>
        <v>50750</v>
      </c>
      <c r="BT79">
        <f>'Average Income Limits-HIDE'!BB78</f>
        <v>57120</v>
      </c>
      <c r="BU79">
        <f>'Average Income Limits-HIDE'!BC78</f>
        <v>63420</v>
      </c>
      <c r="BV79">
        <f>'Average Income Limits-HIDE'!BD78</f>
        <v>68530</v>
      </c>
      <c r="BW79">
        <f>'Average Income Limits-HIDE'!BE78</f>
        <v>73570</v>
      </c>
      <c r="BX79">
        <f>'Average Income Limits-HIDE'!BF78</f>
        <v>78680</v>
      </c>
      <c r="BY79">
        <f>'Average Income Limits-HIDE'!BG78</f>
        <v>83720</v>
      </c>
      <c r="BZ79">
        <f>'Average Income Limits-HIDE'!BH78</f>
        <v>50800</v>
      </c>
      <c r="CA79">
        <f>'Average Income Limits-HIDE'!BI78</f>
        <v>58000</v>
      </c>
      <c r="CB79">
        <f>'Average Income Limits-HIDE'!BJ78</f>
        <v>65280</v>
      </c>
      <c r="CC79">
        <f>'Average Income Limits-HIDE'!BK78</f>
        <v>72480</v>
      </c>
      <c r="CD79">
        <f>'Average Income Limits-HIDE'!BL78</f>
        <v>78320</v>
      </c>
      <c r="CE79">
        <f>'Average Income Limits-HIDE'!BM78</f>
        <v>84080</v>
      </c>
      <c r="CF79">
        <f>'Average Income Limits-HIDE'!BN78</f>
        <v>89920</v>
      </c>
      <c r="CG79">
        <f>'Average Income Limits-HIDE'!BO78</f>
        <v>95680</v>
      </c>
      <c r="CH79" s="1">
        <f t="shared" si="225"/>
        <v>317</v>
      </c>
      <c r="CI79" s="1">
        <f t="shared" si="226"/>
        <v>340</v>
      </c>
      <c r="CJ79" s="1">
        <f t="shared" si="227"/>
        <v>408</v>
      </c>
      <c r="CK79" s="1">
        <f t="shared" si="228"/>
        <v>471</v>
      </c>
      <c r="CL79" s="1">
        <f t="shared" si="229"/>
        <v>525</v>
      </c>
      <c r="CM79" s="1">
        <f t="shared" si="230"/>
        <v>476</v>
      </c>
      <c r="CN79" s="1">
        <f t="shared" si="231"/>
        <v>510</v>
      </c>
      <c r="CO79" s="1">
        <f t="shared" si="232"/>
        <v>612</v>
      </c>
      <c r="CP79" s="1">
        <f t="shared" si="233"/>
        <v>706</v>
      </c>
      <c r="CQ79" s="1">
        <f t="shared" si="234"/>
        <v>788</v>
      </c>
      <c r="CR79" s="1">
        <f t="shared" si="235"/>
        <v>635</v>
      </c>
      <c r="CS79" s="1">
        <f t="shared" si="236"/>
        <v>680</v>
      </c>
      <c r="CT79" s="1">
        <f t="shared" si="237"/>
        <v>816</v>
      </c>
      <c r="CU79" s="1">
        <f t="shared" si="238"/>
        <v>942</v>
      </c>
      <c r="CV79" s="1">
        <f t="shared" si="239"/>
        <v>1051</v>
      </c>
      <c r="CW79" s="1">
        <f t="shared" si="240"/>
        <v>793</v>
      </c>
      <c r="CX79" s="1">
        <f t="shared" si="241"/>
        <v>850</v>
      </c>
      <c r="CY79" s="1">
        <f t="shared" si="242"/>
        <v>1020</v>
      </c>
      <c r="CZ79" s="1">
        <f t="shared" si="243"/>
        <v>1178</v>
      </c>
      <c r="DA79" s="1">
        <f t="shared" si="244"/>
        <v>1313</v>
      </c>
      <c r="DB79" s="1">
        <f t="shared" si="245"/>
        <v>952</v>
      </c>
      <c r="DC79" s="1">
        <f t="shared" si="246"/>
        <v>1020</v>
      </c>
      <c r="DD79" s="1">
        <f t="shared" si="247"/>
        <v>1224</v>
      </c>
      <c r="DE79" s="1">
        <f t="shared" si="248"/>
        <v>1413</v>
      </c>
      <c r="DF79" s="1">
        <f t="shared" si="249"/>
        <v>1576</v>
      </c>
      <c r="DG79" s="1">
        <f t="shared" si="250"/>
        <v>1111</v>
      </c>
      <c r="DH79" s="1">
        <f t="shared" si="251"/>
        <v>1190</v>
      </c>
      <c r="DI79" s="1">
        <f t="shared" si="252"/>
        <v>1428</v>
      </c>
      <c r="DJ79" s="1">
        <f t="shared" si="253"/>
        <v>1649</v>
      </c>
      <c r="DK79" s="1">
        <f t="shared" si="254"/>
        <v>1839</v>
      </c>
      <c r="DL79" s="1">
        <f t="shared" si="255"/>
        <v>1270</v>
      </c>
      <c r="DM79" s="1">
        <f t="shared" si="256"/>
        <v>1360</v>
      </c>
      <c r="DN79" s="1">
        <f t="shared" si="257"/>
        <v>1632</v>
      </c>
      <c r="DO79" s="1">
        <f t="shared" si="258"/>
        <v>1885</v>
      </c>
      <c r="DP79" s="1">
        <f t="shared" si="259"/>
        <v>2102</v>
      </c>
      <c r="DQ79">
        <f t="shared" si="329"/>
        <v>13000</v>
      </c>
      <c r="DR79">
        <f t="shared" si="330"/>
        <v>14860</v>
      </c>
      <c r="DS79">
        <f t="shared" si="331"/>
        <v>16720</v>
      </c>
      <c r="DT79">
        <f t="shared" si="332"/>
        <v>18560</v>
      </c>
      <c r="DU79">
        <f t="shared" si="333"/>
        <v>20060</v>
      </c>
      <c r="DV79">
        <f t="shared" si="334"/>
        <v>21540</v>
      </c>
      <c r="DW79">
        <f t="shared" si="335"/>
        <v>23020</v>
      </c>
      <c r="DX79">
        <f t="shared" si="336"/>
        <v>24500</v>
      </c>
      <c r="DY79">
        <f t="shared" si="260"/>
        <v>19500</v>
      </c>
      <c r="DZ79">
        <f t="shared" si="261"/>
        <v>22290</v>
      </c>
      <c r="EA79">
        <f t="shared" si="262"/>
        <v>25080</v>
      </c>
      <c r="EB79">
        <f t="shared" si="263"/>
        <v>27840</v>
      </c>
      <c r="EC79">
        <f t="shared" si="264"/>
        <v>30090</v>
      </c>
      <c r="ED79">
        <f t="shared" si="265"/>
        <v>32310</v>
      </c>
      <c r="EE79">
        <f t="shared" si="266"/>
        <v>34530</v>
      </c>
      <c r="EF79">
        <f t="shared" si="267"/>
        <v>36750</v>
      </c>
      <c r="EG79">
        <f t="shared" si="268"/>
        <v>26000</v>
      </c>
      <c r="EH79">
        <f t="shared" si="269"/>
        <v>29720</v>
      </c>
      <c r="EI79">
        <f t="shared" si="270"/>
        <v>33440</v>
      </c>
      <c r="EJ79">
        <f t="shared" si="271"/>
        <v>37120</v>
      </c>
      <c r="EK79">
        <f t="shared" si="272"/>
        <v>40120</v>
      </c>
      <c r="EL79">
        <f t="shared" si="273"/>
        <v>43080</v>
      </c>
      <c r="EM79">
        <f t="shared" si="274"/>
        <v>46040</v>
      </c>
      <c r="EN79">
        <f t="shared" si="275"/>
        <v>49000</v>
      </c>
      <c r="EO79">
        <f t="shared" si="276"/>
        <v>45500</v>
      </c>
      <c r="EP79">
        <f t="shared" si="277"/>
        <v>52010</v>
      </c>
      <c r="EQ79">
        <f t="shared" si="278"/>
        <v>58519.999999999993</v>
      </c>
      <c r="ER79">
        <f t="shared" si="279"/>
        <v>64959.999999999993</v>
      </c>
      <c r="ES79">
        <f t="shared" si="280"/>
        <v>70210</v>
      </c>
      <c r="ET79">
        <f t="shared" si="281"/>
        <v>75390</v>
      </c>
      <c r="EU79">
        <f t="shared" si="282"/>
        <v>80570</v>
      </c>
      <c r="EV79">
        <f t="shared" si="283"/>
        <v>85750</v>
      </c>
      <c r="EW79">
        <f t="shared" si="284"/>
        <v>52000</v>
      </c>
      <c r="EX79">
        <f t="shared" si="285"/>
        <v>59440</v>
      </c>
      <c r="EY79">
        <f t="shared" si="286"/>
        <v>66880</v>
      </c>
      <c r="EZ79">
        <f t="shared" si="287"/>
        <v>74240</v>
      </c>
      <c r="FA79">
        <f t="shared" si="288"/>
        <v>80240</v>
      </c>
      <c r="FB79">
        <f t="shared" si="289"/>
        <v>86160</v>
      </c>
      <c r="FC79">
        <f t="shared" si="290"/>
        <v>92080</v>
      </c>
      <c r="FD79">
        <f t="shared" si="291"/>
        <v>98000</v>
      </c>
      <c r="FE79" s="1">
        <f t="shared" si="292"/>
        <v>325</v>
      </c>
      <c r="FF79" s="1">
        <f t="shared" si="293"/>
        <v>348</v>
      </c>
      <c r="FG79" s="1">
        <f t="shared" si="294"/>
        <v>418</v>
      </c>
      <c r="FH79" s="1">
        <f t="shared" si="295"/>
        <v>482</v>
      </c>
      <c r="FI79" s="1">
        <f t="shared" si="296"/>
        <v>538</v>
      </c>
      <c r="FJ79" s="1">
        <f t="shared" si="297"/>
        <v>487</v>
      </c>
      <c r="FK79" s="1">
        <f t="shared" si="298"/>
        <v>522</v>
      </c>
      <c r="FL79" s="1">
        <f t="shared" si="299"/>
        <v>627</v>
      </c>
      <c r="FM79" s="1">
        <f t="shared" si="300"/>
        <v>724</v>
      </c>
      <c r="FN79" s="1">
        <f t="shared" si="301"/>
        <v>807</v>
      </c>
      <c r="FO79" s="1">
        <f t="shared" si="302"/>
        <v>650</v>
      </c>
      <c r="FP79" s="1">
        <f t="shared" si="303"/>
        <v>696</v>
      </c>
      <c r="FQ79" s="1">
        <f t="shared" si="304"/>
        <v>836</v>
      </c>
      <c r="FR79" s="1">
        <f t="shared" si="305"/>
        <v>965</v>
      </c>
      <c r="FS79" s="1">
        <f t="shared" si="306"/>
        <v>1077</v>
      </c>
      <c r="FT79" s="1">
        <f t="shared" si="307"/>
        <v>812</v>
      </c>
      <c r="FU79" s="1">
        <f t="shared" si="308"/>
        <v>870</v>
      </c>
      <c r="FV79" s="1">
        <f t="shared" si="309"/>
        <v>1045</v>
      </c>
      <c r="FW79" s="1">
        <f t="shared" si="310"/>
        <v>1206</v>
      </c>
      <c r="FX79" s="1">
        <f t="shared" si="311"/>
        <v>1346</v>
      </c>
      <c r="FY79" s="1">
        <f t="shared" si="312"/>
        <v>975</v>
      </c>
      <c r="FZ79" s="1">
        <f t="shared" si="313"/>
        <v>1044</v>
      </c>
      <c r="GA79" s="1">
        <f t="shared" si="314"/>
        <v>1254</v>
      </c>
      <c r="GB79" s="1">
        <f t="shared" si="315"/>
        <v>1448</v>
      </c>
      <c r="GC79" s="1">
        <f t="shared" si="316"/>
        <v>1615</v>
      </c>
      <c r="GD79" s="1">
        <f t="shared" si="317"/>
        <v>1137</v>
      </c>
      <c r="GE79" s="1">
        <f t="shared" si="318"/>
        <v>1218</v>
      </c>
      <c r="GF79" s="1">
        <f t="shared" si="319"/>
        <v>1463</v>
      </c>
      <c r="GG79" s="1">
        <f t="shared" si="320"/>
        <v>1689</v>
      </c>
      <c r="GH79" s="1">
        <f t="shared" si="321"/>
        <v>1884</v>
      </c>
      <c r="GI79" s="1">
        <f t="shared" si="322"/>
        <v>1300</v>
      </c>
      <c r="GJ79" s="1">
        <f t="shared" si="323"/>
        <v>1393</v>
      </c>
      <c r="GK79" s="1">
        <f t="shared" si="324"/>
        <v>1672</v>
      </c>
      <c r="GL79" s="1">
        <f t="shared" si="325"/>
        <v>1931</v>
      </c>
      <c r="GM79" s="1">
        <f t="shared" si="326"/>
        <v>2154</v>
      </c>
      <c r="GN79">
        <f t="shared" si="327"/>
        <v>108720</v>
      </c>
      <c r="GO79">
        <f t="shared" si="328"/>
        <v>135900</v>
      </c>
    </row>
    <row r="80" spans="1:197" x14ac:dyDescent="0.2">
      <c r="A80" s="1" t="s">
        <v>264</v>
      </c>
      <c r="B80" t="s">
        <v>262</v>
      </c>
      <c r="C80" t="s">
        <v>265</v>
      </c>
      <c r="D80" t="s">
        <v>263</v>
      </c>
      <c r="E80">
        <v>85200</v>
      </c>
      <c r="F80">
        <v>29850</v>
      </c>
      <c r="G80">
        <v>34100</v>
      </c>
      <c r="H80">
        <v>38350</v>
      </c>
      <c r="I80">
        <v>42600</v>
      </c>
      <c r="J80">
        <v>46050</v>
      </c>
      <c r="K80">
        <v>49450</v>
      </c>
      <c r="L80">
        <v>52850</v>
      </c>
      <c r="M80">
        <v>56250</v>
      </c>
      <c r="N80">
        <v>35820</v>
      </c>
      <c r="O80">
        <v>40920</v>
      </c>
      <c r="P80">
        <v>46020</v>
      </c>
      <c r="Q80">
        <v>51120</v>
      </c>
      <c r="R80">
        <v>55260</v>
      </c>
      <c r="S80">
        <v>59340</v>
      </c>
      <c r="T80">
        <v>63420</v>
      </c>
      <c r="U80">
        <v>67500</v>
      </c>
      <c r="V80" s="1" t="s">
        <v>17</v>
      </c>
      <c r="AM80" s="1" t="s">
        <v>617</v>
      </c>
      <c r="AN80" s="1" t="s">
        <v>19</v>
      </c>
      <c r="AO80" s="1">
        <v>0</v>
      </c>
      <c r="AP80" t="s">
        <v>265</v>
      </c>
      <c r="AQ80" s="1" t="s">
        <v>21</v>
      </c>
      <c r="AR80" s="1" t="s">
        <v>560</v>
      </c>
      <c r="AS80" t="s">
        <v>265</v>
      </c>
      <c r="AT80">
        <f>'Average Income Limits-HIDE'!L79</f>
        <v>11940</v>
      </c>
      <c r="AU80">
        <f>'Average Income Limits-HIDE'!M79</f>
        <v>13640</v>
      </c>
      <c r="AV80">
        <f>'Average Income Limits-HIDE'!N79</f>
        <v>15340</v>
      </c>
      <c r="AW80">
        <f>'Average Income Limits-HIDE'!O79</f>
        <v>17040</v>
      </c>
      <c r="AX80">
        <f>'Average Income Limits-HIDE'!P79</f>
        <v>18420</v>
      </c>
      <c r="AY80">
        <f>'Average Income Limits-HIDE'!Q79</f>
        <v>19780</v>
      </c>
      <c r="AZ80">
        <f>'Average Income Limits-HIDE'!R79</f>
        <v>21140</v>
      </c>
      <c r="BA80">
        <f>'Average Income Limits-HIDE'!S79</f>
        <v>22500</v>
      </c>
      <c r="BB80">
        <f>'Average Income Limits-HIDE'!T79</f>
        <v>17910</v>
      </c>
      <c r="BC80">
        <f>'Average Income Limits-HIDE'!U79</f>
        <v>20460</v>
      </c>
      <c r="BD80">
        <f>'Average Income Limits-HIDE'!V79</f>
        <v>23010</v>
      </c>
      <c r="BE80">
        <f>'Average Income Limits-HIDE'!W79</f>
        <v>25560</v>
      </c>
      <c r="BF80">
        <f>'Average Income Limits-HIDE'!X79</f>
        <v>27630</v>
      </c>
      <c r="BG80">
        <f>'Average Income Limits-HIDE'!Y79</f>
        <v>29670</v>
      </c>
      <c r="BH80">
        <f>'Average Income Limits-HIDE'!Z79</f>
        <v>31710</v>
      </c>
      <c r="BI80">
        <f>'Average Income Limits-HIDE'!AA79</f>
        <v>33750</v>
      </c>
      <c r="BJ80">
        <f>'Average Income Limits-HIDE'!AB79</f>
        <v>23880</v>
      </c>
      <c r="BK80">
        <f>'Average Income Limits-HIDE'!AC79</f>
        <v>27280</v>
      </c>
      <c r="BL80">
        <f>'Average Income Limits-HIDE'!AD79</f>
        <v>30680</v>
      </c>
      <c r="BM80">
        <f>'Average Income Limits-HIDE'!AE79</f>
        <v>34080</v>
      </c>
      <c r="BN80">
        <f>'Average Income Limits-HIDE'!AF79</f>
        <v>36840</v>
      </c>
      <c r="BO80">
        <f>'Average Income Limits-HIDE'!AG79</f>
        <v>39560</v>
      </c>
      <c r="BP80">
        <f>'Average Income Limits-HIDE'!AH79</f>
        <v>42280</v>
      </c>
      <c r="BQ80">
        <f>'Average Income Limits-HIDE'!AI79</f>
        <v>45000</v>
      </c>
      <c r="BR80">
        <f>'Average Income Limits-HIDE'!AZ79</f>
        <v>41790</v>
      </c>
      <c r="BS80">
        <f>'Average Income Limits-HIDE'!BA79</f>
        <v>47740</v>
      </c>
      <c r="BT80">
        <f>'Average Income Limits-HIDE'!BB79</f>
        <v>53690</v>
      </c>
      <c r="BU80">
        <f>'Average Income Limits-HIDE'!BC79</f>
        <v>59640</v>
      </c>
      <c r="BV80">
        <f>'Average Income Limits-HIDE'!BD79</f>
        <v>64470</v>
      </c>
      <c r="BW80">
        <f>'Average Income Limits-HIDE'!BE79</f>
        <v>69230</v>
      </c>
      <c r="BX80">
        <f>'Average Income Limits-HIDE'!BF79</f>
        <v>73990</v>
      </c>
      <c r="BY80">
        <f>'Average Income Limits-HIDE'!BG79</f>
        <v>78750</v>
      </c>
      <c r="BZ80">
        <f>'Average Income Limits-HIDE'!BH79</f>
        <v>47760</v>
      </c>
      <c r="CA80">
        <f>'Average Income Limits-HIDE'!BI79</f>
        <v>54560</v>
      </c>
      <c r="CB80">
        <f>'Average Income Limits-HIDE'!BJ79</f>
        <v>61360</v>
      </c>
      <c r="CC80">
        <f>'Average Income Limits-HIDE'!BK79</f>
        <v>68160</v>
      </c>
      <c r="CD80">
        <f>'Average Income Limits-HIDE'!BL79</f>
        <v>73680</v>
      </c>
      <c r="CE80">
        <f>'Average Income Limits-HIDE'!BM79</f>
        <v>79120</v>
      </c>
      <c r="CF80">
        <f>'Average Income Limits-HIDE'!BN79</f>
        <v>84560</v>
      </c>
      <c r="CG80">
        <f>'Average Income Limits-HIDE'!BO79</f>
        <v>90000</v>
      </c>
      <c r="CH80" s="1">
        <f t="shared" si="225"/>
        <v>298</v>
      </c>
      <c r="CI80" s="1">
        <f t="shared" si="226"/>
        <v>319</v>
      </c>
      <c r="CJ80" s="1">
        <f t="shared" si="227"/>
        <v>383</v>
      </c>
      <c r="CK80" s="1">
        <f t="shared" si="228"/>
        <v>443</v>
      </c>
      <c r="CL80" s="1">
        <f t="shared" si="229"/>
        <v>494</v>
      </c>
      <c r="CM80" s="1">
        <f t="shared" si="230"/>
        <v>447</v>
      </c>
      <c r="CN80" s="1">
        <f t="shared" si="231"/>
        <v>479</v>
      </c>
      <c r="CO80" s="1">
        <f t="shared" si="232"/>
        <v>575</v>
      </c>
      <c r="CP80" s="1">
        <f t="shared" si="233"/>
        <v>664</v>
      </c>
      <c r="CQ80" s="1">
        <f t="shared" si="234"/>
        <v>741</v>
      </c>
      <c r="CR80" s="1">
        <f t="shared" si="235"/>
        <v>597</v>
      </c>
      <c r="CS80" s="1">
        <f t="shared" si="236"/>
        <v>639</v>
      </c>
      <c r="CT80" s="1">
        <f t="shared" si="237"/>
        <v>767</v>
      </c>
      <c r="CU80" s="1">
        <f t="shared" si="238"/>
        <v>886</v>
      </c>
      <c r="CV80" s="1">
        <f t="shared" si="239"/>
        <v>989</v>
      </c>
      <c r="CW80" s="1">
        <f t="shared" si="240"/>
        <v>746</v>
      </c>
      <c r="CX80" s="1">
        <f t="shared" si="241"/>
        <v>799</v>
      </c>
      <c r="CY80" s="1">
        <f t="shared" si="242"/>
        <v>958</v>
      </c>
      <c r="CZ80" s="1">
        <f t="shared" si="243"/>
        <v>1108</v>
      </c>
      <c r="DA80" s="1">
        <f t="shared" si="244"/>
        <v>1236</v>
      </c>
      <c r="DB80" s="1">
        <f t="shared" si="245"/>
        <v>895</v>
      </c>
      <c r="DC80" s="1">
        <f t="shared" si="246"/>
        <v>959</v>
      </c>
      <c r="DD80" s="1">
        <f t="shared" si="247"/>
        <v>1150</v>
      </c>
      <c r="DE80" s="1">
        <f t="shared" si="248"/>
        <v>1329</v>
      </c>
      <c r="DF80" s="1">
        <f t="shared" si="249"/>
        <v>1483</v>
      </c>
      <c r="DG80" s="1">
        <f t="shared" si="250"/>
        <v>1044</v>
      </c>
      <c r="DH80" s="1">
        <f t="shared" si="251"/>
        <v>1119</v>
      </c>
      <c r="DI80" s="1">
        <f t="shared" si="252"/>
        <v>1342</v>
      </c>
      <c r="DJ80" s="1">
        <f t="shared" si="253"/>
        <v>1551</v>
      </c>
      <c r="DK80" s="1">
        <f t="shared" si="254"/>
        <v>1730</v>
      </c>
      <c r="DL80" s="1">
        <f t="shared" si="255"/>
        <v>1194</v>
      </c>
      <c r="DM80" s="1">
        <f t="shared" si="256"/>
        <v>1279</v>
      </c>
      <c r="DN80" s="1">
        <f t="shared" si="257"/>
        <v>1534</v>
      </c>
      <c r="DO80" s="1">
        <f t="shared" si="258"/>
        <v>1773</v>
      </c>
      <c r="DP80" s="1">
        <f t="shared" si="259"/>
        <v>1978</v>
      </c>
      <c r="DQ80">
        <f t="shared" si="329"/>
        <v>0</v>
      </c>
      <c r="DR80">
        <f t="shared" si="330"/>
        <v>0</v>
      </c>
      <c r="DS80">
        <f t="shared" si="331"/>
        <v>0</v>
      </c>
      <c r="DT80">
        <f t="shared" si="332"/>
        <v>0</v>
      </c>
      <c r="DU80">
        <f t="shared" si="333"/>
        <v>0</v>
      </c>
      <c r="DV80">
        <f t="shared" si="334"/>
        <v>0</v>
      </c>
      <c r="DW80">
        <f t="shared" si="335"/>
        <v>0</v>
      </c>
      <c r="DX80">
        <f t="shared" si="336"/>
        <v>0</v>
      </c>
      <c r="DY80">
        <f t="shared" si="260"/>
        <v>0</v>
      </c>
      <c r="DZ80">
        <f t="shared" si="261"/>
        <v>0</v>
      </c>
      <c r="EA80">
        <f t="shared" si="262"/>
        <v>0</v>
      </c>
      <c r="EB80">
        <f t="shared" si="263"/>
        <v>0</v>
      </c>
      <c r="EC80">
        <f t="shared" si="264"/>
        <v>0</v>
      </c>
      <c r="ED80">
        <f t="shared" si="265"/>
        <v>0</v>
      </c>
      <c r="EE80">
        <f t="shared" si="266"/>
        <v>0</v>
      </c>
      <c r="EF80">
        <f t="shared" si="267"/>
        <v>0</v>
      </c>
      <c r="EG80">
        <f t="shared" si="268"/>
        <v>0</v>
      </c>
      <c r="EH80">
        <f t="shared" si="269"/>
        <v>0</v>
      </c>
      <c r="EI80">
        <f t="shared" si="270"/>
        <v>0</v>
      </c>
      <c r="EJ80">
        <f t="shared" si="271"/>
        <v>0</v>
      </c>
      <c r="EK80">
        <f t="shared" si="272"/>
        <v>0</v>
      </c>
      <c r="EL80">
        <f t="shared" si="273"/>
        <v>0</v>
      </c>
      <c r="EM80">
        <f t="shared" si="274"/>
        <v>0</v>
      </c>
      <c r="EN80">
        <f t="shared" si="275"/>
        <v>0</v>
      </c>
      <c r="EO80">
        <f t="shared" si="276"/>
        <v>0</v>
      </c>
      <c r="EP80">
        <f t="shared" si="277"/>
        <v>0</v>
      </c>
      <c r="EQ80">
        <f t="shared" si="278"/>
        <v>0</v>
      </c>
      <c r="ER80">
        <f t="shared" si="279"/>
        <v>0</v>
      </c>
      <c r="ES80">
        <f t="shared" si="280"/>
        <v>0</v>
      </c>
      <c r="ET80">
        <f t="shared" si="281"/>
        <v>0</v>
      </c>
      <c r="EU80">
        <f t="shared" si="282"/>
        <v>0</v>
      </c>
      <c r="EV80">
        <f t="shared" si="283"/>
        <v>0</v>
      </c>
      <c r="EW80">
        <f t="shared" si="284"/>
        <v>0</v>
      </c>
      <c r="EX80">
        <f t="shared" si="285"/>
        <v>0</v>
      </c>
      <c r="EY80">
        <f t="shared" si="286"/>
        <v>0</v>
      </c>
      <c r="EZ80">
        <f t="shared" si="287"/>
        <v>0</v>
      </c>
      <c r="FA80">
        <f t="shared" si="288"/>
        <v>0</v>
      </c>
      <c r="FB80">
        <f t="shared" si="289"/>
        <v>0</v>
      </c>
      <c r="FC80">
        <f t="shared" si="290"/>
        <v>0</v>
      </c>
      <c r="FD80">
        <f t="shared" si="291"/>
        <v>0</v>
      </c>
      <c r="FE80" s="1">
        <f t="shared" si="292"/>
        <v>0</v>
      </c>
      <c r="FF80" s="1">
        <f t="shared" si="293"/>
        <v>0</v>
      </c>
      <c r="FG80" s="1">
        <f t="shared" si="294"/>
        <v>0</v>
      </c>
      <c r="FH80" s="1">
        <f t="shared" si="295"/>
        <v>0</v>
      </c>
      <c r="FI80" s="1">
        <f t="shared" si="296"/>
        <v>0</v>
      </c>
      <c r="FJ80" s="1">
        <f t="shared" si="297"/>
        <v>0</v>
      </c>
      <c r="FK80" s="1">
        <f t="shared" si="298"/>
        <v>0</v>
      </c>
      <c r="FL80" s="1">
        <f t="shared" si="299"/>
        <v>0</v>
      </c>
      <c r="FM80" s="1">
        <f t="shared" si="300"/>
        <v>0</v>
      </c>
      <c r="FN80" s="1">
        <f t="shared" si="301"/>
        <v>0</v>
      </c>
      <c r="FO80" s="1">
        <f t="shared" si="302"/>
        <v>0</v>
      </c>
      <c r="FP80" s="1">
        <f t="shared" si="303"/>
        <v>0</v>
      </c>
      <c r="FQ80" s="1">
        <f t="shared" si="304"/>
        <v>0</v>
      </c>
      <c r="FR80" s="1">
        <f t="shared" si="305"/>
        <v>0</v>
      </c>
      <c r="FS80" s="1">
        <f t="shared" si="306"/>
        <v>0</v>
      </c>
      <c r="FT80" s="1">
        <f t="shared" si="307"/>
        <v>0</v>
      </c>
      <c r="FU80" s="1">
        <f t="shared" si="308"/>
        <v>0</v>
      </c>
      <c r="FV80" s="1">
        <f t="shared" si="309"/>
        <v>0</v>
      </c>
      <c r="FW80" s="1">
        <f t="shared" si="310"/>
        <v>0</v>
      </c>
      <c r="FX80" s="1">
        <f t="shared" si="311"/>
        <v>0</v>
      </c>
      <c r="FY80" s="1">
        <f t="shared" si="312"/>
        <v>0</v>
      </c>
      <c r="FZ80" s="1">
        <f t="shared" si="313"/>
        <v>0</v>
      </c>
      <c r="GA80" s="1">
        <f t="shared" si="314"/>
        <v>0</v>
      </c>
      <c r="GB80" s="1">
        <f t="shared" si="315"/>
        <v>0</v>
      </c>
      <c r="GC80" s="1">
        <f t="shared" si="316"/>
        <v>0</v>
      </c>
      <c r="GD80" s="1">
        <f t="shared" si="317"/>
        <v>0</v>
      </c>
      <c r="GE80" s="1">
        <f t="shared" si="318"/>
        <v>0</v>
      </c>
      <c r="GF80" s="1">
        <f t="shared" si="319"/>
        <v>0</v>
      </c>
      <c r="GG80" s="1">
        <f t="shared" si="320"/>
        <v>0</v>
      </c>
      <c r="GH80" s="1">
        <f t="shared" si="321"/>
        <v>0</v>
      </c>
      <c r="GI80" s="1">
        <f t="shared" si="322"/>
        <v>0</v>
      </c>
      <c r="GJ80" s="1">
        <f t="shared" si="323"/>
        <v>0</v>
      </c>
      <c r="GK80" s="1">
        <f t="shared" si="324"/>
        <v>0</v>
      </c>
      <c r="GL80" s="1">
        <f t="shared" si="325"/>
        <v>0</v>
      </c>
      <c r="GM80" s="1">
        <f t="shared" si="326"/>
        <v>0</v>
      </c>
      <c r="GN80">
        <f t="shared" si="327"/>
        <v>102240</v>
      </c>
      <c r="GO80">
        <f t="shared" si="328"/>
        <v>127800</v>
      </c>
    </row>
    <row r="81" spans="1:197" x14ac:dyDescent="0.2">
      <c r="A81" s="1" t="s">
        <v>268</v>
      </c>
      <c r="B81" t="s">
        <v>266</v>
      </c>
      <c r="C81" t="s">
        <v>269</v>
      </c>
      <c r="D81" t="s">
        <v>267</v>
      </c>
      <c r="E81">
        <v>104200</v>
      </c>
      <c r="F81">
        <v>34050</v>
      </c>
      <c r="G81">
        <v>38900</v>
      </c>
      <c r="H81">
        <v>43750</v>
      </c>
      <c r="I81">
        <v>48650</v>
      </c>
      <c r="J81">
        <v>52500</v>
      </c>
      <c r="K81">
        <v>56450</v>
      </c>
      <c r="L81">
        <v>60350</v>
      </c>
      <c r="M81">
        <v>64250</v>
      </c>
      <c r="N81">
        <v>40860</v>
      </c>
      <c r="O81">
        <v>46680</v>
      </c>
      <c r="P81">
        <v>52500</v>
      </c>
      <c r="Q81">
        <v>58380</v>
      </c>
      <c r="R81">
        <v>63000</v>
      </c>
      <c r="S81">
        <v>67740</v>
      </c>
      <c r="T81">
        <v>72420</v>
      </c>
      <c r="U81">
        <v>77100</v>
      </c>
      <c r="V81" s="1" t="s">
        <v>43</v>
      </c>
      <c r="W81">
        <v>36700</v>
      </c>
      <c r="X81">
        <v>41950</v>
      </c>
      <c r="Y81">
        <v>47200</v>
      </c>
      <c r="Z81">
        <v>52400</v>
      </c>
      <c r="AA81">
        <v>56600</v>
      </c>
      <c r="AB81">
        <v>60800</v>
      </c>
      <c r="AC81">
        <v>65000</v>
      </c>
      <c r="AD81">
        <v>69200</v>
      </c>
      <c r="AE81">
        <v>44040</v>
      </c>
      <c r="AF81">
        <v>50340</v>
      </c>
      <c r="AG81">
        <v>56640</v>
      </c>
      <c r="AH81">
        <v>62880</v>
      </c>
      <c r="AI81">
        <v>67920</v>
      </c>
      <c r="AJ81">
        <v>72960</v>
      </c>
      <c r="AK81">
        <v>78000</v>
      </c>
      <c r="AL81">
        <v>83040</v>
      </c>
      <c r="AM81" s="1" t="s">
        <v>617</v>
      </c>
      <c r="AN81" s="1" t="s">
        <v>19</v>
      </c>
      <c r="AO81" s="1">
        <v>1</v>
      </c>
      <c r="AP81" t="s">
        <v>269</v>
      </c>
      <c r="AQ81" s="1" t="s">
        <v>21</v>
      </c>
      <c r="AR81" s="1" t="s">
        <v>561</v>
      </c>
      <c r="AS81" t="s">
        <v>269</v>
      </c>
      <c r="AT81">
        <f>'Average Income Limits-HIDE'!L80</f>
        <v>13620</v>
      </c>
      <c r="AU81">
        <f>'Average Income Limits-HIDE'!M80</f>
        <v>15560</v>
      </c>
      <c r="AV81">
        <f>'Average Income Limits-HIDE'!N80</f>
        <v>17500</v>
      </c>
      <c r="AW81">
        <f>'Average Income Limits-HIDE'!O80</f>
        <v>19460</v>
      </c>
      <c r="AX81">
        <f>'Average Income Limits-HIDE'!P80</f>
        <v>21000</v>
      </c>
      <c r="AY81">
        <f>'Average Income Limits-HIDE'!Q80</f>
        <v>22580</v>
      </c>
      <c r="AZ81">
        <f>'Average Income Limits-HIDE'!R80</f>
        <v>24140</v>
      </c>
      <c r="BA81">
        <f>'Average Income Limits-HIDE'!S80</f>
        <v>25700</v>
      </c>
      <c r="BB81">
        <f>'Average Income Limits-HIDE'!T80</f>
        <v>20430</v>
      </c>
      <c r="BC81">
        <f>'Average Income Limits-HIDE'!U80</f>
        <v>23340</v>
      </c>
      <c r="BD81">
        <f>'Average Income Limits-HIDE'!V80</f>
        <v>26250</v>
      </c>
      <c r="BE81">
        <f>'Average Income Limits-HIDE'!W80</f>
        <v>29190</v>
      </c>
      <c r="BF81">
        <f>'Average Income Limits-HIDE'!X80</f>
        <v>31500</v>
      </c>
      <c r="BG81">
        <f>'Average Income Limits-HIDE'!Y80</f>
        <v>33870</v>
      </c>
      <c r="BH81">
        <f>'Average Income Limits-HIDE'!Z80</f>
        <v>36210</v>
      </c>
      <c r="BI81">
        <f>'Average Income Limits-HIDE'!AA80</f>
        <v>38550</v>
      </c>
      <c r="BJ81">
        <f>'Average Income Limits-HIDE'!AB80</f>
        <v>27240</v>
      </c>
      <c r="BK81">
        <f>'Average Income Limits-HIDE'!AC80</f>
        <v>31120</v>
      </c>
      <c r="BL81">
        <f>'Average Income Limits-HIDE'!AD80</f>
        <v>35000</v>
      </c>
      <c r="BM81">
        <f>'Average Income Limits-HIDE'!AE80</f>
        <v>38920</v>
      </c>
      <c r="BN81">
        <f>'Average Income Limits-HIDE'!AF80</f>
        <v>42000</v>
      </c>
      <c r="BO81">
        <f>'Average Income Limits-HIDE'!AG80</f>
        <v>45160</v>
      </c>
      <c r="BP81">
        <f>'Average Income Limits-HIDE'!AH80</f>
        <v>48280</v>
      </c>
      <c r="BQ81">
        <f>'Average Income Limits-HIDE'!AI80</f>
        <v>51400</v>
      </c>
      <c r="BR81">
        <f>'Average Income Limits-HIDE'!AZ80</f>
        <v>47670</v>
      </c>
      <c r="BS81">
        <f>'Average Income Limits-HIDE'!BA80</f>
        <v>54460</v>
      </c>
      <c r="BT81">
        <f>'Average Income Limits-HIDE'!BB80</f>
        <v>61250</v>
      </c>
      <c r="BU81">
        <f>'Average Income Limits-HIDE'!BC80</f>
        <v>68110</v>
      </c>
      <c r="BV81">
        <f>'Average Income Limits-HIDE'!BD80</f>
        <v>73500</v>
      </c>
      <c r="BW81">
        <f>'Average Income Limits-HIDE'!BE80</f>
        <v>79030</v>
      </c>
      <c r="BX81">
        <f>'Average Income Limits-HIDE'!BF80</f>
        <v>84490</v>
      </c>
      <c r="BY81">
        <f>'Average Income Limits-HIDE'!BG80</f>
        <v>89950</v>
      </c>
      <c r="BZ81">
        <f>'Average Income Limits-HIDE'!BH80</f>
        <v>54480</v>
      </c>
      <c r="CA81">
        <f>'Average Income Limits-HIDE'!BI80</f>
        <v>62240</v>
      </c>
      <c r="CB81">
        <f>'Average Income Limits-HIDE'!BJ80</f>
        <v>70000</v>
      </c>
      <c r="CC81">
        <f>'Average Income Limits-HIDE'!BK80</f>
        <v>77840</v>
      </c>
      <c r="CD81">
        <f>'Average Income Limits-HIDE'!BL80</f>
        <v>84000</v>
      </c>
      <c r="CE81">
        <f>'Average Income Limits-HIDE'!BM80</f>
        <v>90320</v>
      </c>
      <c r="CF81">
        <f>'Average Income Limits-HIDE'!BN80</f>
        <v>96560</v>
      </c>
      <c r="CG81">
        <f>'Average Income Limits-HIDE'!BO80</f>
        <v>102800</v>
      </c>
      <c r="CH81" s="1">
        <f t="shared" si="225"/>
        <v>340</v>
      </c>
      <c r="CI81" s="1">
        <f t="shared" si="226"/>
        <v>364</v>
      </c>
      <c r="CJ81" s="1">
        <f t="shared" si="227"/>
        <v>437</v>
      </c>
      <c r="CK81" s="1">
        <f t="shared" si="228"/>
        <v>505</v>
      </c>
      <c r="CL81" s="1">
        <f t="shared" si="229"/>
        <v>564</v>
      </c>
      <c r="CM81" s="1">
        <f t="shared" si="230"/>
        <v>510</v>
      </c>
      <c r="CN81" s="1">
        <f t="shared" si="231"/>
        <v>547</v>
      </c>
      <c r="CO81" s="1">
        <f t="shared" si="232"/>
        <v>656</v>
      </c>
      <c r="CP81" s="1">
        <f t="shared" si="233"/>
        <v>758</v>
      </c>
      <c r="CQ81" s="1">
        <f t="shared" si="234"/>
        <v>846</v>
      </c>
      <c r="CR81" s="1">
        <f t="shared" si="235"/>
        <v>681</v>
      </c>
      <c r="CS81" s="1">
        <f t="shared" si="236"/>
        <v>729</v>
      </c>
      <c r="CT81" s="1">
        <f t="shared" si="237"/>
        <v>875</v>
      </c>
      <c r="CU81" s="1">
        <f t="shared" si="238"/>
        <v>1011</v>
      </c>
      <c r="CV81" s="1">
        <f t="shared" si="239"/>
        <v>1129</v>
      </c>
      <c r="CW81" s="1">
        <f t="shared" si="240"/>
        <v>851</v>
      </c>
      <c r="CX81" s="1">
        <f t="shared" si="241"/>
        <v>911</v>
      </c>
      <c r="CY81" s="1">
        <f t="shared" si="242"/>
        <v>1093</v>
      </c>
      <c r="CZ81" s="1">
        <f t="shared" si="243"/>
        <v>1264</v>
      </c>
      <c r="DA81" s="1">
        <f t="shared" si="244"/>
        <v>1411</v>
      </c>
      <c r="DB81" s="1">
        <f t="shared" si="245"/>
        <v>1021</v>
      </c>
      <c r="DC81" s="1">
        <f t="shared" si="246"/>
        <v>1094</v>
      </c>
      <c r="DD81" s="1">
        <f t="shared" si="247"/>
        <v>1312</v>
      </c>
      <c r="DE81" s="1">
        <f t="shared" si="248"/>
        <v>1517</v>
      </c>
      <c r="DF81" s="1">
        <f t="shared" si="249"/>
        <v>1693</v>
      </c>
      <c r="DG81" s="1">
        <f t="shared" si="250"/>
        <v>1191</v>
      </c>
      <c r="DH81" s="1">
        <f t="shared" si="251"/>
        <v>1276</v>
      </c>
      <c r="DI81" s="1">
        <f t="shared" si="252"/>
        <v>1531</v>
      </c>
      <c r="DJ81" s="1">
        <f t="shared" si="253"/>
        <v>1770</v>
      </c>
      <c r="DK81" s="1">
        <f t="shared" si="254"/>
        <v>1975</v>
      </c>
      <c r="DL81" s="1">
        <f t="shared" si="255"/>
        <v>1362</v>
      </c>
      <c r="DM81" s="1">
        <f t="shared" si="256"/>
        <v>1459</v>
      </c>
      <c r="DN81" s="1">
        <f t="shared" si="257"/>
        <v>1750</v>
      </c>
      <c r="DO81" s="1">
        <f t="shared" si="258"/>
        <v>2023</v>
      </c>
      <c r="DP81" s="1">
        <f t="shared" si="259"/>
        <v>2258</v>
      </c>
      <c r="DQ81">
        <f t="shared" si="329"/>
        <v>14680</v>
      </c>
      <c r="DR81">
        <f t="shared" si="330"/>
        <v>16780</v>
      </c>
      <c r="DS81">
        <f t="shared" si="331"/>
        <v>18880</v>
      </c>
      <c r="DT81">
        <f t="shared" si="332"/>
        <v>20960</v>
      </c>
      <c r="DU81">
        <f t="shared" si="333"/>
        <v>22640</v>
      </c>
      <c r="DV81">
        <f t="shared" si="334"/>
        <v>24320</v>
      </c>
      <c r="DW81">
        <f t="shared" si="335"/>
        <v>26000</v>
      </c>
      <c r="DX81">
        <f t="shared" si="336"/>
        <v>27680</v>
      </c>
      <c r="DY81">
        <f t="shared" si="260"/>
        <v>22020</v>
      </c>
      <c r="DZ81">
        <f t="shared" si="261"/>
        <v>25170</v>
      </c>
      <c r="EA81">
        <f t="shared" si="262"/>
        <v>28320</v>
      </c>
      <c r="EB81">
        <f t="shared" si="263"/>
        <v>31440</v>
      </c>
      <c r="EC81">
        <f t="shared" si="264"/>
        <v>33960</v>
      </c>
      <c r="ED81">
        <f t="shared" si="265"/>
        <v>36480</v>
      </c>
      <c r="EE81">
        <f t="shared" si="266"/>
        <v>39000</v>
      </c>
      <c r="EF81">
        <f t="shared" si="267"/>
        <v>41520</v>
      </c>
      <c r="EG81">
        <f t="shared" si="268"/>
        <v>29360</v>
      </c>
      <c r="EH81">
        <f t="shared" si="269"/>
        <v>33560</v>
      </c>
      <c r="EI81">
        <f t="shared" si="270"/>
        <v>37760</v>
      </c>
      <c r="EJ81">
        <f t="shared" si="271"/>
        <v>41920</v>
      </c>
      <c r="EK81">
        <f t="shared" si="272"/>
        <v>45280</v>
      </c>
      <c r="EL81">
        <f t="shared" si="273"/>
        <v>48640</v>
      </c>
      <c r="EM81">
        <f t="shared" si="274"/>
        <v>52000</v>
      </c>
      <c r="EN81">
        <f t="shared" si="275"/>
        <v>55360</v>
      </c>
      <c r="EO81">
        <f t="shared" si="276"/>
        <v>51380</v>
      </c>
      <c r="EP81">
        <f t="shared" si="277"/>
        <v>58729.999999999993</v>
      </c>
      <c r="EQ81">
        <f t="shared" si="278"/>
        <v>66080</v>
      </c>
      <c r="ER81">
        <f t="shared" si="279"/>
        <v>73360</v>
      </c>
      <c r="ES81">
        <f t="shared" si="280"/>
        <v>79240</v>
      </c>
      <c r="ET81">
        <f t="shared" si="281"/>
        <v>85120</v>
      </c>
      <c r="EU81">
        <f t="shared" si="282"/>
        <v>91000</v>
      </c>
      <c r="EV81">
        <f t="shared" si="283"/>
        <v>96880</v>
      </c>
      <c r="EW81">
        <f t="shared" si="284"/>
        <v>58720</v>
      </c>
      <c r="EX81">
        <f t="shared" si="285"/>
        <v>67120</v>
      </c>
      <c r="EY81">
        <f t="shared" si="286"/>
        <v>75520</v>
      </c>
      <c r="EZ81">
        <f t="shared" si="287"/>
        <v>83840</v>
      </c>
      <c r="FA81">
        <f t="shared" si="288"/>
        <v>90560</v>
      </c>
      <c r="FB81">
        <f t="shared" si="289"/>
        <v>97280</v>
      </c>
      <c r="FC81">
        <f t="shared" si="290"/>
        <v>104000</v>
      </c>
      <c r="FD81">
        <f t="shared" si="291"/>
        <v>110720</v>
      </c>
      <c r="FE81" s="1">
        <f t="shared" si="292"/>
        <v>367</v>
      </c>
      <c r="FF81" s="1">
        <f t="shared" si="293"/>
        <v>393</v>
      </c>
      <c r="FG81" s="1">
        <f t="shared" si="294"/>
        <v>472</v>
      </c>
      <c r="FH81" s="1">
        <f t="shared" si="295"/>
        <v>545</v>
      </c>
      <c r="FI81" s="1">
        <f t="shared" si="296"/>
        <v>608</v>
      </c>
      <c r="FJ81" s="1">
        <f t="shared" si="297"/>
        <v>550</v>
      </c>
      <c r="FK81" s="1">
        <f t="shared" si="298"/>
        <v>589</v>
      </c>
      <c r="FL81" s="1">
        <f t="shared" si="299"/>
        <v>708</v>
      </c>
      <c r="FM81" s="1">
        <f t="shared" si="300"/>
        <v>817</v>
      </c>
      <c r="FN81" s="1">
        <f t="shared" si="301"/>
        <v>912</v>
      </c>
      <c r="FO81" s="1">
        <f t="shared" si="302"/>
        <v>734</v>
      </c>
      <c r="FP81" s="1">
        <f t="shared" si="303"/>
        <v>786</v>
      </c>
      <c r="FQ81" s="1">
        <f t="shared" si="304"/>
        <v>944</v>
      </c>
      <c r="FR81" s="1">
        <f t="shared" si="305"/>
        <v>1090</v>
      </c>
      <c r="FS81" s="1">
        <f t="shared" si="306"/>
        <v>1216</v>
      </c>
      <c r="FT81" s="1">
        <f t="shared" si="307"/>
        <v>917</v>
      </c>
      <c r="FU81" s="1">
        <f t="shared" si="308"/>
        <v>983</v>
      </c>
      <c r="FV81" s="1">
        <f t="shared" si="309"/>
        <v>1180</v>
      </c>
      <c r="FW81" s="1">
        <f t="shared" si="310"/>
        <v>1362</v>
      </c>
      <c r="FX81" s="1">
        <f t="shared" si="311"/>
        <v>1520</v>
      </c>
      <c r="FY81" s="1">
        <f t="shared" si="312"/>
        <v>1101</v>
      </c>
      <c r="FZ81" s="1">
        <f t="shared" si="313"/>
        <v>1179</v>
      </c>
      <c r="GA81" s="1">
        <f t="shared" si="314"/>
        <v>1416</v>
      </c>
      <c r="GB81" s="1">
        <f t="shared" si="315"/>
        <v>1635</v>
      </c>
      <c r="GC81" s="1">
        <f t="shared" si="316"/>
        <v>1824</v>
      </c>
      <c r="GD81" s="1">
        <f t="shared" si="317"/>
        <v>1284</v>
      </c>
      <c r="GE81" s="1">
        <f t="shared" si="318"/>
        <v>1376</v>
      </c>
      <c r="GF81" s="1">
        <f t="shared" si="319"/>
        <v>1652</v>
      </c>
      <c r="GG81" s="1">
        <f t="shared" si="320"/>
        <v>1907</v>
      </c>
      <c r="GH81" s="1">
        <f t="shared" si="321"/>
        <v>2128</v>
      </c>
      <c r="GI81" s="1">
        <f t="shared" si="322"/>
        <v>1468</v>
      </c>
      <c r="GJ81" s="1">
        <f t="shared" si="323"/>
        <v>1573</v>
      </c>
      <c r="GK81" s="1">
        <f t="shared" si="324"/>
        <v>1888</v>
      </c>
      <c r="GL81" s="1">
        <f t="shared" si="325"/>
        <v>2180</v>
      </c>
      <c r="GM81" s="1">
        <f t="shared" si="326"/>
        <v>2432</v>
      </c>
      <c r="GN81">
        <f t="shared" si="327"/>
        <v>116760</v>
      </c>
      <c r="GO81">
        <f t="shared" si="328"/>
        <v>145950</v>
      </c>
    </row>
    <row r="82" spans="1:197" x14ac:dyDescent="0.2">
      <c r="A82" s="1" t="s">
        <v>272</v>
      </c>
      <c r="B82" t="s">
        <v>270</v>
      </c>
      <c r="C82" t="s">
        <v>273</v>
      </c>
      <c r="D82" t="s">
        <v>271</v>
      </c>
      <c r="E82">
        <v>72000</v>
      </c>
      <c r="F82">
        <v>27350</v>
      </c>
      <c r="G82">
        <v>31250</v>
      </c>
      <c r="H82">
        <v>35150</v>
      </c>
      <c r="I82">
        <v>39050</v>
      </c>
      <c r="J82">
        <v>42200</v>
      </c>
      <c r="K82">
        <v>45300</v>
      </c>
      <c r="L82">
        <v>48450</v>
      </c>
      <c r="M82">
        <v>51550</v>
      </c>
      <c r="N82">
        <v>32820</v>
      </c>
      <c r="O82">
        <v>37500</v>
      </c>
      <c r="P82">
        <v>42180</v>
      </c>
      <c r="Q82">
        <v>46860</v>
      </c>
      <c r="R82">
        <v>50640</v>
      </c>
      <c r="S82">
        <v>54360</v>
      </c>
      <c r="T82">
        <v>58140</v>
      </c>
      <c r="U82">
        <v>61860</v>
      </c>
      <c r="V82" s="1" t="s">
        <v>17</v>
      </c>
      <c r="AM82" s="1" t="s">
        <v>617</v>
      </c>
      <c r="AN82" s="1" t="s">
        <v>19</v>
      </c>
      <c r="AO82" s="1">
        <v>0</v>
      </c>
      <c r="AP82" t="s">
        <v>273</v>
      </c>
      <c r="AQ82" s="1" t="s">
        <v>21</v>
      </c>
      <c r="AR82" s="1" t="s">
        <v>562</v>
      </c>
      <c r="AS82" t="s">
        <v>273</v>
      </c>
      <c r="AT82">
        <f>'Average Income Limits-HIDE'!L81</f>
        <v>10940</v>
      </c>
      <c r="AU82">
        <f>'Average Income Limits-HIDE'!M81</f>
        <v>12500</v>
      </c>
      <c r="AV82">
        <f>'Average Income Limits-HIDE'!N81</f>
        <v>14060</v>
      </c>
      <c r="AW82">
        <f>'Average Income Limits-HIDE'!O81</f>
        <v>15620</v>
      </c>
      <c r="AX82">
        <f>'Average Income Limits-HIDE'!P81</f>
        <v>16880</v>
      </c>
      <c r="AY82">
        <f>'Average Income Limits-HIDE'!Q81</f>
        <v>18120</v>
      </c>
      <c r="AZ82">
        <f>'Average Income Limits-HIDE'!R81</f>
        <v>19380</v>
      </c>
      <c r="BA82">
        <f>'Average Income Limits-HIDE'!S81</f>
        <v>20620</v>
      </c>
      <c r="BB82">
        <f>'Average Income Limits-HIDE'!T81</f>
        <v>16410</v>
      </c>
      <c r="BC82">
        <f>'Average Income Limits-HIDE'!U81</f>
        <v>18750</v>
      </c>
      <c r="BD82">
        <f>'Average Income Limits-HIDE'!V81</f>
        <v>21090</v>
      </c>
      <c r="BE82">
        <f>'Average Income Limits-HIDE'!W81</f>
        <v>23430</v>
      </c>
      <c r="BF82">
        <f>'Average Income Limits-HIDE'!X81</f>
        <v>25320</v>
      </c>
      <c r="BG82">
        <f>'Average Income Limits-HIDE'!Y81</f>
        <v>27180</v>
      </c>
      <c r="BH82">
        <f>'Average Income Limits-HIDE'!Z81</f>
        <v>29070</v>
      </c>
      <c r="BI82">
        <f>'Average Income Limits-HIDE'!AA81</f>
        <v>30930</v>
      </c>
      <c r="BJ82">
        <f>'Average Income Limits-HIDE'!AB81</f>
        <v>21880</v>
      </c>
      <c r="BK82">
        <f>'Average Income Limits-HIDE'!AC81</f>
        <v>25000</v>
      </c>
      <c r="BL82">
        <f>'Average Income Limits-HIDE'!AD81</f>
        <v>28120</v>
      </c>
      <c r="BM82">
        <f>'Average Income Limits-HIDE'!AE81</f>
        <v>31240</v>
      </c>
      <c r="BN82">
        <f>'Average Income Limits-HIDE'!AF81</f>
        <v>33760</v>
      </c>
      <c r="BO82">
        <f>'Average Income Limits-HIDE'!AG81</f>
        <v>36240</v>
      </c>
      <c r="BP82">
        <f>'Average Income Limits-HIDE'!AH81</f>
        <v>38760</v>
      </c>
      <c r="BQ82">
        <f>'Average Income Limits-HIDE'!AI81</f>
        <v>41240</v>
      </c>
      <c r="BR82">
        <f>'Average Income Limits-HIDE'!AZ81</f>
        <v>38290</v>
      </c>
      <c r="BS82">
        <f>'Average Income Limits-HIDE'!BA81</f>
        <v>43750</v>
      </c>
      <c r="BT82">
        <f>'Average Income Limits-HIDE'!BB81</f>
        <v>49210</v>
      </c>
      <c r="BU82">
        <f>'Average Income Limits-HIDE'!BC81</f>
        <v>54670</v>
      </c>
      <c r="BV82">
        <f>'Average Income Limits-HIDE'!BD81</f>
        <v>59080</v>
      </c>
      <c r="BW82">
        <f>'Average Income Limits-HIDE'!BE81</f>
        <v>63420</v>
      </c>
      <c r="BX82">
        <f>'Average Income Limits-HIDE'!BF81</f>
        <v>67830</v>
      </c>
      <c r="BY82">
        <f>'Average Income Limits-HIDE'!BG81</f>
        <v>72170</v>
      </c>
      <c r="BZ82">
        <f>'Average Income Limits-HIDE'!BH81</f>
        <v>43760</v>
      </c>
      <c r="CA82">
        <f>'Average Income Limits-HIDE'!BI81</f>
        <v>50000</v>
      </c>
      <c r="CB82">
        <f>'Average Income Limits-HIDE'!BJ81</f>
        <v>56240</v>
      </c>
      <c r="CC82">
        <f>'Average Income Limits-HIDE'!BK81</f>
        <v>62480</v>
      </c>
      <c r="CD82">
        <f>'Average Income Limits-HIDE'!BL81</f>
        <v>67520</v>
      </c>
      <c r="CE82">
        <f>'Average Income Limits-HIDE'!BM81</f>
        <v>72480</v>
      </c>
      <c r="CF82">
        <f>'Average Income Limits-HIDE'!BN81</f>
        <v>77520</v>
      </c>
      <c r="CG82">
        <f>'Average Income Limits-HIDE'!BO81</f>
        <v>82480</v>
      </c>
      <c r="CH82" s="1">
        <f t="shared" si="225"/>
        <v>273</v>
      </c>
      <c r="CI82" s="1">
        <f t="shared" si="226"/>
        <v>293</v>
      </c>
      <c r="CJ82" s="1">
        <f t="shared" si="227"/>
        <v>351</v>
      </c>
      <c r="CK82" s="1">
        <f t="shared" si="228"/>
        <v>406</v>
      </c>
      <c r="CL82" s="1">
        <f t="shared" si="229"/>
        <v>453</v>
      </c>
      <c r="CM82" s="1">
        <f t="shared" si="230"/>
        <v>410</v>
      </c>
      <c r="CN82" s="1">
        <f t="shared" si="231"/>
        <v>439</v>
      </c>
      <c r="CO82" s="1">
        <f t="shared" si="232"/>
        <v>527</v>
      </c>
      <c r="CP82" s="1">
        <f t="shared" si="233"/>
        <v>609</v>
      </c>
      <c r="CQ82" s="1">
        <f t="shared" si="234"/>
        <v>679</v>
      </c>
      <c r="CR82" s="1">
        <f t="shared" si="235"/>
        <v>547</v>
      </c>
      <c r="CS82" s="1">
        <f t="shared" si="236"/>
        <v>586</v>
      </c>
      <c r="CT82" s="1">
        <f t="shared" si="237"/>
        <v>703</v>
      </c>
      <c r="CU82" s="1">
        <f t="shared" si="238"/>
        <v>812</v>
      </c>
      <c r="CV82" s="1">
        <f t="shared" si="239"/>
        <v>906</v>
      </c>
      <c r="CW82" s="1">
        <f t="shared" si="240"/>
        <v>683</v>
      </c>
      <c r="CX82" s="1">
        <f t="shared" si="241"/>
        <v>732</v>
      </c>
      <c r="CY82" s="1">
        <f t="shared" si="242"/>
        <v>878</v>
      </c>
      <c r="CZ82" s="1">
        <f t="shared" si="243"/>
        <v>1015</v>
      </c>
      <c r="DA82" s="1">
        <f t="shared" si="244"/>
        <v>1132</v>
      </c>
      <c r="DB82" s="1">
        <f t="shared" si="245"/>
        <v>820</v>
      </c>
      <c r="DC82" s="1">
        <f t="shared" si="246"/>
        <v>879</v>
      </c>
      <c r="DD82" s="1">
        <f t="shared" si="247"/>
        <v>1054</v>
      </c>
      <c r="DE82" s="1">
        <f t="shared" si="248"/>
        <v>1218</v>
      </c>
      <c r="DF82" s="1">
        <f t="shared" si="249"/>
        <v>1359</v>
      </c>
      <c r="DG82" s="1">
        <f t="shared" si="250"/>
        <v>957</v>
      </c>
      <c r="DH82" s="1">
        <f t="shared" si="251"/>
        <v>1025</v>
      </c>
      <c r="DI82" s="1">
        <f t="shared" si="252"/>
        <v>1230</v>
      </c>
      <c r="DJ82" s="1">
        <f t="shared" si="253"/>
        <v>1421</v>
      </c>
      <c r="DK82" s="1">
        <f t="shared" si="254"/>
        <v>1585</v>
      </c>
      <c r="DL82" s="1">
        <f t="shared" si="255"/>
        <v>1094</v>
      </c>
      <c r="DM82" s="1">
        <f t="shared" si="256"/>
        <v>1172</v>
      </c>
      <c r="DN82" s="1">
        <f t="shared" si="257"/>
        <v>1406</v>
      </c>
      <c r="DO82" s="1">
        <f t="shared" si="258"/>
        <v>1625</v>
      </c>
      <c r="DP82" s="1">
        <f t="shared" si="259"/>
        <v>1812</v>
      </c>
      <c r="DQ82">
        <f t="shared" si="329"/>
        <v>0</v>
      </c>
      <c r="DR82">
        <f t="shared" si="330"/>
        <v>0</v>
      </c>
      <c r="DS82">
        <f t="shared" si="331"/>
        <v>0</v>
      </c>
      <c r="DT82">
        <f t="shared" si="332"/>
        <v>0</v>
      </c>
      <c r="DU82">
        <f t="shared" si="333"/>
        <v>0</v>
      </c>
      <c r="DV82">
        <f t="shared" si="334"/>
        <v>0</v>
      </c>
      <c r="DW82">
        <f t="shared" si="335"/>
        <v>0</v>
      </c>
      <c r="DX82">
        <f t="shared" si="336"/>
        <v>0</v>
      </c>
      <c r="DY82">
        <f t="shared" si="260"/>
        <v>0</v>
      </c>
      <c r="DZ82">
        <f t="shared" si="261"/>
        <v>0</v>
      </c>
      <c r="EA82">
        <f t="shared" si="262"/>
        <v>0</v>
      </c>
      <c r="EB82">
        <f t="shared" si="263"/>
        <v>0</v>
      </c>
      <c r="EC82">
        <f t="shared" si="264"/>
        <v>0</v>
      </c>
      <c r="ED82">
        <f t="shared" si="265"/>
        <v>0</v>
      </c>
      <c r="EE82">
        <f t="shared" si="266"/>
        <v>0</v>
      </c>
      <c r="EF82">
        <f t="shared" si="267"/>
        <v>0</v>
      </c>
      <c r="EG82">
        <f t="shared" si="268"/>
        <v>0</v>
      </c>
      <c r="EH82">
        <f t="shared" si="269"/>
        <v>0</v>
      </c>
      <c r="EI82">
        <f t="shared" si="270"/>
        <v>0</v>
      </c>
      <c r="EJ82">
        <f t="shared" si="271"/>
        <v>0</v>
      </c>
      <c r="EK82">
        <f t="shared" si="272"/>
        <v>0</v>
      </c>
      <c r="EL82">
        <f t="shared" si="273"/>
        <v>0</v>
      </c>
      <c r="EM82">
        <f t="shared" si="274"/>
        <v>0</v>
      </c>
      <c r="EN82">
        <f t="shared" si="275"/>
        <v>0</v>
      </c>
      <c r="EO82">
        <f t="shared" si="276"/>
        <v>0</v>
      </c>
      <c r="EP82">
        <f t="shared" si="277"/>
        <v>0</v>
      </c>
      <c r="EQ82">
        <f t="shared" si="278"/>
        <v>0</v>
      </c>
      <c r="ER82">
        <f t="shared" si="279"/>
        <v>0</v>
      </c>
      <c r="ES82">
        <f t="shared" si="280"/>
        <v>0</v>
      </c>
      <c r="ET82">
        <f t="shared" si="281"/>
        <v>0</v>
      </c>
      <c r="EU82">
        <f t="shared" si="282"/>
        <v>0</v>
      </c>
      <c r="EV82">
        <f t="shared" si="283"/>
        <v>0</v>
      </c>
      <c r="EW82">
        <f t="shared" si="284"/>
        <v>0</v>
      </c>
      <c r="EX82">
        <f t="shared" si="285"/>
        <v>0</v>
      </c>
      <c r="EY82">
        <f t="shared" si="286"/>
        <v>0</v>
      </c>
      <c r="EZ82">
        <f t="shared" si="287"/>
        <v>0</v>
      </c>
      <c r="FA82">
        <f t="shared" si="288"/>
        <v>0</v>
      </c>
      <c r="FB82">
        <f t="shared" si="289"/>
        <v>0</v>
      </c>
      <c r="FC82">
        <f t="shared" si="290"/>
        <v>0</v>
      </c>
      <c r="FD82">
        <f t="shared" si="291"/>
        <v>0</v>
      </c>
      <c r="FE82" s="1">
        <f t="shared" si="292"/>
        <v>0</v>
      </c>
      <c r="FF82" s="1">
        <f t="shared" si="293"/>
        <v>0</v>
      </c>
      <c r="FG82" s="1">
        <f t="shared" si="294"/>
        <v>0</v>
      </c>
      <c r="FH82" s="1">
        <f t="shared" si="295"/>
        <v>0</v>
      </c>
      <c r="FI82" s="1">
        <f t="shared" si="296"/>
        <v>0</v>
      </c>
      <c r="FJ82" s="1">
        <f t="shared" si="297"/>
        <v>0</v>
      </c>
      <c r="FK82" s="1">
        <f t="shared" si="298"/>
        <v>0</v>
      </c>
      <c r="FL82" s="1">
        <f t="shared" si="299"/>
        <v>0</v>
      </c>
      <c r="FM82" s="1">
        <f t="shared" si="300"/>
        <v>0</v>
      </c>
      <c r="FN82" s="1">
        <f t="shared" si="301"/>
        <v>0</v>
      </c>
      <c r="FO82" s="1">
        <f t="shared" si="302"/>
        <v>0</v>
      </c>
      <c r="FP82" s="1">
        <f t="shared" si="303"/>
        <v>0</v>
      </c>
      <c r="FQ82" s="1">
        <f t="shared" si="304"/>
        <v>0</v>
      </c>
      <c r="FR82" s="1">
        <f t="shared" si="305"/>
        <v>0</v>
      </c>
      <c r="FS82" s="1">
        <f t="shared" si="306"/>
        <v>0</v>
      </c>
      <c r="FT82" s="1">
        <f t="shared" si="307"/>
        <v>0</v>
      </c>
      <c r="FU82" s="1">
        <f t="shared" si="308"/>
        <v>0</v>
      </c>
      <c r="FV82" s="1">
        <f t="shared" si="309"/>
        <v>0</v>
      </c>
      <c r="FW82" s="1">
        <f t="shared" si="310"/>
        <v>0</v>
      </c>
      <c r="FX82" s="1">
        <f t="shared" si="311"/>
        <v>0</v>
      </c>
      <c r="FY82" s="1">
        <f t="shared" si="312"/>
        <v>0</v>
      </c>
      <c r="FZ82" s="1">
        <f t="shared" si="313"/>
        <v>0</v>
      </c>
      <c r="GA82" s="1">
        <f t="shared" si="314"/>
        <v>0</v>
      </c>
      <c r="GB82" s="1">
        <f t="shared" si="315"/>
        <v>0</v>
      </c>
      <c r="GC82" s="1">
        <f t="shared" si="316"/>
        <v>0</v>
      </c>
      <c r="GD82" s="1">
        <f t="shared" si="317"/>
        <v>0</v>
      </c>
      <c r="GE82" s="1">
        <f t="shared" si="318"/>
        <v>0</v>
      </c>
      <c r="GF82" s="1">
        <f t="shared" si="319"/>
        <v>0</v>
      </c>
      <c r="GG82" s="1">
        <f t="shared" si="320"/>
        <v>0</v>
      </c>
      <c r="GH82" s="1">
        <f t="shared" si="321"/>
        <v>0</v>
      </c>
      <c r="GI82" s="1">
        <f t="shared" si="322"/>
        <v>0</v>
      </c>
      <c r="GJ82" s="1">
        <f t="shared" si="323"/>
        <v>0</v>
      </c>
      <c r="GK82" s="1">
        <f t="shared" si="324"/>
        <v>0</v>
      </c>
      <c r="GL82" s="1">
        <f t="shared" si="325"/>
        <v>0</v>
      </c>
      <c r="GM82" s="1">
        <f t="shared" si="326"/>
        <v>0</v>
      </c>
      <c r="GN82">
        <f t="shared" si="327"/>
        <v>93720</v>
      </c>
      <c r="GO82">
        <f t="shared" si="328"/>
        <v>117150</v>
      </c>
    </row>
    <row r="83" spans="1:197" x14ac:dyDescent="0.2">
      <c r="A83" s="1" t="s">
        <v>275</v>
      </c>
      <c r="B83" t="s">
        <v>274</v>
      </c>
      <c r="C83" t="s">
        <v>276</v>
      </c>
      <c r="D83" t="s">
        <v>833</v>
      </c>
      <c r="E83">
        <v>79000</v>
      </c>
      <c r="F83">
        <v>26850</v>
      </c>
      <c r="G83">
        <v>30700</v>
      </c>
      <c r="H83">
        <v>34550</v>
      </c>
      <c r="I83">
        <v>38350</v>
      </c>
      <c r="J83">
        <v>41450</v>
      </c>
      <c r="K83">
        <v>44500</v>
      </c>
      <c r="L83">
        <v>47600</v>
      </c>
      <c r="M83">
        <v>50650</v>
      </c>
      <c r="N83">
        <v>32220</v>
      </c>
      <c r="O83">
        <v>36840</v>
      </c>
      <c r="P83">
        <v>41460</v>
      </c>
      <c r="Q83">
        <v>46020</v>
      </c>
      <c r="R83">
        <v>49740</v>
      </c>
      <c r="S83">
        <v>53400</v>
      </c>
      <c r="T83">
        <v>57120</v>
      </c>
      <c r="U83">
        <v>60780</v>
      </c>
      <c r="V83" s="1" t="s">
        <v>43</v>
      </c>
      <c r="W83">
        <v>27650</v>
      </c>
      <c r="X83">
        <v>31600</v>
      </c>
      <c r="Y83">
        <v>35550</v>
      </c>
      <c r="Z83">
        <v>39500</v>
      </c>
      <c r="AA83">
        <v>42700</v>
      </c>
      <c r="AB83">
        <v>45850</v>
      </c>
      <c r="AC83">
        <v>49000</v>
      </c>
      <c r="AD83">
        <v>52150</v>
      </c>
      <c r="AE83">
        <v>33180</v>
      </c>
      <c r="AF83">
        <v>37920</v>
      </c>
      <c r="AG83">
        <v>42660</v>
      </c>
      <c r="AH83">
        <v>47400</v>
      </c>
      <c r="AI83">
        <v>51240</v>
      </c>
      <c r="AJ83">
        <v>55020</v>
      </c>
      <c r="AK83">
        <v>58800</v>
      </c>
      <c r="AL83">
        <v>62580</v>
      </c>
      <c r="AM83" s="1" t="s">
        <v>617</v>
      </c>
      <c r="AN83" s="1" t="s">
        <v>19</v>
      </c>
      <c r="AO83" s="1">
        <v>1</v>
      </c>
      <c r="AP83" t="s">
        <v>276</v>
      </c>
      <c r="AQ83" s="1" t="s">
        <v>21</v>
      </c>
      <c r="AR83" s="1" t="s">
        <v>563</v>
      </c>
      <c r="AS83" t="s">
        <v>276</v>
      </c>
      <c r="AT83">
        <f>'Average Income Limits-HIDE'!L82</f>
        <v>10740</v>
      </c>
      <c r="AU83">
        <f>'Average Income Limits-HIDE'!M82</f>
        <v>12280</v>
      </c>
      <c r="AV83">
        <f>'Average Income Limits-HIDE'!N82</f>
        <v>13820</v>
      </c>
      <c r="AW83">
        <f>'Average Income Limits-HIDE'!O82</f>
        <v>15340</v>
      </c>
      <c r="AX83">
        <f>'Average Income Limits-HIDE'!P82</f>
        <v>16580</v>
      </c>
      <c r="AY83">
        <f>'Average Income Limits-HIDE'!Q82</f>
        <v>17800</v>
      </c>
      <c r="AZ83">
        <f>'Average Income Limits-HIDE'!R82</f>
        <v>19040</v>
      </c>
      <c r="BA83">
        <f>'Average Income Limits-HIDE'!S82</f>
        <v>20260</v>
      </c>
      <c r="BB83">
        <f>'Average Income Limits-HIDE'!T82</f>
        <v>16110</v>
      </c>
      <c r="BC83">
        <f>'Average Income Limits-HIDE'!U82</f>
        <v>18420</v>
      </c>
      <c r="BD83">
        <f>'Average Income Limits-HIDE'!V82</f>
        <v>20730</v>
      </c>
      <c r="BE83">
        <f>'Average Income Limits-HIDE'!W82</f>
        <v>23010</v>
      </c>
      <c r="BF83">
        <f>'Average Income Limits-HIDE'!X82</f>
        <v>24870</v>
      </c>
      <c r="BG83">
        <f>'Average Income Limits-HIDE'!Y82</f>
        <v>26700</v>
      </c>
      <c r="BH83">
        <f>'Average Income Limits-HIDE'!Z82</f>
        <v>28560</v>
      </c>
      <c r="BI83">
        <f>'Average Income Limits-HIDE'!AA82</f>
        <v>30390</v>
      </c>
      <c r="BJ83">
        <f>'Average Income Limits-HIDE'!AB82</f>
        <v>21480</v>
      </c>
      <c r="BK83">
        <f>'Average Income Limits-HIDE'!AC82</f>
        <v>24560</v>
      </c>
      <c r="BL83">
        <f>'Average Income Limits-HIDE'!AD82</f>
        <v>27640</v>
      </c>
      <c r="BM83">
        <f>'Average Income Limits-HIDE'!AE82</f>
        <v>30680</v>
      </c>
      <c r="BN83">
        <f>'Average Income Limits-HIDE'!AF82</f>
        <v>33160</v>
      </c>
      <c r="BO83">
        <f>'Average Income Limits-HIDE'!AG82</f>
        <v>35600</v>
      </c>
      <c r="BP83">
        <f>'Average Income Limits-HIDE'!AH82</f>
        <v>38080</v>
      </c>
      <c r="BQ83">
        <f>'Average Income Limits-HIDE'!AI82</f>
        <v>40520</v>
      </c>
      <c r="BR83">
        <f>'Average Income Limits-HIDE'!AZ82</f>
        <v>37590</v>
      </c>
      <c r="BS83">
        <f>'Average Income Limits-HIDE'!BA82</f>
        <v>42980</v>
      </c>
      <c r="BT83">
        <f>'Average Income Limits-HIDE'!BB82</f>
        <v>48370</v>
      </c>
      <c r="BU83">
        <f>'Average Income Limits-HIDE'!BC82</f>
        <v>53690</v>
      </c>
      <c r="BV83">
        <f>'Average Income Limits-HIDE'!BD82</f>
        <v>58030</v>
      </c>
      <c r="BW83">
        <f>'Average Income Limits-HIDE'!BE82</f>
        <v>62300</v>
      </c>
      <c r="BX83">
        <f>'Average Income Limits-HIDE'!BF82</f>
        <v>66640</v>
      </c>
      <c r="BY83">
        <f>'Average Income Limits-HIDE'!BG82</f>
        <v>70910</v>
      </c>
      <c r="BZ83">
        <f>'Average Income Limits-HIDE'!BH82</f>
        <v>42960</v>
      </c>
      <c r="CA83">
        <f>'Average Income Limits-HIDE'!BI82</f>
        <v>49120</v>
      </c>
      <c r="CB83">
        <f>'Average Income Limits-HIDE'!BJ82</f>
        <v>55280</v>
      </c>
      <c r="CC83">
        <f>'Average Income Limits-HIDE'!BK82</f>
        <v>61360</v>
      </c>
      <c r="CD83">
        <f>'Average Income Limits-HIDE'!BL82</f>
        <v>66320</v>
      </c>
      <c r="CE83">
        <f>'Average Income Limits-HIDE'!BM82</f>
        <v>71200</v>
      </c>
      <c r="CF83">
        <f>'Average Income Limits-HIDE'!BN82</f>
        <v>76160</v>
      </c>
      <c r="CG83">
        <f>'Average Income Limits-HIDE'!BO82</f>
        <v>81040</v>
      </c>
      <c r="CH83" s="1">
        <f t="shared" si="225"/>
        <v>268</v>
      </c>
      <c r="CI83" s="1">
        <f t="shared" si="226"/>
        <v>287</v>
      </c>
      <c r="CJ83" s="1">
        <f t="shared" si="227"/>
        <v>345</v>
      </c>
      <c r="CK83" s="1">
        <f t="shared" si="228"/>
        <v>399</v>
      </c>
      <c r="CL83" s="1">
        <f t="shared" si="229"/>
        <v>445</v>
      </c>
      <c r="CM83" s="1">
        <f t="shared" si="230"/>
        <v>402</v>
      </c>
      <c r="CN83" s="1">
        <f t="shared" si="231"/>
        <v>431</v>
      </c>
      <c r="CO83" s="1">
        <f t="shared" si="232"/>
        <v>518</v>
      </c>
      <c r="CP83" s="1">
        <f t="shared" si="233"/>
        <v>598</v>
      </c>
      <c r="CQ83" s="1">
        <f t="shared" si="234"/>
        <v>667</v>
      </c>
      <c r="CR83" s="1">
        <f t="shared" si="235"/>
        <v>537</v>
      </c>
      <c r="CS83" s="1">
        <f t="shared" si="236"/>
        <v>575</v>
      </c>
      <c r="CT83" s="1">
        <f t="shared" si="237"/>
        <v>691</v>
      </c>
      <c r="CU83" s="1">
        <f t="shared" si="238"/>
        <v>798</v>
      </c>
      <c r="CV83" s="1">
        <f t="shared" si="239"/>
        <v>890</v>
      </c>
      <c r="CW83" s="1">
        <f t="shared" si="240"/>
        <v>671</v>
      </c>
      <c r="CX83" s="1">
        <f t="shared" si="241"/>
        <v>719</v>
      </c>
      <c r="CY83" s="1">
        <f t="shared" si="242"/>
        <v>863</v>
      </c>
      <c r="CZ83" s="1">
        <f t="shared" si="243"/>
        <v>997</v>
      </c>
      <c r="DA83" s="1">
        <f t="shared" si="244"/>
        <v>1112</v>
      </c>
      <c r="DB83" s="1">
        <f t="shared" si="245"/>
        <v>805</v>
      </c>
      <c r="DC83" s="1">
        <f t="shared" si="246"/>
        <v>863</v>
      </c>
      <c r="DD83" s="1">
        <f t="shared" si="247"/>
        <v>1036</v>
      </c>
      <c r="DE83" s="1">
        <f t="shared" si="248"/>
        <v>1197</v>
      </c>
      <c r="DF83" s="1">
        <f t="shared" si="249"/>
        <v>1335</v>
      </c>
      <c r="DG83" s="1">
        <f t="shared" si="250"/>
        <v>939</v>
      </c>
      <c r="DH83" s="1">
        <f t="shared" si="251"/>
        <v>1007</v>
      </c>
      <c r="DI83" s="1">
        <f t="shared" si="252"/>
        <v>1209</v>
      </c>
      <c r="DJ83" s="1">
        <f t="shared" si="253"/>
        <v>1396</v>
      </c>
      <c r="DK83" s="1">
        <f t="shared" si="254"/>
        <v>1557</v>
      </c>
      <c r="DL83" s="1">
        <f t="shared" si="255"/>
        <v>1074</v>
      </c>
      <c r="DM83" s="1">
        <f t="shared" si="256"/>
        <v>1151</v>
      </c>
      <c r="DN83" s="1">
        <f t="shared" si="257"/>
        <v>1382</v>
      </c>
      <c r="DO83" s="1">
        <f t="shared" si="258"/>
        <v>1596</v>
      </c>
      <c r="DP83" s="1">
        <f t="shared" si="259"/>
        <v>1780</v>
      </c>
      <c r="DQ83">
        <f t="shared" si="329"/>
        <v>11060</v>
      </c>
      <c r="DR83">
        <f t="shared" si="330"/>
        <v>12640</v>
      </c>
      <c r="DS83">
        <f t="shared" si="331"/>
        <v>14220</v>
      </c>
      <c r="DT83">
        <f t="shared" si="332"/>
        <v>15800</v>
      </c>
      <c r="DU83">
        <f t="shared" si="333"/>
        <v>17080</v>
      </c>
      <c r="DV83">
        <f t="shared" si="334"/>
        <v>18340</v>
      </c>
      <c r="DW83">
        <f t="shared" si="335"/>
        <v>19600</v>
      </c>
      <c r="DX83">
        <f t="shared" si="336"/>
        <v>20860</v>
      </c>
      <c r="DY83">
        <f t="shared" si="260"/>
        <v>16590</v>
      </c>
      <c r="DZ83">
        <f t="shared" si="261"/>
        <v>18960</v>
      </c>
      <c r="EA83">
        <f t="shared" si="262"/>
        <v>21330</v>
      </c>
      <c r="EB83">
        <f t="shared" si="263"/>
        <v>23700</v>
      </c>
      <c r="EC83">
        <f t="shared" si="264"/>
        <v>25620</v>
      </c>
      <c r="ED83">
        <f t="shared" si="265"/>
        <v>27510</v>
      </c>
      <c r="EE83">
        <f t="shared" si="266"/>
        <v>29400</v>
      </c>
      <c r="EF83">
        <f t="shared" si="267"/>
        <v>31290</v>
      </c>
      <c r="EG83">
        <f t="shared" si="268"/>
        <v>22120</v>
      </c>
      <c r="EH83">
        <f t="shared" si="269"/>
        <v>25280</v>
      </c>
      <c r="EI83">
        <f t="shared" si="270"/>
        <v>28440</v>
      </c>
      <c r="EJ83">
        <f t="shared" si="271"/>
        <v>31600</v>
      </c>
      <c r="EK83">
        <f t="shared" si="272"/>
        <v>34160</v>
      </c>
      <c r="EL83">
        <f t="shared" si="273"/>
        <v>36680</v>
      </c>
      <c r="EM83">
        <f t="shared" si="274"/>
        <v>39200</v>
      </c>
      <c r="EN83">
        <f t="shared" si="275"/>
        <v>41720</v>
      </c>
      <c r="EO83">
        <f t="shared" si="276"/>
        <v>38710</v>
      </c>
      <c r="EP83">
        <f t="shared" si="277"/>
        <v>44240</v>
      </c>
      <c r="EQ83">
        <f t="shared" si="278"/>
        <v>49770</v>
      </c>
      <c r="ER83">
        <f t="shared" si="279"/>
        <v>55300</v>
      </c>
      <c r="ES83">
        <f t="shared" si="280"/>
        <v>59779.999999999993</v>
      </c>
      <c r="ET83">
        <f t="shared" si="281"/>
        <v>64189.999999999993</v>
      </c>
      <c r="EU83">
        <f t="shared" si="282"/>
        <v>68600</v>
      </c>
      <c r="EV83">
        <f t="shared" si="283"/>
        <v>73010</v>
      </c>
      <c r="EW83">
        <f t="shared" si="284"/>
        <v>44240</v>
      </c>
      <c r="EX83">
        <f t="shared" si="285"/>
        <v>50560</v>
      </c>
      <c r="EY83">
        <f t="shared" si="286"/>
        <v>56880</v>
      </c>
      <c r="EZ83">
        <f t="shared" si="287"/>
        <v>63200</v>
      </c>
      <c r="FA83">
        <f t="shared" si="288"/>
        <v>68320</v>
      </c>
      <c r="FB83">
        <f t="shared" si="289"/>
        <v>73360</v>
      </c>
      <c r="FC83">
        <f t="shared" si="290"/>
        <v>78400</v>
      </c>
      <c r="FD83">
        <f t="shared" si="291"/>
        <v>83440</v>
      </c>
      <c r="FE83" s="1">
        <f t="shared" si="292"/>
        <v>276</v>
      </c>
      <c r="FF83" s="1">
        <f t="shared" si="293"/>
        <v>296</v>
      </c>
      <c r="FG83" s="1">
        <f t="shared" si="294"/>
        <v>355</v>
      </c>
      <c r="FH83" s="1">
        <f t="shared" si="295"/>
        <v>411</v>
      </c>
      <c r="FI83" s="1">
        <f t="shared" si="296"/>
        <v>458</v>
      </c>
      <c r="FJ83" s="1">
        <f t="shared" si="297"/>
        <v>414</v>
      </c>
      <c r="FK83" s="1">
        <f t="shared" si="298"/>
        <v>444</v>
      </c>
      <c r="FL83" s="1">
        <f t="shared" si="299"/>
        <v>533</v>
      </c>
      <c r="FM83" s="1">
        <f t="shared" si="300"/>
        <v>616</v>
      </c>
      <c r="FN83" s="1">
        <f t="shared" si="301"/>
        <v>687</v>
      </c>
      <c r="FO83" s="1">
        <f t="shared" si="302"/>
        <v>553</v>
      </c>
      <c r="FP83" s="1">
        <f t="shared" si="303"/>
        <v>592</v>
      </c>
      <c r="FQ83" s="1">
        <f t="shared" si="304"/>
        <v>711</v>
      </c>
      <c r="FR83" s="1">
        <f t="shared" si="305"/>
        <v>822</v>
      </c>
      <c r="FS83" s="1">
        <f t="shared" si="306"/>
        <v>917</v>
      </c>
      <c r="FT83" s="1">
        <f t="shared" si="307"/>
        <v>691</v>
      </c>
      <c r="FU83" s="1">
        <f t="shared" si="308"/>
        <v>740</v>
      </c>
      <c r="FV83" s="1">
        <f t="shared" si="309"/>
        <v>888</v>
      </c>
      <c r="FW83" s="1">
        <f t="shared" si="310"/>
        <v>1027</v>
      </c>
      <c r="FX83" s="1">
        <f t="shared" si="311"/>
        <v>1146</v>
      </c>
      <c r="FY83" s="1">
        <f t="shared" si="312"/>
        <v>829</v>
      </c>
      <c r="FZ83" s="1">
        <f t="shared" si="313"/>
        <v>888</v>
      </c>
      <c r="GA83" s="1">
        <f t="shared" si="314"/>
        <v>1066</v>
      </c>
      <c r="GB83" s="1">
        <f t="shared" si="315"/>
        <v>1233</v>
      </c>
      <c r="GC83" s="1">
        <f t="shared" si="316"/>
        <v>1375</v>
      </c>
      <c r="GD83" s="1">
        <f t="shared" si="317"/>
        <v>967</v>
      </c>
      <c r="GE83" s="1">
        <f t="shared" si="318"/>
        <v>1036</v>
      </c>
      <c r="GF83" s="1">
        <f t="shared" si="319"/>
        <v>1244</v>
      </c>
      <c r="GG83" s="1">
        <f t="shared" si="320"/>
        <v>1438</v>
      </c>
      <c r="GH83" s="1">
        <f t="shared" si="321"/>
        <v>1604</v>
      </c>
      <c r="GI83" s="1">
        <f t="shared" si="322"/>
        <v>1106</v>
      </c>
      <c r="GJ83" s="1">
        <f t="shared" si="323"/>
        <v>1185</v>
      </c>
      <c r="GK83" s="1">
        <f t="shared" si="324"/>
        <v>1422</v>
      </c>
      <c r="GL83" s="1">
        <f t="shared" si="325"/>
        <v>1644</v>
      </c>
      <c r="GM83" s="1">
        <f t="shared" si="326"/>
        <v>1834</v>
      </c>
      <c r="GN83">
        <f t="shared" si="327"/>
        <v>92040</v>
      </c>
      <c r="GO83">
        <f t="shared" si="328"/>
        <v>115050</v>
      </c>
    </row>
    <row r="84" spans="1:197" x14ac:dyDescent="0.2">
      <c r="A84" s="1" t="s">
        <v>279</v>
      </c>
      <c r="B84" t="s">
        <v>277</v>
      </c>
      <c r="C84" t="s">
        <v>280</v>
      </c>
      <c r="D84" t="s">
        <v>278</v>
      </c>
      <c r="E84">
        <v>87500</v>
      </c>
      <c r="F84">
        <v>30650</v>
      </c>
      <c r="G84">
        <v>35000</v>
      </c>
      <c r="H84">
        <v>39400</v>
      </c>
      <c r="I84">
        <v>43750</v>
      </c>
      <c r="J84">
        <v>47250</v>
      </c>
      <c r="K84">
        <v>50750</v>
      </c>
      <c r="L84">
        <v>54250</v>
      </c>
      <c r="M84">
        <v>57750</v>
      </c>
      <c r="N84">
        <v>36780</v>
      </c>
      <c r="O84">
        <v>42000</v>
      </c>
      <c r="P84">
        <v>47280</v>
      </c>
      <c r="Q84">
        <v>52500</v>
      </c>
      <c r="R84">
        <v>56700</v>
      </c>
      <c r="S84">
        <v>60900</v>
      </c>
      <c r="T84">
        <v>65100</v>
      </c>
      <c r="U84">
        <v>69300</v>
      </c>
      <c r="V84" s="1" t="s">
        <v>17</v>
      </c>
      <c r="AM84" s="1" t="s">
        <v>617</v>
      </c>
      <c r="AN84" s="1" t="s">
        <v>19</v>
      </c>
      <c r="AO84" s="1">
        <v>0</v>
      </c>
      <c r="AP84" t="s">
        <v>280</v>
      </c>
      <c r="AQ84" s="1" t="s">
        <v>21</v>
      </c>
      <c r="AR84" s="1" t="s">
        <v>564</v>
      </c>
      <c r="AS84" t="s">
        <v>280</v>
      </c>
      <c r="AT84">
        <f>'Average Income Limits-HIDE'!L83</f>
        <v>12260</v>
      </c>
      <c r="AU84">
        <f>'Average Income Limits-HIDE'!M83</f>
        <v>14000</v>
      </c>
      <c r="AV84">
        <f>'Average Income Limits-HIDE'!N83</f>
        <v>15760</v>
      </c>
      <c r="AW84">
        <f>'Average Income Limits-HIDE'!O83</f>
        <v>17500</v>
      </c>
      <c r="AX84">
        <f>'Average Income Limits-HIDE'!P83</f>
        <v>18900</v>
      </c>
      <c r="AY84">
        <f>'Average Income Limits-HIDE'!Q83</f>
        <v>20300</v>
      </c>
      <c r="AZ84">
        <f>'Average Income Limits-HIDE'!R83</f>
        <v>21700</v>
      </c>
      <c r="BA84">
        <f>'Average Income Limits-HIDE'!S83</f>
        <v>23100</v>
      </c>
      <c r="BB84">
        <f>'Average Income Limits-HIDE'!T83</f>
        <v>18390</v>
      </c>
      <c r="BC84">
        <f>'Average Income Limits-HIDE'!U83</f>
        <v>21000</v>
      </c>
      <c r="BD84">
        <f>'Average Income Limits-HIDE'!V83</f>
        <v>23640</v>
      </c>
      <c r="BE84">
        <f>'Average Income Limits-HIDE'!W83</f>
        <v>26250</v>
      </c>
      <c r="BF84">
        <f>'Average Income Limits-HIDE'!X83</f>
        <v>28350</v>
      </c>
      <c r="BG84">
        <f>'Average Income Limits-HIDE'!Y83</f>
        <v>30450</v>
      </c>
      <c r="BH84">
        <f>'Average Income Limits-HIDE'!Z83</f>
        <v>32550</v>
      </c>
      <c r="BI84">
        <f>'Average Income Limits-HIDE'!AA83</f>
        <v>34650</v>
      </c>
      <c r="BJ84">
        <f>'Average Income Limits-HIDE'!AB83</f>
        <v>24520</v>
      </c>
      <c r="BK84">
        <f>'Average Income Limits-HIDE'!AC83</f>
        <v>28000</v>
      </c>
      <c r="BL84">
        <f>'Average Income Limits-HIDE'!AD83</f>
        <v>31520</v>
      </c>
      <c r="BM84">
        <f>'Average Income Limits-HIDE'!AE83</f>
        <v>35000</v>
      </c>
      <c r="BN84">
        <f>'Average Income Limits-HIDE'!AF83</f>
        <v>37800</v>
      </c>
      <c r="BO84">
        <f>'Average Income Limits-HIDE'!AG83</f>
        <v>40600</v>
      </c>
      <c r="BP84">
        <f>'Average Income Limits-HIDE'!AH83</f>
        <v>43400</v>
      </c>
      <c r="BQ84">
        <f>'Average Income Limits-HIDE'!AI83</f>
        <v>46200</v>
      </c>
      <c r="BR84">
        <f>'Average Income Limits-HIDE'!AZ83</f>
        <v>42910</v>
      </c>
      <c r="BS84">
        <f>'Average Income Limits-HIDE'!BA83</f>
        <v>49000</v>
      </c>
      <c r="BT84">
        <f>'Average Income Limits-HIDE'!BB83</f>
        <v>55160</v>
      </c>
      <c r="BU84">
        <f>'Average Income Limits-HIDE'!BC83</f>
        <v>61250</v>
      </c>
      <c r="BV84">
        <f>'Average Income Limits-HIDE'!BD83</f>
        <v>66150</v>
      </c>
      <c r="BW84">
        <f>'Average Income Limits-HIDE'!BE83</f>
        <v>71050</v>
      </c>
      <c r="BX84">
        <f>'Average Income Limits-HIDE'!BF83</f>
        <v>75950</v>
      </c>
      <c r="BY84">
        <f>'Average Income Limits-HIDE'!BG83</f>
        <v>80850</v>
      </c>
      <c r="BZ84">
        <f>'Average Income Limits-HIDE'!BH83</f>
        <v>49040</v>
      </c>
      <c r="CA84">
        <f>'Average Income Limits-HIDE'!BI83</f>
        <v>56000</v>
      </c>
      <c r="CB84">
        <f>'Average Income Limits-HIDE'!BJ83</f>
        <v>63040</v>
      </c>
      <c r="CC84">
        <f>'Average Income Limits-HIDE'!BK83</f>
        <v>70000</v>
      </c>
      <c r="CD84">
        <f>'Average Income Limits-HIDE'!BL83</f>
        <v>75600</v>
      </c>
      <c r="CE84">
        <f>'Average Income Limits-HIDE'!BM83</f>
        <v>81200</v>
      </c>
      <c r="CF84">
        <f>'Average Income Limits-HIDE'!BN83</f>
        <v>86800</v>
      </c>
      <c r="CG84">
        <f>'Average Income Limits-HIDE'!BO83</f>
        <v>92400</v>
      </c>
      <c r="CH84" s="1">
        <f t="shared" si="225"/>
        <v>306</v>
      </c>
      <c r="CI84" s="1">
        <f t="shared" si="226"/>
        <v>328</v>
      </c>
      <c r="CJ84" s="1">
        <f t="shared" si="227"/>
        <v>394</v>
      </c>
      <c r="CK84" s="1">
        <f t="shared" si="228"/>
        <v>455</v>
      </c>
      <c r="CL84" s="1">
        <f t="shared" si="229"/>
        <v>507</v>
      </c>
      <c r="CM84" s="1">
        <f t="shared" si="230"/>
        <v>459</v>
      </c>
      <c r="CN84" s="1">
        <f t="shared" si="231"/>
        <v>492</v>
      </c>
      <c r="CO84" s="1">
        <f t="shared" si="232"/>
        <v>591</v>
      </c>
      <c r="CP84" s="1">
        <f t="shared" si="233"/>
        <v>682</v>
      </c>
      <c r="CQ84" s="1">
        <f t="shared" si="234"/>
        <v>761</v>
      </c>
      <c r="CR84" s="1">
        <f t="shared" si="235"/>
        <v>613</v>
      </c>
      <c r="CS84" s="1">
        <f t="shared" si="236"/>
        <v>656</v>
      </c>
      <c r="CT84" s="1">
        <f t="shared" si="237"/>
        <v>788</v>
      </c>
      <c r="CU84" s="1">
        <f t="shared" si="238"/>
        <v>910</v>
      </c>
      <c r="CV84" s="1">
        <f t="shared" si="239"/>
        <v>1015</v>
      </c>
      <c r="CW84" s="1">
        <f t="shared" si="240"/>
        <v>766</v>
      </c>
      <c r="CX84" s="1">
        <f t="shared" si="241"/>
        <v>820</v>
      </c>
      <c r="CY84" s="1">
        <f t="shared" si="242"/>
        <v>985</v>
      </c>
      <c r="CZ84" s="1">
        <f t="shared" si="243"/>
        <v>1137</v>
      </c>
      <c r="DA84" s="1">
        <f t="shared" si="244"/>
        <v>1268</v>
      </c>
      <c r="DB84" s="1">
        <f t="shared" si="245"/>
        <v>919</v>
      </c>
      <c r="DC84" s="1">
        <f t="shared" si="246"/>
        <v>984</v>
      </c>
      <c r="DD84" s="1">
        <f t="shared" si="247"/>
        <v>1182</v>
      </c>
      <c r="DE84" s="1">
        <f t="shared" si="248"/>
        <v>1365</v>
      </c>
      <c r="DF84" s="1">
        <f t="shared" si="249"/>
        <v>1522</v>
      </c>
      <c r="DG84" s="1">
        <f t="shared" si="250"/>
        <v>1072</v>
      </c>
      <c r="DH84" s="1">
        <f t="shared" si="251"/>
        <v>1148</v>
      </c>
      <c r="DI84" s="1">
        <f t="shared" si="252"/>
        <v>1379</v>
      </c>
      <c r="DJ84" s="1">
        <f t="shared" si="253"/>
        <v>1592</v>
      </c>
      <c r="DK84" s="1">
        <f t="shared" si="254"/>
        <v>1776</v>
      </c>
      <c r="DL84" s="1">
        <f t="shared" si="255"/>
        <v>1226</v>
      </c>
      <c r="DM84" s="1">
        <f t="shared" si="256"/>
        <v>1313</v>
      </c>
      <c r="DN84" s="1">
        <f t="shared" si="257"/>
        <v>1576</v>
      </c>
      <c r="DO84" s="1">
        <f t="shared" si="258"/>
        <v>1820</v>
      </c>
      <c r="DP84" s="1">
        <f t="shared" si="259"/>
        <v>2030</v>
      </c>
      <c r="DQ84">
        <f t="shared" si="329"/>
        <v>0</v>
      </c>
      <c r="DR84">
        <f t="shared" si="330"/>
        <v>0</v>
      </c>
      <c r="DS84">
        <f t="shared" si="331"/>
        <v>0</v>
      </c>
      <c r="DT84">
        <f t="shared" si="332"/>
        <v>0</v>
      </c>
      <c r="DU84">
        <f t="shared" si="333"/>
        <v>0</v>
      </c>
      <c r="DV84">
        <f t="shared" si="334"/>
        <v>0</v>
      </c>
      <c r="DW84">
        <f t="shared" si="335"/>
        <v>0</v>
      </c>
      <c r="DX84">
        <f t="shared" si="336"/>
        <v>0</v>
      </c>
      <c r="DY84">
        <f t="shared" si="260"/>
        <v>0</v>
      </c>
      <c r="DZ84">
        <f t="shared" si="261"/>
        <v>0</v>
      </c>
      <c r="EA84">
        <f t="shared" si="262"/>
        <v>0</v>
      </c>
      <c r="EB84">
        <f t="shared" si="263"/>
        <v>0</v>
      </c>
      <c r="EC84">
        <f t="shared" si="264"/>
        <v>0</v>
      </c>
      <c r="ED84">
        <f t="shared" si="265"/>
        <v>0</v>
      </c>
      <c r="EE84">
        <f t="shared" si="266"/>
        <v>0</v>
      </c>
      <c r="EF84">
        <f t="shared" si="267"/>
        <v>0</v>
      </c>
      <c r="EG84">
        <f t="shared" si="268"/>
        <v>0</v>
      </c>
      <c r="EH84">
        <f t="shared" si="269"/>
        <v>0</v>
      </c>
      <c r="EI84">
        <f t="shared" si="270"/>
        <v>0</v>
      </c>
      <c r="EJ84">
        <f t="shared" si="271"/>
        <v>0</v>
      </c>
      <c r="EK84">
        <f t="shared" si="272"/>
        <v>0</v>
      </c>
      <c r="EL84">
        <f t="shared" si="273"/>
        <v>0</v>
      </c>
      <c r="EM84">
        <f t="shared" si="274"/>
        <v>0</v>
      </c>
      <c r="EN84">
        <f t="shared" si="275"/>
        <v>0</v>
      </c>
      <c r="EO84">
        <f t="shared" si="276"/>
        <v>0</v>
      </c>
      <c r="EP84">
        <f t="shared" si="277"/>
        <v>0</v>
      </c>
      <c r="EQ84">
        <f t="shared" si="278"/>
        <v>0</v>
      </c>
      <c r="ER84">
        <f t="shared" si="279"/>
        <v>0</v>
      </c>
      <c r="ES84">
        <f t="shared" si="280"/>
        <v>0</v>
      </c>
      <c r="ET84">
        <f t="shared" si="281"/>
        <v>0</v>
      </c>
      <c r="EU84">
        <f t="shared" si="282"/>
        <v>0</v>
      </c>
      <c r="EV84">
        <f t="shared" si="283"/>
        <v>0</v>
      </c>
      <c r="EW84">
        <f t="shared" si="284"/>
        <v>0</v>
      </c>
      <c r="EX84">
        <f t="shared" si="285"/>
        <v>0</v>
      </c>
      <c r="EY84">
        <f t="shared" si="286"/>
        <v>0</v>
      </c>
      <c r="EZ84">
        <f t="shared" si="287"/>
        <v>0</v>
      </c>
      <c r="FA84">
        <f t="shared" si="288"/>
        <v>0</v>
      </c>
      <c r="FB84">
        <f t="shared" si="289"/>
        <v>0</v>
      </c>
      <c r="FC84">
        <f t="shared" si="290"/>
        <v>0</v>
      </c>
      <c r="FD84">
        <f t="shared" si="291"/>
        <v>0</v>
      </c>
      <c r="FE84" s="1">
        <f t="shared" si="292"/>
        <v>0</v>
      </c>
      <c r="FF84" s="1">
        <f t="shared" si="293"/>
        <v>0</v>
      </c>
      <c r="FG84" s="1">
        <f t="shared" si="294"/>
        <v>0</v>
      </c>
      <c r="FH84" s="1">
        <f t="shared" si="295"/>
        <v>0</v>
      </c>
      <c r="FI84" s="1">
        <f t="shared" si="296"/>
        <v>0</v>
      </c>
      <c r="FJ84" s="1">
        <f t="shared" si="297"/>
        <v>0</v>
      </c>
      <c r="FK84" s="1">
        <f t="shared" si="298"/>
        <v>0</v>
      </c>
      <c r="FL84" s="1">
        <f t="shared" si="299"/>
        <v>0</v>
      </c>
      <c r="FM84" s="1">
        <f t="shared" si="300"/>
        <v>0</v>
      </c>
      <c r="FN84" s="1">
        <f t="shared" si="301"/>
        <v>0</v>
      </c>
      <c r="FO84" s="1">
        <f t="shared" si="302"/>
        <v>0</v>
      </c>
      <c r="FP84" s="1">
        <f t="shared" si="303"/>
        <v>0</v>
      </c>
      <c r="FQ84" s="1">
        <f t="shared" si="304"/>
        <v>0</v>
      </c>
      <c r="FR84" s="1">
        <f t="shared" si="305"/>
        <v>0</v>
      </c>
      <c r="FS84" s="1">
        <f t="shared" si="306"/>
        <v>0</v>
      </c>
      <c r="FT84" s="1">
        <f t="shared" si="307"/>
        <v>0</v>
      </c>
      <c r="FU84" s="1">
        <f t="shared" si="308"/>
        <v>0</v>
      </c>
      <c r="FV84" s="1">
        <f t="shared" si="309"/>
        <v>0</v>
      </c>
      <c r="FW84" s="1">
        <f t="shared" si="310"/>
        <v>0</v>
      </c>
      <c r="FX84" s="1">
        <f t="shared" si="311"/>
        <v>0</v>
      </c>
      <c r="FY84" s="1">
        <f t="shared" si="312"/>
        <v>0</v>
      </c>
      <c r="FZ84" s="1">
        <f t="shared" si="313"/>
        <v>0</v>
      </c>
      <c r="GA84" s="1">
        <f t="shared" si="314"/>
        <v>0</v>
      </c>
      <c r="GB84" s="1">
        <f t="shared" si="315"/>
        <v>0</v>
      </c>
      <c r="GC84" s="1">
        <f t="shared" si="316"/>
        <v>0</v>
      </c>
      <c r="GD84" s="1">
        <f t="shared" si="317"/>
        <v>0</v>
      </c>
      <c r="GE84" s="1">
        <f t="shared" si="318"/>
        <v>0</v>
      </c>
      <c r="GF84" s="1">
        <f t="shared" si="319"/>
        <v>0</v>
      </c>
      <c r="GG84" s="1">
        <f t="shared" si="320"/>
        <v>0</v>
      </c>
      <c r="GH84" s="1">
        <f t="shared" si="321"/>
        <v>0</v>
      </c>
      <c r="GI84" s="1">
        <f t="shared" si="322"/>
        <v>0</v>
      </c>
      <c r="GJ84" s="1">
        <f t="shared" si="323"/>
        <v>0</v>
      </c>
      <c r="GK84" s="1">
        <f t="shared" si="324"/>
        <v>0</v>
      </c>
      <c r="GL84" s="1">
        <f t="shared" si="325"/>
        <v>0</v>
      </c>
      <c r="GM84" s="1">
        <f t="shared" si="326"/>
        <v>0</v>
      </c>
      <c r="GN84">
        <f t="shared" si="327"/>
        <v>105000</v>
      </c>
      <c r="GO84">
        <f t="shared" si="328"/>
        <v>131250</v>
      </c>
    </row>
    <row r="85" spans="1:197" x14ac:dyDescent="0.2">
      <c r="A85" s="1" t="s">
        <v>283</v>
      </c>
      <c r="B85" t="s">
        <v>281</v>
      </c>
      <c r="C85" t="s">
        <v>284</v>
      </c>
      <c r="D85" t="s">
        <v>282</v>
      </c>
      <c r="E85">
        <v>69900</v>
      </c>
      <c r="F85">
        <v>27350</v>
      </c>
      <c r="G85">
        <v>31250</v>
      </c>
      <c r="H85">
        <v>35150</v>
      </c>
      <c r="I85">
        <v>39050</v>
      </c>
      <c r="J85">
        <v>42200</v>
      </c>
      <c r="K85">
        <v>45300</v>
      </c>
      <c r="L85">
        <v>48450</v>
      </c>
      <c r="M85">
        <v>51550</v>
      </c>
      <c r="N85">
        <v>32820</v>
      </c>
      <c r="O85">
        <v>37500</v>
      </c>
      <c r="P85">
        <v>42180</v>
      </c>
      <c r="Q85">
        <v>46860</v>
      </c>
      <c r="R85">
        <v>50640</v>
      </c>
      <c r="S85">
        <v>54360</v>
      </c>
      <c r="T85">
        <v>58140</v>
      </c>
      <c r="U85">
        <v>61860</v>
      </c>
      <c r="V85" s="1" t="s">
        <v>17</v>
      </c>
      <c r="AM85" s="1" t="s">
        <v>617</v>
      </c>
      <c r="AN85" s="1" t="s">
        <v>19</v>
      </c>
      <c r="AO85" s="1">
        <v>0</v>
      </c>
      <c r="AP85" t="s">
        <v>284</v>
      </c>
      <c r="AQ85" s="1" t="s">
        <v>21</v>
      </c>
      <c r="AR85" s="1" t="s">
        <v>565</v>
      </c>
      <c r="AS85" t="s">
        <v>284</v>
      </c>
      <c r="AT85">
        <f>'Average Income Limits-HIDE'!L84</f>
        <v>10940</v>
      </c>
      <c r="AU85">
        <f>'Average Income Limits-HIDE'!M84</f>
        <v>12500</v>
      </c>
      <c r="AV85">
        <f>'Average Income Limits-HIDE'!N84</f>
        <v>14060</v>
      </c>
      <c r="AW85">
        <f>'Average Income Limits-HIDE'!O84</f>
        <v>15620</v>
      </c>
      <c r="AX85">
        <f>'Average Income Limits-HIDE'!P84</f>
        <v>16880</v>
      </c>
      <c r="AY85">
        <f>'Average Income Limits-HIDE'!Q84</f>
        <v>18120</v>
      </c>
      <c r="AZ85">
        <f>'Average Income Limits-HIDE'!R84</f>
        <v>19380</v>
      </c>
      <c r="BA85">
        <f>'Average Income Limits-HIDE'!S84</f>
        <v>20620</v>
      </c>
      <c r="BB85">
        <f>'Average Income Limits-HIDE'!T84</f>
        <v>16410</v>
      </c>
      <c r="BC85">
        <f>'Average Income Limits-HIDE'!U84</f>
        <v>18750</v>
      </c>
      <c r="BD85">
        <f>'Average Income Limits-HIDE'!V84</f>
        <v>21090</v>
      </c>
      <c r="BE85">
        <f>'Average Income Limits-HIDE'!W84</f>
        <v>23430</v>
      </c>
      <c r="BF85">
        <f>'Average Income Limits-HIDE'!X84</f>
        <v>25320</v>
      </c>
      <c r="BG85">
        <f>'Average Income Limits-HIDE'!Y84</f>
        <v>27180</v>
      </c>
      <c r="BH85">
        <f>'Average Income Limits-HIDE'!Z84</f>
        <v>29070</v>
      </c>
      <c r="BI85">
        <f>'Average Income Limits-HIDE'!AA84</f>
        <v>30930</v>
      </c>
      <c r="BJ85">
        <f>'Average Income Limits-HIDE'!AB84</f>
        <v>21880</v>
      </c>
      <c r="BK85">
        <f>'Average Income Limits-HIDE'!AC84</f>
        <v>25000</v>
      </c>
      <c r="BL85">
        <f>'Average Income Limits-HIDE'!AD84</f>
        <v>28120</v>
      </c>
      <c r="BM85">
        <f>'Average Income Limits-HIDE'!AE84</f>
        <v>31240</v>
      </c>
      <c r="BN85">
        <f>'Average Income Limits-HIDE'!AF84</f>
        <v>33760</v>
      </c>
      <c r="BO85">
        <f>'Average Income Limits-HIDE'!AG84</f>
        <v>36240</v>
      </c>
      <c r="BP85">
        <f>'Average Income Limits-HIDE'!AH84</f>
        <v>38760</v>
      </c>
      <c r="BQ85">
        <f>'Average Income Limits-HIDE'!AI84</f>
        <v>41240</v>
      </c>
      <c r="BR85">
        <f>'Average Income Limits-HIDE'!AZ84</f>
        <v>38290</v>
      </c>
      <c r="BS85">
        <f>'Average Income Limits-HIDE'!BA84</f>
        <v>43750</v>
      </c>
      <c r="BT85">
        <f>'Average Income Limits-HIDE'!BB84</f>
        <v>49210</v>
      </c>
      <c r="BU85">
        <f>'Average Income Limits-HIDE'!BC84</f>
        <v>54670</v>
      </c>
      <c r="BV85">
        <f>'Average Income Limits-HIDE'!BD84</f>
        <v>59080</v>
      </c>
      <c r="BW85">
        <f>'Average Income Limits-HIDE'!BE84</f>
        <v>63420</v>
      </c>
      <c r="BX85">
        <f>'Average Income Limits-HIDE'!BF84</f>
        <v>67830</v>
      </c>
      <c r="BY85">
        <f>'Average Income Limits-HIDE'!BG84</f>
        <v>72170</v>
      </c>
      <c r="BZ85">
        <f>'Average Income Limits-HIDE'!BH84</f>
        <v>43760</v>
      </c>
      <c r="CA85">
        <f>'Average Income Limits-HIDE'!BI84</f>
        <v>50000</v>
      </c>
      <c r="CB85">
        <f>'Average Income Limits-HIDE'!BJ84</f>
        <v>56240</v>
      </c>
      <c r="CC85">
        <f>'Average Income Limits-HIDE'!BK84</f>
        <v>62480</v>
      </c>
      <c r="CD85">
        <f>'Average Income Limits-HIDE'!BL84</f>
        <v>67520</v>
      </c>
      <c r="CE85">
        <f>'Average Income Limits-HIDE'!BM84</f>
        <v>72480</v>
      </c>
      <c r="CF85">
        <f>'Average Income Limits-HIDE'!BN84</f>
        <v>77520</v>
      </c>
      <c r="CG85">
        <f>'Average Income Limits-HIDE'!BO84</f>
        <v>82480</v>
      </c>
      <c r="CH85" s="1">
        <f t="shared" si="225"/>
        <v>273</v>
      </c>
      <c r="CI85" s="1">
        <f t="shared" si="226"/>
        <v>293</v>
      </c>
      <c r="CJ85" s="1">
        <f t="shared" si="227"/>
        <v>351</v>
      </c>
      <c r="CK85" s="1">
        <f t="shared" si="228"/>
        <v>406</v>
      </c>
      <c r="CL85" s="1">
        <f t="shared" si="229"/>
        <v>453</v>
      </c>
      <c r="CM85" s="1">
        <f t="shared" si="230"/>
        <v>410</v>
      </c>
      <c r="CN85" s="1">
        <f t="shared" si="231"/>
        <v>439</v>
      </c>
      <c r="CO85" s="1">
        <f t="shared" si="232"/>
        <v>527</v>
      </c>
      <c r="CP85" s="1">
        <f t="shared" si="233"/>
        <v>609</v>
      </c>
      <c r="CQ85" s="1">
        <f t="shared" si="234"/>
        <v>679</v>
      </c>
      <c r="CR85" s="1">
        <f t="shared" si="235"/>
        <v>547</v>
      </c>
      <c r="CS85" s="1">
        <f t="shared" si="236"/>
        <v>586</v>
      </c>
      <c r="CT85" s="1">
        <f t="shared" si="237"/>
        <v>703</v>
      </c>
      <c r="CU85" s="1">
        <f t="shared" si="238"/>
        <v>812</v>
      </c>
      <c r="CV85" s="1">
        <f t="shared" si="239"/>
        <v>906</v>
      </c>
      <c r="CW85" s="1">
        <f t="shared" si="240"/>
        <v>683</v>
      </c>
      <c r="CX85" s="1">
        <f t="shared" si="241"/>
        <v>732</v>
      </c>
      <c r="CY85" s="1">
        <f t="shared" si="242"/>
        <v>878</v>
      </c>
      <c r="CZ85" s="1">
        <f t="shared" si="243"/>
        <v>1015</v>
      </c>
      <c r="DA85" s="1">
        <f t="shared" si="244"/>
        <v>1132</v>
      </c>
      <c r="DB85" s="1">
        <f t="shared" si="245"/>
        <v>820</v>
      </c>
      <c r="DC85" s="1">
        <f t="shared" si="246"/>
        <v>879</v>
      </c>
      <c r="DD85" s="1">
        <f t="shared" si="247"/>
        <v>1054</v>
      </c>
      <c r="DE85" s="1">
        <f t="shared" si="248"/>
        <v>1218</v>
      </c>
      <c r="DF85" s="1">
        <f t="shared" si="249"/>
        <v>1359</v>
      </c>
      <c r="DG85" s="1">
        <f t="shared" si="250"/>
        <v>957</v>
      </c>
      <c r="DH85" s="1">
        <f t="shared" si="251"/>
        <v>1025</v>
      </c>
      <c r="DI85" s="1">
        <f t="shared" si="252"/>
        <v>1230</v>
      </c>
      <c r="DJ85" s="1">
        <f t="shared" si="253"/>
        <v>1421</v>
      </c>
      <c r="DK85" s="1">
        <f t="shared" si="254"/>
        <v>1585</v>
      </c>
      <c r="DL85" s="1">
        <f t="shared" si="255"/>
        <v>1094</v>
      </c>
      <c r="DM85" s="1">
        <f t="shared" si="256"/>
        <v>1172</v>
      </c>
      <c r="DN85" s="1">
        <f t="shared" si="257"/>
        <v>1406</v>
      </c>
      <c r="DO85" s="1">
        <f t="shared" si="258"/>
        <v>1625</v>
      </c>
      <c r="DP85" s="1">
        <f t="shared" si="259"/>
        <v>1812</v>
      </c>
      <c r="DQ85">
        <f t="shared" si="329"/>
        <v>0</v>
      </c>
      <c r="DR85">
        <f t="shared" si="330"/>
        <v>0</v>
      </c>
      <c r="DS85">
        <f t="shared" si="331"/>
        <v>0</v>
      </c>
      <c r="DT85">
        <f t="shared" si="332"/>
        <v>0</v>
      </c>
      <c r="DU85">
        <f t="shared" si="333"/>
        <v>0</v>
      </c>
      <c r="DV85">
        <f t="shared" si="334"/>
        <v>0</v>
      </c>
      <c r="DW85">
        <f t="shared" si="335"/>
        <v>0</v>
      </c>
      <c r="DX85">
        <f t="shared" si="336"/>
        <v>0</v>
      </c>
      <c r="DY85">
        <f t="shared" si="260"/>
        <v>0</v>
      </c>
      <c r="DZ85">
        <f t="shared" si="261"/>
        <v>0</v>
      </c>
      <c r="EA85">
        <f t="shared" si="262"/>
        <v>0</v>
      </c>
      <c r="EB85">
        <f t="shared" si="263"/>
        <v>0</v>
      </c>
      <c r="EC85">
        <f t="shared" si="264"/>
        <v>0</v>
      </c>
      <c r="ED85">
        <f t="shared" si="265"/>
        <v>0</v>
      </c>
      <c r="EE85">
        <f t="shared" si="266"/>
        <v>0</v>
      </c>
      <c r="EF85">
        <f t="shared" si="267"/>
        <v>0</v>
      </c>
      <c r="EG85">
        <f t="shared" si="268"/>
        <v>0</v>
      </c>
      <c r="EH85">
        <f t="shared" si="269"/>
        <v>0</v>
      </c>
      <c r="EI85">
        <f t="shared" si="270"/>
        <v>0</v>
      </c>
      <c r="EJ85">
        <f t="shared" si="271"/>
        <v>0</v>
      </c>
      <c r="EK85">
        <f t="shared" si="272"/>
        <v>0</v>
      </c>
      <c r="EL85">
        <f t="shared" si="273"/>
        <v>0</v>
      </c>
      <c r="EM85">
        <f t="shared" si="274"/>
        <v>0</v>
      </c>
      <c r="EN85">
        <f t="shared" si="275"/>
        <v>0</v>
      </c>
      <c r="EO85">
        <f t="shared" si="276"/>
        <v>0</v>
      </c>
      <c r="EP85">
        <f t="shared" si="277"/>
        <v>0</v>
      </c>
      <c r="EQ85">
        <f t="shared" si="278"/>
        <v>0</v>
      </c>
      <c r="ER85">
        <f t="shared" si="279"/>
        <v>0</v>
      </c>
      <c r="ES85">
        <f t="shared" si="280"/>
        <v>0</v>
      </c>
      <c r="ET85">
        <f t="shared" si="281"/>
        <v>0</v>
      </c>
      <c r="EU85">
        <f t="shared" si="282"/>
        <v>0</v>
      </c>
      <c r="EV85">
        <f t="shared" si="283"/>
        <v>0</v>
      </c>
      <c r="EW85">
        <f t="shared" si="284"/>
        <v>0</v>
      </c>
      <c r="EX85">
        <f t="shared" si="285"/>
        <v>0</v>
      </c>
      <c r="EY85">
        <f t="shared" si="286"/>
        <v>0</v>
      </c>
      <c r="EZ85">
        <f t="shared" si="287"/>
        <v>0</v>
      </c>
      <c r="FA85">
        <f t="shared" si="288"/>
        <v>0</v>
      </c>
      <c r="FB85">
        <f t="shared" si="289"/>
        <v>0</v>
      </c>
      <c r="FC85">
        <f t="shared" si="290"/>
        <v>0</v>
      </c>
      <c r="FD85">
        <f t="shared" si="291"/>
        <v>0</v>
      </c>
      <c r="FE85" s="1">
        <f t="shared" si="292"/>
        <v>0</v>
      </c>
      <c r="FF85" s="1">
        <f t="shared" si="293"/>
        <v>0</v>
      </c>
      <c r="FG85" s="1">
        <f t="shared" si="294"/>
        <v>0</v>
      </c>
      <c r="FH85" s="1">
        <f t="shared" si="295"/>
        <v>0</v>
      </c>
      <c r="FI85" s="1">
        <f t="shared" si="296"/>
        <v>0</v>
      </c>
      <c r="FJ85" s="1">
        <f t="shared" si="297"/>
        <v>0</v>
      </c>
      <c r="FK85" s="1">
        <f t="shared" si="298"/>
        <v>0</v>
      </c>
      <c r="FL85" s="1">
        <f t="shared" si="299"/>
        <v>0</v>
      </c>
      <c r="FM85" s="1">
        <f t="shared" si="300"/>
        <v>0</v>
      </c>
      <c r="FN85" s="1">
        <f t="shared" si="301"/>
        <v>0</v>
      </c>
      <c r="FO85" s="1">
        <f t="shared" si="302"/>
        <v>0</v>
      </c>
      <c r="FP85" s="1">
        <f t="shared" si="303"/>
        <v>0</v>
      </c>
      <c r="FQ85" s="1">
        <f t="shared" si="304"/>
        <v>0</v>
      </c>
      <c r="FR85" s="1">
        <f t="shared" si="305"/>
        <v>0</v>
      </c>
      <c r="FS85" s="1">
        <f t="shared" si="306"/>
        <v>0</v>
      </c>
      <c r="FT85" s="1">
        <f t="shared" si="307"/>
        <v>0</v>
      </c>
      <c r="FU85" s="1">
        <f t="shared" si="308"/>
        <v>0</v>
      </c>
      <c r="FV85" s="1">
        <f t="shared" si="309"/>
        <v>0</v>
      </c>
      <c r="FW85" s="1">
        <f t="shared" si="310"/>
        <v>0</v>
      </c>
      <c r="FX85" s="1">
        <f t="shared" si="311"/>
        <v>0</v>
      </c>
      <c r="FY85" s="1">
        <f t="shared" si="312"/>
        <v>0</v>
      </c>
      <c r="FZ85" s="1">
        <f t="shared" si="313"/>
        <v>0</v>
      </c>
      <c r="GA85" s="1">
        <f t="shared" si="314"/>
        <v>0</v>
      </c>
      <c r="GB85" s="1">
        <f t="shared" si="315"/>
        <v>0</v>
      </c>
      <c r="GC85" s="1">
        <f t="shared" si="316"/>
        <v>0</v>
      </c>
      <c r="GD85" s="1">
        <f t="shared" si="317"/>
        <v>0</v>
      </c>
      <c r="GE85" s="1">
        <f t="shared" si="318"/>
        <v>0</v>
      </c>
      <c r="GF85" s="1">
        <f t="shared" si="319"/>
        <v>0</v>
      </c>
      <c r="GG85" s="1">
        <f t="shared" si="320"/>
        <v>0</v>
      </c>
      <c r="GH85" s="1">
        <f t="shared" si="321"/>
        <v>0</v>
      </c>
      <c r="GI85" s="1">
        <f t="shared" si="322"/>
        <v>0</v>
      </c>
      <c r="GJ85" s="1">
        <f t="shared" si="323"/>
        <v>0</v>
      </c>
      <c r="GK85" s="1">
        <f t="shared" si="324"/>
        <v>0</v>
      </c>
      <c r="GL85" s="1">
        <f t="shared" si="325"/>
        <v>0</v>
      </c>
      <c r="GM85" s="1">
        <f t="shared" si="326"/>
        <v>0</v>
      </c>
      <c r="GN85">
        <f t="shared" si="327"/>
        <v>93720</v>
      </c>
      <c r="GO85">
        <f t="shared" si="328"/>
        <v>117150</v>
      </c>
    </row>
    <row r="86" spans="1:197" x14ac:dyDescent="0.2">
      <c r="A86" s="1" t="s">
        <v>285</v>
      </c>
      <c r="B86" t="s">
        <v>827</v>
      </c>
      <c r="C86" t="s">
        <v>286</v>
      </c>
      <c r="D86" t="s">
        <v>834</v>
      </c>
      <c r="E86">
        <v>97000</v>
      </c>
      <c r="F86">
        <v>32800</v>
      </c>
      <c r="G86">
        <v>37500</v>
      </c>
      <c r="H86">
        <v>42200</v>
      </c>
      <c r="I86">
        <v>46900</v>
      </c>
      <c r="J86">
        <v>50650</v>
      </c>
      <c r="K86">
        <v>54400</v>
      </c>
      <c r="L86">
        <v>58150</v>
      </c>
      <c r="M86">
        <v>61900</v>
      </c>
      <c r="N86">
        <v>39360</v>
      </c>
      <c r="O86">
        <v>45000</v>
      </c>
      <c r="P86">
        <v>50640</v>
      </c>
      <c r="Q86">
        <v>56280</v>
      </c>
      <c r="R86">
        <v>60780</v>
      </c>
      <c r="S86">
        <v>65280</v>
      </c>
      <c r="T86">
        <v>69780</v>
      </c>
      <c r="U86">
        <v>74280</v>
      </c>
      <c r="V86" s="1" t="s">
        <v>17</v>
      </c>
      <c r="AM86" s="1" t="s">
        <v>617</v>
      </c>
      <c r="AN86" s="1" t="s">
        <v>19</v>
      </c>
      <c r="AO86" s="1">
        <v>0</v>
      </c>
      <c r="AP86" t="s">
        <v>286</v>
      </c>
      <c r="AQ86" s="1" t="s">
        <v>21</v>
      </c>
      <c r="AR86" s="1" t="s">
        <v>566</v>
      </c>
      <c r="AS86" t="s">
        <v>286</v>
      </c>
      <c r="AT86">
        <f>'Average Income Limits-HIDE'!L85</f>
        <v>13120</v>
      </c>
      <c r="AU86">
        <f>'Average Income Limits-HIDE'!M85</f>
        <v>15000</v>
      </c>
      <c r="AV86">
        <f>'Average Income Limits-HIDE'!N85</f>
        <v>16880</v>
      </c>
      <c r="AW86">
        <f>'Average Income Limits-HIDE'!O85</f>
        <v>18760</v>
      </c>
      <c r="AX86">
        <f>'Average Income Limits-HIDE'!P85</f>
        <v>20260</v>
      </c>
      <c r="AY86">
        <f>'Average Income Limits-HIDE'!Q85</f>
        <v>21760</v>
      </c>
      <c r="AZ86">
        <f>'Average Income Limits-HIDE'!R85</f>
        <v>23260</v>
      </c>
      <c r="BA86">
        <f>'Average Income Limits-HIDE'!S85</f>
        <v>24760</v>
      </c>
      <c r="BB86">
        <f>'Average Income Limits-HIDE'!T85</f>
        <v>19680</v>
      </c>
      <c r="BC86">
        <f>'Average Income Limits-HIDE'!U85</f>
        <v>22500</v>
      </c>
      <c r="BD86">
        <f>'Average Income Limits-HIDE'!V85</f>
        <v>25320</v>
      </c>
      <c r="BE86">
        <f>'Average Income Limits-HIDE'!W85</f>
        <v>28140</v>
      </c>
      <c r="BF86">
        <f>'Average Income Limits-HIDE'!X85</f>
        <v>30390</v>
      </c>
      <c r="BG86">
        <f>'Average Income Limits-HIDE'!Y85</f>
        <v>32640</v>
      </c>
      <c r="BH86">
        <f>'Average Income Limits-HIDE'!Z85</f>
        <v>34890</v>
      </c>
      <c r="BI86">
        <f>'Average Income Limits-HIDE'!AA85</f>
        <v>37140</v>
      </c>
      <c r="BJ86">
        <f>'Average Income Limits-HIDE'!AB85</f>
        <v>26240</v>
      </c>
      <c r="BK86">
        <f>'Average Income Limits-HIDE'!AC85</f>
        <v>30000</v>
      </c>
      <c r="BL86">
        <f>'Average Income Limits-HIDE'!AD85</f>
        <v>33760</v>
      </c>
      <c r="BM86">
        <f>'Average Income Limits-HIDE'!AE85</f>
        <v>37520</v>
      </c>
      <c r="BN86">
        <f>'Average Income Limits-HIDE'!AF85</f>
        <v>40520</v>
      </c>
      <c r="BO86">
        <f>'Average Income Limits-HIDE'!AG85</f>
        <v>43520</v>
      </c>
      <c r="BP86">
        <f>'Average Income Limits-HIDE'!AH85</f>
        <v>46520</v>
      </c>
      <c r="BQ86">
        <f>'Average Income Limits-HIDE'!AI85</f>
        <v>49520</v>
      </c>
      <c r="BR86">
        <f>'Average Income Limits-HIDE'!AZ85</f>
        <v>45920</v>
      </c>
      <c r="BS86">
        <f>'Average Income Limits-HIDE'!BA85</f>
        <v>52500</v>
      </c>
      <c r="BT86">
        <f>'Average Income Limits-HIDE'!BB85</f>
        <v>59080</v>
      </c>
      <c r="BU86">
        <f>'Average Income Limits-HIDE'!BC85</f>
        <v>65660</v>
      </c>
      <c r="BV86">
        <f>'Average Income Limits-HIDE'!BD85</f>
        <v>70910</v>
      </c>
      <c r="BW86">
        <f>'Average Income Limits-HIDE'!BE85</f>
        <v>76160</v>
      </c>
      <c r="BX86">
        <f>'Average Income Limits-HIDE'!BF85</f>
        <v>81410</v>
      </c>
      <c r="BY86">
        <f>'Average Income Limits-HIDE'!BG85</f>
        <v>86660</v>
      </c>
      <c r="BZ86">
        <f>'Average Income Limits-HIDE'!BH85</f>
        <v>52480</v>
      </c>
      <c r="CA86">
        <f>'Average Income Limits-HIDE'!BI85</f>
        <v>60000</v>
      </c>
      <c r="CB86">
        <f>'Average Income Limits-HIDE'!BJ85</f>
        <v>67520</v>
      </c>
      <c r="CC86">
        <f>'Average Income Limits-HIDE'!BK85</f>
        <v>75040</v>
      </c>
      <c r="CD86">
        <f>'Average Income Limits-HIDE'!BL85</f>
        <v>81040</v>
      </c>
      <c r="CE86">
        <f>'Average Income Limits-HIDE'!BM85</f>
        <v>87040</v>
      </c>
      <c r="CF86">
        <f>'Average Income Limits-HIDE'!BN85</f>
        <v>93040</v>
      </c>
      <c r="CG86">
        <f>'Average Income Limits-HIDE'!BO85</f>
        <v>99040</v>
      </c>
      <c r="CH86" s="1">
        <f t="shared" si="225"/>
        <v>328</v>
      </c>
      <c r="CI86" s="1">
        <f t="shared" si="226"/>
        <v>351</v>
      </c>
      <c r="CJ86" s="1">
        <f t="shared" si="227"/>
        <v>422</v>
      </c>
      <c r="CK86" s="1">
        <f t="shared" si="228"/>
        <v>487</v>
      </c>
      <c r="CL86" s="1">
        <f t="shared" si="229"/>
        <v>544</v>
      </c>
      <c r="CM86" s="1">
        <f t="shared" si="230"/>
        <v>492</v>
      </c>
      <c r="CN86" s="1">
        <f t="shared" si="231"/>
        <v>527</v>
      </c>
      <c r="CO86" s="1">
        <f t="shared" si="232"/>
        <v>633</v>
      </c>
      <c r="CP86" s="1">
        <f t="shared" si="233"/>
        <v>731</v>
      </c>
      <c r="CQ86" s="1">
        <f t="shared" si="234"/>
        <v>816</v>
      </c>
      <c r="CR86" s="1">
        <f t="shared" si="235"/>
        <v>656</v>
      </c>
      <c r="CS86" s="1">
        <f t="shared" si="236"/>
        <v>703</v>
      </c>
      <c r="CT86" s="1">
        <f t="shared" si="237"/>
        <v>844</v>
      </c>
      <c r="CU86" s="1">
        <f t="shared" si="238"/>
        <v>975</v>
      </c>
      <c r="CV86" s="1">
        <f t="shared" si="239"/>
        <v>1088</v>
      </c>
      <c r="CW86" s="1">
        <f t="shared" si="240"/>
        <v>820</v>
      </c>
      <c r="CX86" s="1">
        <f t="shared" si="241"/>
        <v>878</v>
      </c>
      <c r="CY86" s="1">
        <f t="shared" si="242"/>
        <v>1055</v>
      </c>
      <c r="CZ86" s="1">
        <f t="shared" si="243"/>
        <v>1219</v>
      </c>
      <c r="DA86" s="1">
        <f t="shared" si="244"/>
        <v>1360</v>
      </c>
      <c r="DB86" s="1">
        <f t="shared" si="245"/>
        <v>984</v>
      </c>
      <c r="DC86" s="1">
        <f t="shared" si="246"/>
        <v>1054</v>
      </c>
      <c r="DD86" s="1">
        <f t="shared" si="247"/>
        <v>1266</v>
      </c>
      <c r="DE86" s="1">
        <f t="shared" si="248"/>
        <v>1463</v>
      </c>
      <c r="DF86" s="1">
        <f t="shared" si="249"/>
        <v>1632</v>
      </c>
      <c r="DG86" s="1">
        <f t="shared" si="250"/>
        <v>1148</v>
      </c>
      <c r="DH86" s="1">
        <f t="shared" si="251"/>
        <v>1230</v>
      </c>
      <c r="DI86" s="1">
        <f t="shared" si="252"/>
        <v>1477</v>
      </c>
      <c r="DJ86" s="1">
        <f t="shared" si="253"/>
        <v>1707</v>
      </c>
      <c r="DK86" s="1">
        <f t="shared" si="254"/>
        <v>1904</v>
      </c>
      <c r="DL86" s="1">
        <f t="shared" si="255"/>
        <v>1312</v>
      </c>
      <c r="DM86" s="1">
        <f t="shared" si="256"/>
        <v>1406</v>
      </c>
      <c r="DN86" s="1">
        <f t="shared" si="257"/>
        <v>1688</v>
      </c>
      <c r="DO86" s="1">
        <f t="shared" si="258"/>
        <v>1951</v>
      </c>
      <c r="DP86" s="1">
        <f t="shared" si="259"/>
        <v>2176</v>
      </c>
      <c r="DQ86">
        <f t="shared" si="329"/>
        <v>0</v>
      </c>
      <c r="DR86">
        <f t="shared" si="330"/>
        <v>0</v>
      </c>
      <c r="DS86">
        <f t="shared" si="331"/>
        <v>0</v>
      </c>
      <c r="DT86">
        <f t="shared" si="332"/>
        <v>0</v>
      </c>
      <c r="DU86">
        <f t="shared" si="333"/>
        <v>0</v>
      </c>
      <c r="DV86">
        <f t="shared" si="334"/>
        <v>0</v>
      </c>
      <c r="DW86">
        <f t="shared" si="335"/>
        <v>0</v>
      </c>
      <c r="DX86">
        <f t="shared" si="336"/>
        <v>0</v>
      </c>
      <c r="DY86">
        <f t="shared" si="260"/>
        <v>0</v>
      </c>
      <c r="DZ86">
        <f t="shared" si="261"/>
        <v>0</v>
      </c>
      <c r="EA86">
        <f t="shared" si="262"/>
        <v>0</v>
      </c>
      <c r="EB86">
        <f t="shared" si="263"/>
        <v>0</v>
      </c>
      <c r="EC86">
        <f t="shared" si="264"/>
        <v>0</v>
      </c>
      <c r="ED86">
        <f t="shared" si="265"/>
        <v>0</v>
      </c>
      <c r="EE86">
        <f t="shared" si="266"/>
        <v>0</v>
      </c>
      <c r="EF86">
        <f t="shared" si="267"/>
        <v>0</v>
      </c>
      <c r="EG86">
        <f t="shared" si="268"/>
        <v>0</v>
      </c>
      <c r="EH86">
        <f t="shared" si="269"/>
        <v>0</v>
      </c>
      <c r="EI86">
        <f t="shared" si="270"/>
        <v>0</v>
      </c>
      <c r="EJ86">
        <f t="shared" si="271"/>
        <v>0</v>
      </c>
      <c r="EK86">
        <f t="shared" si="272"/>
        <v>0</v>
      </c>
      <c r="EL86">
        <f t="shared" si="273"/>
        <v>0</v>
      </c>
      <c r="EM86">
        <f t="shared" si="274"/>
        <v>0</v>
      </c>
      <c r="EN86">
        <f t="shared" si="275"/>
        <v>0</v>
      </c>
      <c r="EO86">
        <f t="shared" si="276"/>
        <v>0</v>
      </c>
      <c r="EP86">
        <f t="shared" si="277"/>
        <v>0</v>
      </c>
      <c r="EQ86">
        <f t="shared" si="278"/>
        <v>0</v>
      </c>
      <c r="ER86">
        <f t="shared" si="279"/>
        <v>0</v>
      </c>
      <c r="ES86">
        <f t="shared" si="280"/>
        <v>0</v>
      </c>
      <c r="ET86">
        <f t="shared" si="281"/>
        <v>0</v>
      </c>
      <c r="EU86">
        <f t="shared" si="282"/>
        <v>0</v>
      </c>
      <c r="EV86">
        <f t="shared" si="283"/>
        <v>0</v>
      </c>
      <c r="EW86">
        <f t="shared" si="284"/>
        <v>0</v>
      </c>
      <c r="EX86">
        <f t="shared" si="285"/>
        <v>0</v>
      </c>
      <c r="EY86">
        <f t="shared" si="286"/>
        <v>0</v>
      </c>
      <c r="EZ86">
        <f t="shared" si="287"/>
        <v>0</v>
      </c>
      <c r="FA86">
        <f t="shared" si="288"/>
        <v>0</v>
      </c>
      <c r="FB86">
        <f t="shared" si="289"/>
        <v>0</v>
      </c>
      <c r="FC86">
        <f t="shared" si="290"/>
        <v>0</v>
      </c>
      <c r="FD86">
        <f t="shared" si="291"/>
        <v>0</v>
      </c>
      <c r="FE86" s="1">
        <f t="shared" si="292"/>
        <v>0</v>
      </c>
      <c r="FF86" s="1">
        <f t="shared" si="293"/>
        <v>0</v>
      </c>
      <c r="FG86" s="1">
        <f t="shared" si="294"/>
        <v>0</v>
      </c>
      <c r="FH86" s="1">
        <f t="shared" si="295"/>
        <v>0</v>
      </c>
      <c r="FI86" s="1">
        <f t="shared" si="296"/>
        <v>0</v>
      </c>
      <c r="FJ86" s="1">
        <f t="shared" si="297"/>
        <v>0</v>
      </c>
      <c r="FK86" s="1">
        <f t="shared" si="298"/>
        <v>0</v>
      </c>
      <c r="FL86" s="1">
        <f t="shared" si="299"/>
        <v>0</v>
      </c>
      <c r="FM86" s="1">
        <f t="shared" si="300"/>
        <v>0</v>
      </c>
      <c r="FN86" s="1">
        <f t="shared" si="301"/>
        <v>0</v>
      </c>
      <c r="FO86" s="1">
        <f t="shared" si="302"/>
        <v>0</v>
      </c>
      <c r="FP86" s="1">
        <f t="shared" si="303"/>
        <v>0</v>
      </c>
      <c r="FQ86" s="1">
        <f t="shared" si="304"/>
        <v>0</v>
      </c>
      <c r="FR86" s="1">
        <f t="shared" si="305"/>
        <v>0</v>
      </c>
      <c r="FS86" s="1">
        <f t="shared" si="306"/>
        <v>0</v>
      </c>
      <c r="FT86" s="1">
        <f t="shared" si="307"/>
        <v>0</v>
      </c>
      <c r="FU86" s="1">
        <f t="shared" si="308"/>
        <v>0</v>
      </c>
      <c r="FV86" s="1">
        <f t="shared" si="309"/>
        <v>0</v>
      </c>
      <c r="FW86" s="1">
        <f t="shared" si="310"/>
        <v>0</v>
      </c>
      <c r="FX86" s="1">
        <f t="shared" si="311"/>
        <v>0</v>
      </c>
      <c r="FY86" s="1">
        <f t="shared" si="312"/>
        <v>0</v>
      </c>
      <c r="FZ86" s="1">
        <f t="shared" si="313"/>
        <v>0</v>
      </c>
      <c r="GA86" s="1">
        <f t="shared" si="314"/>
        <v>0</v>
      </c>
      <c r="GB86" s="1">
        <f t="shared" si="315"/>
        <v>0</v>
      </c>
      <c r="GC86" s="1">
        <f t="shared" si="316"/>
        <v>0</v>
      </c>
      <c r="GD86" s="1">
        <f t="shared" si="317"/>
        <v>0</v>
      </c>
      <c r="GE86" s="1">
        <f t="shared" si="318"/>
        <v>0</v>
      </c>
      <c r="GF86" s="1">
        <f t="shared" si="319"/>
        <v>0</v>
      </c>
      <c r="GG86" s="1">
        <f t="shared" si="320"/>
        <v>0</v>
      </c>
      <c r="GH86" s="1">
        <f t="shared" si="321"/>
        <v>0</v>
      </c>
      <c r="GI86" s="1">
        <f t="shared" si="322"/>
        <v>0</v>
      </c>
      <c r="GJ86" s="1">
        <f t="shared" si="323"/>
        <v>0</v>
      </c>
      <c r="GK86" s="1">
        <f t="shared" si="324"/>
        <v>0</v>
      </c>
      <c r="GL86" s="1">
        <f t="shared" si="325"/>
        <v>0</v>
      </c>
      <c r="GM86" s="1">
        <f t="shared" si="326"/>
        <v>0</v>
      </c>
      <c r="GN86">
        <f t="shared" si="327"/>
        <v>112560</v>
      </c>
      <c r="GO86">
        <f t="shared" si="328"/>
        <v>140700</v>
      </c>
    </row>
    <row r="87" spans="1:197" x14ac:dyDescent="0.2">
      <c r="A87" s="1" t="s">
        <v>287</v>
      </c>
      <c r="B87" t="s">
        <v>38</v>
      </c>
      <c r="C87" t="s">
        <v>288</v>
      </c>
      <c r="D87" t="s">
        <v>39</v>
      </c>
      <c r="E87">
        <v>163900</v>
      </c>
      <c r="F87">
        <v>57400</v>
      </c>
      <c r="G87">
        <v>65600</v>
      </c>
      <c r="H87">
        <v>73800</v>
      </c>
      <c r="I87">
        <v>81950</v>
      </c>
      <c r="J87">
        <v>88550</v>
      </c>
      <c r="K87">
        <v>95100</v>
      </c>
      <c r="L87">
        <v>101650</v>
      </c>
      <c r="M87">
        <v>108200</v>
      </c>
      <c r="N87">
        <v>68880</v>
      </c>
      <c r="O87">
        <v>78720</v>
      </c>
      <c r="P87">
        <v>88560</v>
      </c>
      <c r="Q87">
        <v>98340</v>
      </c>
      <c r="R87">
        <v>106260</v>
      </c>
      <c r="S87">
        <v>114120</v>
      </c>
      <c r="T87">
        <v>121980</v>
      </c>
      <c r="U87">
        <v>129840</v>
      </c>
      <c r="V87" s="1" t="s">
        <v>17</v>
      </c>
      <c r="AM87" s="1" t="s">
        <v>617</v>
      </c>
      <c r="AN87" s="1" t="s">
        <v>19</v>
      </c>
      <c r="AO87" s="1">
        <v>1</v>
      </c>
      <c r="AP87" t="s">
        <v>288</v>
      </c>
      <c r="AQ87" s="1" t="s">
        <v>21</v>
      </c>
      <c r="AR87" s="1" t="s">
        <v>567</v>
      </c>
      <c r="AS87" t="s">
        <v>288</v>
      </c>
      <c r="AT87">
        <f>'Average Income Limits-HIDE'!L86</f>
        <v>22960</v>
      </c>
      <c r="AU87">
        <f>'Average Income Limits-HIDE'!M86</f>
        <v>26240</v>
      </c>
      <c r="AV87">
        <f>'Average Income Limits-HIDE'!N86</f>
        <v>29520</v>
      </c>
      <c r="AW87">
        <f>'Average Income Limits-HIDE'!O86</f>
        <v>32780</v>
      </c>
      <c r="AX87">
        <f>'Average Income Limits-HIDE'!P86</f>
        <v>35420</v>
      </c>
      <c r="AY87">
        <f>'Average Income Limits-HIDE'!Q86</f>
        <v>38040</v>
      </c>
      <c r="AZ87">
        <f>'Average Income Limits-HIDE'!R86</f>
        <v>40660</v>
      </c>
      <c r="BA87">
        <f>'Average Income Limits-HIDE'!S86</f>
        <v>43280</v>
      </c>
      <c r="BB87">
        <f>'Average Income Limits-HIDE'!T86</f>
        <v>34440</v>
      </c>
      <c r="BC87">
        <f>'Average Income Limits-HIDE'!U86</f>
        <v>39360</v>
      </c>
      <c r="BD87">
        <f>'Average Income Limits-HIDE'!V86</f>
        <v>44280</v>
      </c>
      <c r="BE87">
        <f>'Average Income Limits-HIDE'!W86</f>
        <v>49170</v>
      </c>
      <c r="BF87">
        <f>'Average Income Limits-HIDE'!X86</f>
        <v>53130</v>
      </c>
      <c r="BG87">
        <f>'Average Income Limits-HIDE'!Y86</f>
        <v>57060</v>
      </c>
      <c r="BH87">
        <f>'Average Income Limits-HIDE'!Z86</f>
        <v>60990</v>
      </c>
      <c r="BI87">
        <f>'Average Income Limits-HIDE'!AA86</f>
        <v>64920</v>
      </c>
      <c r="BJ87">
        <f>'Average Income Limits-HIDE'!AB86</f>
        <v>45920</v>
      </c>
      <c r="BK87">
        <f>'Average Income Limits-HIDE'!AC86</f>
        <v>52480</v>
      </c>
      <c r="BL87">
        <f>'Average Income Limits-HIDE'!AD86</f>
        <v>59040</v>
      </c>
      <c r="BM87">
        <f>'Average Income Limits-HIDE'!AE86</f>
        <v>65560</v>
      </c>
      <c r="BN87">
        <f>'Average Income Limits-HIDE'!AF86</f>
        <v>70840</v>
      </c>
      <c r="BO87">
        <f>'Average Income Limits-HIDE'!AG86</f>
        <v>76080</v>
      </c>
      <c r="BP87">
        <f>'Average Income Limits-HIDE'!AH86</f>
        <v>81320</v>
      </c>
      <c r="BQ87">
        <f>'Average Income Limits-HIDE'!AI86</f>
        <v>86560</v>
      </c>
      <c r="BR87">
        <f>'Average Income Limits-HIDE'!AZ86</f>
        <v>80360</v>
      </c>
      <c r="BS87">
        <f>'Average Income Limits-HIDE'!BA86</f>
        <v>91840</v>
      </c>
      <c r="BT87">
        <f>'Average Income Limits-HIDE'!BB86</f>
        <v>103320</v>
      </c>
      <c r="BU87">
        <f>'Average Income Limits-HIDE'!BC86</f>
        <v>114730</v>
      </c>
      <c r="BV87">
        <f>'Average Income Limits-HIDE'!BD86</f>
        <v>123970</v>
      </c>
      <c r="BW87">
        <f>'Average Income Limits-HIDE'!BE86</f>
        <v>133140</v>
      </c>
      <c r="BX87">
        <f>'Average Income Limits-HIDE'!BF86</f>
        <v>142310</v>
      </c>
      <c r="BY87">
        <f>'Average Income Limits-HIDE'!BG86</f>
        <v>151480</v>
      </c>
      <c r="BZ87">
        <f>'Average Income Limits-HIDE'!BH86</f>
        <v>91840</v>
      </c>
      <c r="CA87">
        <f>'Average Income Limits-HIDE'!BI86</f>
        <v>104960</v>
      </c>
      <c r="CB87">
        <f>'Average Income Limits-HIDE'!BJ86</f>
        <v>118080</v>
      </c>
      <c r="CC87">
        <f>'Average Income Limits-HIDE'!BK86</f>
        <v>131120</v>
      </c>
      <c r="CD87">
        <f>'Average Income Limits-HIDE'!BL86</f>
        <v>141680</v>
      </c>
      <c r="CE87">
        <f>'Average Income Limits-HIDE'!BM86</f>
        <v>152160</v>
      </c>
      <c r="CF87">
        <f>'Average Income Limits-HIDE'!BN86</f>
        <v>162640</v>
      </c>
      <c r="CG87">
        <f>'Average Income Limits-HIDE'!BO86</f>
        <v>173120</v>
      </c>
      <c r="CH87" s="1">
        <f t="shared" si="225"/>
        <v>574</v>
      </c>
      <c r="CI87" s="1">
        <f t="shared" si="226"/>
        <v>615</v>
      </c>
      <c r="CJ87" s="1">
        <f t="shared" si="227"/>
        <v>738</v>
      </c>
      <c r="CK87" s="1">
        <f t="shared" si="228"/>
        <v>852</v>
      </c>
      <c r="CL87" s="1">
        <f t="shared" si="229"/>
        <v>951</v>
      </c>
      <c r="CM87" s="1">
        <f t="shared" si="230"/>
        <v>861</v>
      </c>
      <c r="CN87" s="1">
        <f t="shared" si="231"/>
        <v>922</v>
      </c>
      <c r="CO87" s="1">
        <f t="shared" si="232"/>
        <v>1107</v>
      </c>
      <c r="CP87" s="1">
        <f t="shared" si="233"/>
        <v>1278</v>
      </c>
      <c r="CQ87" s="1">
        <f t="shared" si="234"/>
        <v>1426</v>
      </c>
      <c r="CR87" s="1">
        <f t="shared" si="235"/>
        <v>1148</v>
      </c>
      <c r="CS87" s="1">
        <f t="shared" si="236"/>
        <v>1230</v>
      </c>
      <c r="CT87" s="1">
        <f t="shared" si="237"/>
        <v>1476</v>
      </c>
      <c r="CU87" s="1">
        <f t="shared" si="238"/>
        <v>1705</v>
      </c>
      <c r="CV87" s="1">
        <f t="shared" si="239"/>
        <v>1902</v>
      </c>
      <c r="CW87" s="1">
        <f t="shared" si="240"/>
        <v>1435</v>
      </c>
      <c r="CX87" s="1">
        <f t="shared" si="241"/>
        <v>1537</v>
      </c>
      <c r="CY87" s="1">
        <f t="shared" si="242"/>
        <v>1845</v>
      </c>
      <c r="CZ87" s="1">
        <f t="shared" si="243"/>
        <v>2131</v>
      </c>
      <c r="DA87" s="1">
        <f t="shared" si="244"/>
        <v>2377</v>
      </c>
      <c r="DB87" s="1">
        <f t="shared" si="245"/>
        <v>1722</v>
      </c>
      <c r="DC87" s="1">
        <f t="shared" si="246"/>
        <v>1845</v>
      </c>
      <c r="DD87" s="1">
        <f t="shared" si="247"/>
        <v>2214</v>
      </c>
      <c r="DE87" s="1">
        <f t="shared" si="248"/>
        <v>2557</v>
      </c>
      <c r="DF87" s="1">
        <f t="shared" si="249"/>
        <v>2853</v>
      </c>
      <c r="DG87" s="1">
        <f t="shared" si="250"/>
        <v>2009</v>
      </c>
      <c r="DH87" s="1">
        <f t="shared" si="251"/>
        <v>2152</v>
      </c>
      <c r="DI87" s="1">
        <f t="shared" si="252"/>
        <v>2583</v>
      </c>
      <c r="DJ87" s="1">
        <f t="shared" si="253"/>
        <v>2983</v>
      </c>
      <c r="DK87" s="1">
        <f t="shared" si="254"/>
        <v>3328</v>
      </c>
      <c r="DL87" s="1">
        <f t="shared" si="255"/>
        <v>2296</v>
      </c>
      <c r="DM87" s="1">
        <f t="shared" si="256"/>
        <v>2460</v>
      </c>
      <c r="DN87" s="1">
        <f t="shared" si="257"/>
        <v>2952</v>
      </c>
      <c r="DO87" s="1">
        <f t="shared" si="258"/>
        <v>3410</v>
      </c>
      <c r="DP87" s="1">
        <f t="shared" si="259"/>
        <v>3804</v>
      </c>
      <c r="DQ87">
        <f t="shared" si="329"/>
        <v>0</v>
      </c>
      <c r="DR87">
        <f t="shared" si="330"/>
        <v>0</v>
      </c>
      <c r="DS87">
        <f t="shared" si="331"/>
        <v>0</v>
      </c>
      <c r="DT87">
        <f t="shared" si="332"/>
        <v>0</v>
      </c>
      <c r="DU87">
        <f t="shared" si="333"/>
        <v>0</v>
      </c>
      <c r="DV87">
        <f t="shared" si="334"/>
        <v>0</v>
      </c>
      <c r="DW87">
        <f t="shared" si="335"/>
        <v>0</v>
      </c>
      <c r="DX87">
        <f t="shared" si="336"/>
        <v>0</v>
      </c>
      <c r="DY87">
        <f t="shared" si="260"/>
        <v>0</v>
      </c>
      <c r="DZ87">
        <f t="shared" si="261"/>
        <v>0</v>
      </c>
      <c r="EA87">
        <f t="shared" si="262"/>
        <v>0</v>
      </c>
      <c r="EB87">
        <f t="shared" si="263"/>
        <v>0</v>
      </c>
      <c r="EC87">
        <f t="shared" si="264"/>
        <v>0</v>
      </c>
      <c r="ED87">
        <f t="shared" si="265"/>
        <v>0</v>
      </c>
      <c r="EE87">
        <f t="shared" si="266"/>
        <v>0</v>
      </c>
      <c r="EF87">
        <f t="shared" si="267"/>
        <v>0</v>
      </c>
      <c r="EG87">
        <f t="shared" si="268"/>
        <v>0</v>
      </c>
      <c r="EH87">
        <f t="shared" si="269"/>
        <v>0</v>
      </c>
      <c r="EI87">
        <f t="shared" si="270"/>
        <v>0</v>
      </c>
      <c r="EJ87">
        <f t="shared" si="271"/>
        <v>0</v>
      </c>
      <c r="EK87">
        <f t="shared" si="272"/>
        <v>0</v>
      </c>
      <c r="EL87">
        <f t="shared" si="273"/>
        <v>0</v>
      </c>
      <c r="EM87">
        <f t="shared" si="274"/>
        <v>0</v>
      </c>
      <c r="EN87">
        <f t="shared" si="275"/>
        <v>0</v>
      </c>
      <c r="EO87">
        <f t="shared" si="276"/>
        <v>0</v>
      </c>
      <c r="EP87">
        <f t="shared" si="277"/>
        <v>0</v>
      </c>
      <c r="EQ87">
        <f t="shared" si="278"/>
        <v>0</v>
      </c>
      <c r="ER87">
        <f t="shared" si="279"/>
        <v>0</v>
      </c>
      <c r="ES87">
        <f t="shared" si="280"/>
        <v>0</v>
      </c>
      <c r="ET87">
        <f t="shared" si="281"/>
        <v>0</v>
      </c>
      <c r="EU87">
        <f t="shared" si="282"/>
        <v>0</v>
      </c>
      <c r="EV87">
        <f t="shared" si="283"/>
        <v>0</v>
      </c>
      <c r="EW87">
        <f t="shared" si="284"/>
        <v>0</v>
      </c>
      <c r="EX87">
        <f t="shared" si="285"/>
        <v>0</v>
      </c>
      <c r="EY87">
        <f t="shared" si="286"/>
        <v>0</v>
      </c>
      <c r="EZ87">
        <f t="shared" si="287"/>
        <v>0</v>
      </c>
      <c r="FA87">
        <f t="shared" si="288"/>
        <v>0</v>
      </c>
      <c r="FB87">
        <f t="shared" si="289"/>
        <v>0</v>
      </c>
      <c r="FC87">
        <f t="shared" si="290"/>
        <v>0</v>
      </c>
      <c r="FD87">
        <f t="shared" si="291"/>
        <v>0</v>
      </c>
      <c r="FE87" s="1">
        <f t="shared" si="292"/>
        <v>0</v>
      </c>
      <c r="FF87" s="1">
        <f t="shared" si="293"/>
        <v>0</v>
      </c>
      <c r="FG87" s="1">
        <f t="shared" si="294"/>
        <v>0</v>
      </c>
      <c r="FH87" s="1">
        <f t="shared" si="295"/>
        <v>0</v>
      </c>
      <c r="FI87" s="1">
        <f t="shared" si="296"/>
        <v>0</v>
      </c>
      <c r="FJ87" s="1">
        <f t="shared" si="297"/>
        <v>0</v>
      </c>
      <c r="FK87" s="1">
        <f t="shared" si="298"/>
        <v>0</v>
      </c>
      <c r="FL87" s="1">
        <f t="shared" si="299"/>
        <v>0</v>
      </c>
      <c r="FM87" s="1">
        <f t="shared" si="300"/>
        <v>0</v>
      </c>
      <c r="FN87" s="1">
        <f t="shared" si="301"/>
        <v>0</v>
      </c>
      <c r="FO87" s="1">
        <f t="shared" si="302"/>
        <v>0</v>
      </c>
      <c r="FP87" s="1">
        <f t="shared" si="303"/>
        <v>0</v>
      </c>
      <c r="FQ87" s="1">
        <f t="shared" si="304"/>
        <v>0</v>
      </c>
      <c r="FR87" s="1">
        <f t="shared" si="305"/>
        <v>0</v>
      </c>
      <c r="FS87" s="1">
        <f t="shared" si="306"/>
        <v>0</v>
      </c>
      <c r="FT87" s="1">
        <f t="shared" si="307"/>
        <v>0</v>
      </c>
      <c r="FU87" s="1">
        <f t="shared" si="308"/>
        <v>0</v>
      </c>
      <c r="FV87" s="1">
        <f t="shared" si="309"/>
        <v>0</v>
      </c>
      <c r="FW87" s="1">
        <f t="shared" si="310"/>
        <v>0</v>
      </c>
      <c r="FX87" s="1">
        <f t="shared" si="311"/>
        <v>0</v>
      </c>
      <c r="FY87" s="1">
        <f t="shared" si="312"/>
        <v>0</v>
      </c>
      <c r="FZ87" s="1">
        <f t="shared" si="313"/>
        <v>0</v>
      </c>
      <c r="GA87" s="1">
        <f t="shared" si="314"/>
        <v>0</v>
      </c>
      <c r="GB87" s="1">
        <f t="shared" si="315"/>
        <v>0</v>
      </c>
      <c r="GC87" s="1">
        <f t="shared" si="316"/>
        <v>0</v>
      </c>
      <c r="GD87" s="1">
        <f t="shared" si="317"/>
        <v>0</v>
      </c>
      <c r="GE87" s="1">
        <f t="shared" si="318"/>
        <v>0</v>
      </c>
      <c r="GF87" s="1">
        <f t="shared" si="319"/>
        <v>0</v>
      </c>
      <c r="GG87" s="1">
        <f t="shared" si="320"/>
        <v>0</v>
      </c>
      <c r="GH87" s="1">
        <f t="shared" si="321"/>
        <v>0</v>
      </c>
      <c r="GI87" s="1">
        <f t="shared" si="322"/>
        <v>0</v>
      </c>
      <c r="GJ87" s="1">
        <f t="shared" si="323"/>
        <v>0</v>
      </c>
      <c r="GK87" s="1">
        <f t="shared" si="324"/>
        <v>0</v>
      </c>
      <c r="GL87" s="1">
        <f t="shared" si="325"/>
        <v>0</v>
      </c>
      <c r="GM87" s="1">
        <f t="shared" si="326"/>
        <v>0</v>
      </c>
      <c r="GN87">
        <f t="shared" si="327"/>
        <v>196680</v>
      </c>
      <c r="GO87">
        <f t="shared" si="328"/>
        <v>245850</v>
      </c>
    </row>
    <row r="88" spans="1:197" x14ac:dyDescent="0.2">
      <c r="A88" s="1" t="s">
        <v>289</v>
      </c>
      <c r="B88" t="s">
        <v>38</v>
      </c>
      <c r="C88" t="s">
        <v>290</v>
      </c>
      <c r="D88" t="s">
        <v>39</v>
      </c>
      <c r="E88">
        <v>163900</v>
      </c>
      <c r="F88">
        <v>57400</v>
      </c>
      <c r="G88">
        <v>65600</v>
      </c>
      <c r="H88">
        <v>73800</v>
      </c>
      <c r="I88">
        <v>81950</v>
      </c>
      <c r="J88">
        <v>88550</v>
      </c>
      <c r="K88">
        <v>95100</v>
      </c>
      <c r="L88">
        <v>101650</v>
      </c>
      <c r="M88">
        <v>108200</v>
      </c>
      <c r="N88">
        <v>68880</v>
      </c>
      <c r="O88">
        <v>78720</v>
      </c>
      <c r="P88">
        <v>88560</v>
      </c>
      <c r="Q88">
        <v>98340</v>
      </c>
      <c r="R88">
        <v>106260</v>
      </c>
      <c r="S88">
        <v>114120</v>
      </c>
      <c r="T88">
        <v>121980</v>
      </c>
      <c r="U88">
        <v>129840</v>
      </c>
      <c r="V88" s="1" t="s">
        <v>17</v>
      </c>
      <c r="AM88" s="1" t="s">
        <v>617</v>
      </c>
      <c r="AN88" s="1" t="s">
        <v>19</v>
      </c>
      <c r="AO88" s="1">
        <v>1</v>
      </c>
      <c r="AP88" t="s">
        <v>290</v>
      </c>
      <c r="AQ88" s="1" t="s">
        <v>21</v>
      </c>
      <c r="AR88" s="1" t="s">
        <v>568</v>
      </c>
      <c r="AS88" t="s">
        <v>290</v>
      </c>
      <c r="AT88">
        <f>'Average Income Limits-HIDE'!L87</f>
        <v>22960</v>
      </c>
      <c r="AU88">
        <f>'Average Income Limits-HIDE'!M87</f>
        <v>26240</v>
      </c>
      <c r="AV88">
        <f>'Average Income Limits-HIDE'!N87</f>
        <v>29520</v>
      </c>
      <c r="AW88">
        <f>'Average Income Limits-HIDE'!O87</f>
        <v>32780</v>
      </c>
      <c r="AX88">
        <f>'Average Income Limits-HIDE'!P87</f>
        <v>35420</v>
      </c>
      <c r="AY88">
        <f>'Average Income Limits-HIDE'!Q87</f>
        <v>38040</v>
      </c>
      <c r="AZ88">
        <f>'Average Income Limits-HIDE'!R87</f>
        <v>40660</v>
      </c>
      <c r="BA88">
        <f>'Average Income Limits-HIDE'!S87</f>
        <v>43280</v>
      </c>
      <c r="BB88">
        <f>'Average Income Limits-HIDE'!T87</f>
        <v>34440</v>
      </c>
      <c r="BC88">
        <f>'Average Income Limits-HIDE'!U87</f>
        <v>39360</v>
      </c>
      <c r="BD88">
        <f>'Average Income Limits-HIDE'!V87</f>
        <v>44280</v>
      </c>
      <c r="BE88">
        <f>'Average Income Limits-HIDE'!W87</f>
        <v>49170</v>
      </c>
      <c r="BF88">
        <f>'Average Income Limits-HIDE'!X87</f>
        <v>53130</v>
      </c>
      <c r="BG88">
        <f>'Average Income Limits-HIDE'!Y87</f>
        <v>57060</v>
      </c>
      <c r="BH88">
        <f>'Average Income Limits-HIDE'!Z87</f>
        <v>60990</v>
      </c>
      <c r="BI88">
        <f>'Average Income Limits-HIDE'!AA87</f>
        <v>64920</v>
      </c>
      <c r="BJ88">
        <f>'Average Income Limits-HIDE'!AB87</f>
        <v>45920</v>
      </c>
      <c r="BK88">
        <f>'Average Income Limits-HIDE'!AC87</f>
        <v>52480</v>
      </c>
      <c r="BL88">
        <f>'Average Income Limits-HIDE'!AD87</f>
        <v>59040</v>
      </c>
      <c r="BM88">
        <f>'Average Income Limits-HIDE'!AE87</f>
        <v>65560</v>
      </c>
      <c r="BN88">
        <f>'Average Income Limits-HIDE'!AF87</f>
        <v>70840</v>
      </c>
      <c r="BO88">
        <f>'Average Income Limits-HIDE'!AG87</f>
        <v>76080</v>
      </c>
      <c r="BP88">
        <f>'Average Income Limits-HIDE'!AH87</f>
        <v>81320</v>
      </c>
      <c r="BQ88">
        <f>'Average Income Limits-HIDE'!AI87</f>
        <v>86560</v>
      </c>
      <c r="BR88">
        <f>'Average Income Limits-HIDE'!AZ87</f>
        <v>80360</v>
      </c>
      <c r="BS88">
        <f>'Average Income Limits-HIDE'!BA87</f>
        <v>91840</v>
      </c>
      <c r="BT88">
        <f>'Average Income Limits-HIDE'!BB87</f>
        <v>103320</v>
      </c>
      <c r="BU88">
        <f>'Average Income Limits-HIDE'!BC87</f>
        <v>114730</v>
      </c>
      <c r="BV88">
        <f>'Average Income Limits-HIDE'!BD87</f>
        <v>123970</v>
      </c>
      <c r="BW88">
        <f>'Average Income Limits-HIDE'!BE87</f>
        <v>133140</v>
      </c>
      <c r="BX88">
        <f>'Average Income Limits-HIDE'!BF87</f>
        <v>142310</v>
      </c>
      <c r="BY88">
        <f>'Average Income Limits-HIDE'!BG87</f>
        <v>151480</v>
      </c>
      <c r="BZ88">
        <f>'Average Income Limits-HIDE'!BH87</f>
        <v>91840</v>
      </c>
      <c r="CA88">
        <f>'Average Income Limits-HIDE'!BI87</f>
        <v>104960</v>
      </c>
      <c r="CB88">
        <f>'Average Income Limits-HIDE'!BJ87</f>
        <v>118080</v>
      </c>
      <c r="CC88">
        <f>'Average Income Limits-HIDE'!BK87</f>
        <v>131120</v>
      </c>
      <c r="CD88">
        <f>'Average Income Limits-HIDE'!BL87</f>
        <v>141680</v>
      </c>
      <c r="CE88">
        <f>'Average Income Limits-HIDE'!BM87</f>
        <v>152160</v>
      </c>
      <c r="CF88">
        <f>'Average Income Limits-HIDE'!BN87</f>
        <v>162640</v>
      </c>
      <c r="CG88">
        <f>'Average Income Limits-HIDE'!BO87</f>
        <v>173120</v>
      </c>
      <c r="CH88" s="1">
        <f t="shared" si="225"/>
        <v>574</v>
      </c>
      <c r="CI88" s="1">
        <f t="shared" si="226"/>
        <v>615</v>
      </c>
      <c r="CJ88" s="1">
        <f t="shared" si="227"/>
        <v>738</v>
      </c>
      <c r="CK88" s="1">
        <f t="shared" si="228"/>
        <v>852</v>
      </c>
      <c r="CL88" s="1">
        <f t="shared" si="229"/>
        <v>951</v>
      </c>
      <c r="CM88" s="1">
        <f t="shared" si="230"/>
        <v>861</v>
      </c>
      <c r="CN88" s="1">
        <f t="shared" si="231"/>
        <v>922</v>
      </c>
      <c r="CO88" s="1">
        <f t="shared" si="232"/>
        <v>1107</v>
      </c>
      <c r="CP88" s="1">
        <f t="shared" si="233"/>
        <v>1278</v>
      </c>
      <c r="CQ88" s="1">
        <f t="shared" si="234"/>
        <v>1426</v>
      </c>
      <c r="CR88" s="1">
        <f t="shared" si="235"/>
        <v>1148</v>
      </c>
      <c r="CS88" s="1">
        <f t="shared" si="236"/>
        <v>1230</v>
      </c>
      <c r="CT88" s="1">
        <f t="shared" si="237"/>
        <v>1476</v>
      </c>
      <c r="CU88" s="1">
        <f t="shared" si="238"/>
        <v>1705</v>
      </c>
      <c r="CV88" s="1">
        <f t="shared" si="239"/>
        <v>1902</v>
      </c>
      <c r="CW88" s="1">
        <f t="shared" si="240"/>
        <v>1435</v>
      </c>
      <c r="CX88" s="1">
        <f t="shared" si="241"/>
        <v>1537</v>
      </c>
      <c r="CY88" s="1">
        <f t="shared" si="242"/>
        <v>1845</v>
      </c>
      <c r="CZ88" s="1">
        <f t="shared" si="243"/>
        <v>2131</v>
      </c>
      <c r="DA88" s="1">
        <f t="shared" si="244"/>
        <v>2377</v>
      </c>
      <c r="DB88" s="1">
        <f t="shared" si="245"/>
        <v>1722</v>
      </c>
      <c r="DC88" s="1">
        <f t="shared" si="246"/>
        <v>1845</v>
      </c>
      <c r="DD88" s="1">
        <f t="shared" si="247"/>
        <v>2214</v>
      </c>
      <c r="DE88" s="1">
        <f t="shared" si="248"/>
        <v>2557</v>
      </c>
      <c r="DF88" s="1">
        <f t="shared" si="249"/>
        <v>2853</v>
      </c>
      <c r="DG88" s="1">
        <f t="shared" si="250"/>
        <v>2009</v>
      </c>
      <c r="DH88" s="1">
        <f t="shared" si="251"/>
        <v>2152</v>
      </c>
      <c r="DI88" s="1">
        <f t="shared" si="252"/>
        <v>2583</v>
      </c>
      <c r="DJ88" s="1">
        <f t="shared" si="253"/>
        <v>2983</v>
      </c>
      <c r="DK88" s="1">
        <f t="shared" si="254"/>
        <v>3328</v>
      </c>
      <c r="DL88" s="1">
        <f t="shared" si="255"/>
        <v>2296</v>
      </c>
      <c r="DM88" s="1">
        <f t="shared" si="256"/>
        <v>2460</v>
      </c>
      <c r="DN88" s="1">
        <f t="shared" si="257"/>
        <v>2952</v>
      </c>
      <c r="DO88" s="1">
        <f t="shared" si="258"/>
        <v>3410</v>
      </c>
      <c r="DP88" s="1">
        <f t="shared" si="259"/>
        <v>3804</v>
      </c>
      <c r="DQ88">
        <f t="shared" si="329"/>
        <v>0</v>
      </c>
      <c r="DR88">
        <f t="shared" si="330"/>
        <v>0</v>
      </c>
      <c r="DS88">
        <f t="shared" si="331"/>
        <v>0</v>
      </c>
      <c r="DT88">
        <f t="shared" si="332"/>
        <v>0</v>
      </c>
      <c r="DU88">
        <f t="shared" si="333"/>
        <v>0</v>
      </c>
      <c r="DV88">
        <f t="shared" si="334"/>
        <v>0</v>
      </c>
      <c r="DW88">
        <f t="shared" si="335"/>
        <v>0</v>
      </c>
      <c r="DX88">
        <f t="shared" si="336"/>
        <v>0</v>
      </c>
      <c r="DY88">
        <f t="shared" si="260"/>
        <v>0</v>
      </c>
      <c r="DZ88">
        <f t="shared" si="261"/>
        <v>0</v>
      </c>
      <c r="EA88">
        <f t="shared" si="262"/>
        <v>0</v>
      </c>
      <c r="EB88">
        <f t="shared" si="263"/>
        <v>0</v>
      </c>
      <c r="EC88">
        <f t="shared" si="264"/>
        <v>0</v>
      </c>
      <c r="ED88">
        <f t="shared" si="265"/>
        <v>0</v>
      </c>
      <c r="EE88">
        <f t="shared" si="266"/>
        <v>0</v>
      </c>
      <c r="EF88">
        <f t="shared" si="267"/>
        <v>0</v>
      </c>
      <c r="EG88">
        <f t="shared" si="268"/>
        <v>0</v>
      </c>
      <c r="EH88">
        <f t="shared" si="269"/>
        <v>0</v>
      </c>
      <c r="EI88">
        <f t="shared" si="270"/>
        <v>0</v>
      </c>
      <c r="EJ88">
        <f t="shared" si="271"/>
        <v>0</v>
      </c>
      <c r="EK88">
        <f t="shared" si="272"/>
        <v>0</v>
      </c>
      <c r="EL88">
        <f t="shared" si="273"/>
        <v>0</v>
      </c>
      <c r="EM88">
        <f t="shared" si="274"/>
        <v>0</v>
      </c>
      <c r="EN88">
        <f t="shared" si="275"/>
        <v>0</v>
      </c>
      <c r="EO88">
        <f t="shared" si="276"/>
        <v>0</v>
      </c>
      <c r="EP88">
        <f t="shared" si="277"/>
        <v>0</v>
      </c>
      <c r="EQ88">
        <f t="shared" si="278"/>
        <v>0</v>
      </c>
      <c r="ER88">
        <f t="shared" si="279"/>
        <v>0</v>
      </c>
      <c r="ES88">
        <f t="shared" si="280"/>
        <v>0</v>
      </c>
      <c r="ET88">
        <f t="shared" si="281"/>
        <v>0</v>
      </c>
      <c r="EU88">
        <f t="shared" si="282"/>
        <v>0</v>
      </c>
      <c r="EV88">
        <f t="shared" si="283"/>
        <v>0</v>
      </c>
      <c r="EW88">
        <f t="shared" si="284"/>
        <v>0</v>
      </c>
      <c r="EX88">
        <f t="shared" si="285"/>
        <v>0</v>
      </c>
      <c r="EY88">
        <f t="shared" si="286"/>
        <v>0</v>
      </c>
      <c r="EZ88">
        <f t="shared" si="287"/>
        <v>0</v>
      </c>
      <c r="FA88">
        <f t="shared" si="288"/>
        <v>0</v>
      </c>
      <c r="FB88">
        <f t="shared" si="289"/>
        <v>0</v>
      </c>
      <c r="FC88">
        <f t="shared" si="290"/>
        <v>0</v>
      </c>
      <c r="FD88">
        <f t="shared" si="291"/>
        <v>0</v>
      </c>
      <c r="FE88" s="1">
        <f t="shared" si="292"/>
        <v>0</v>
      </c>
      <c r="FF88" s="1">
        <f t="shared" si="293"/>
        <v>0</v>
      </c>
      <c r="FG88" s="1">
        <f t="shared" si="294"/>
        <v>0</v>
      </c>
      <c r="FH88" s="1">
        <f t="shared" si="295"/>
        <v>0</v>
      </c>
      <c r="FI88" s="1">
        <f t="shared" si="296"/>
        <v>0</v>
      </c>
      <c r="FJ88" s="1">
        <f t="shared" si="297"/>
        <v>0</v>
      </c>
      <c r="FK88" s="1">
        <f t="shared" si="298"/>
        <v>0</v>
      </c>
      <c r="FL88" s="1">
        <f t="shared" si="299"/>
        <v>0</v>
      </c>
      <c r="FM88" s="1">
        <f t="shared" si="300"/>
        <v>0</v>
      </c>
      <c r="FN88" s="1">
        <f t="shared" si="301"/>
        <v>0</v>
      </c>
      <c r="FO88" s="1">
        <f t="shared" si="302"/>
        <v>0</v>
      </c>
      <c r="FP88" s="1">
        <f t="shared" si="303"/>
        <v>0</v>
      </c>
      <c r="FQ88" s="1">
        <f t="shared" si="304"/>
        <v>0</v>
      </c>
      <c r="FR88" s="1">
        <f t="shared" si="305"/>
        <v>0</v>
      </c>
      <c r="FS88" s="1">
        <f t="shared" si="306"/>
        <v>0</v>
      </c>
      <c r="FT88" s="1">
        <f t="shared" si="307"/>
        <v>0</v>
      </c>
      <c r="FU88" s="1">
        <f t="shared" si="308"/>
        <v>0</v>
      </c>
      <c r="FV88" s="1">
        <f t="shared" si="309"/>
        <v>0</v>
      </c>
      <c r="FW88" s="1">
        <f t="shared" si="310"/>
        <v>0</v>
      </c>
      <c r="FX88" s="1">
        <f t="shared" si="311"/>
        <v>0</v>
      </c>
      <c r="FY88" s="1">
        <f t="shared" si="312"/>
        <v>0</v>
      </c>
      <c r="FZ88" s="1">
        <f t="shared" si="313"/>
        <v>0</v>
      </c>
      <c r="GA88" s="1">
        <f t="shared" si="314"/>
        <v>0</v>
      </c>
      <c r="GB88" s="1">
        <f t="shared" si="315"/>
        <v>0</v>
      </c>
      <c r="GC88" s="1">
        <f t="shared" si="316"/>
        <v>0</v>
      </c>
      <c r="GD88" s="1">
        <f t="shared" si="317"/>
        <v>0</v>
      </c>
      <c r="GE88" s="1">
        <f t="shared" si="318"/>
        <v>0</v>
      </c>
      <c r="GF88" s="1">
        <f t="shared" si="319"/>
        <v>0</v>
      </c>
      <c r="GG88" s="1">
        <f t="shared" si="320"/>
        <v>0</v>
      </c>
      <c r="GH88" s="1">
        <f t="shared" si="321"/>
        <v>0</v>
      </c>
      <c r="GI88" s="1">
        <f t="shared" si="322"/>
        <v>0</v>
      </c>
      <c r="GJ88" s="1">
        <f t="shared" si="323"/>
        <v>0</v>
      </c>
      <c r="GK88" s="1">
        <f t="shared" si="324"/>
        <v>0</v>
      </c>
      <c r="GL88" s="1">
        <f t="shared" si="325"/>
        <v>0</v>
      </c>
      <c r="GM88" s="1">
        <f t="shared" si="326"/>
        <v>0</v>
      </c>
      <c r="GN88">
        <f t="shared" si="327"/>
        <v>196680</v>
      </c>
      <c r="GO88">
        <f t="shared" si="328"/>
        <v>245850</v>
      </c>
    </row>
    <row r="89" spans="1:197" x14ac:dyDescent="0.2">
      <c r="A89" s="1" t="s">
        <v>291</v>
      </c>
      <c r="B89" t="s">
        <v>828</v>
      </c>
      <c r="C89" t="s">
        <v>292</v>
      </c>
      <c r="D89" t="s">
        <v>835</v>
      </c>
      <c r="E89">
        <v>100300</v>
      </c>
      <c r="F89">
        <v>33750</v>
      </c>
      <c r="G89">
        <v>38550</v>
      </c>
      <c r="H89">
        <v>43350</v>
      </c>
      <c r="I89">
        <v>48150</v>
      </c>
      <c r="J89">
        <v>52000</v>
      </c>
      <c r="K89">
        <v>55900</v>
      </c>
      <c r="L89">
        <v>59700</v>
      </c>
      <c r="M89">
        <v>63550</v>
      </c>
      <c r="N89">
        <v>40500</v>
      </c>
      <c r="O89">
        <v>46260</v>
      </c>
      <c r="P89">
        <v>52020</v>
      </c>
      <c r="Q89">
        <v>57780</v>
      </c>
      <c r="R89">
        <v>62400</v>
      </c>
      <c r="S89">
        <v>67080</v>
      </c>
      <c r="T89">
        <v>71640</v>
      </c>
      <c r="U89">
        <v>76260</v>
      </c>
      <c r="V89" s="1" t="s">
        <v>17</v>
      </c>
      <c r="AM89" s="1" t="s">
        <v>617</v>
      </c>
      <c r="AN89" s="1" t="s">
        <v>19</v>
      </c>
      <c r="AO89" s="1">
        <v>1</v>
      </c>
      <c r="AP89" t="s">
        <v>292</v>
      </c>
      <c r="AQ89" s="1" t="s">
        <v>21</v>
      </c>
      <c r="AR89" s="1" t="s">
        <v>569</v>
      </c>
      <c r="AS89" t="s">
        <v>292</v>
      </c>
      <c r="AT89">
        <f>'Average Income Limits-HIDE'!L88</f>
        <v>13500</v>
      </c>
      <c r="AU89">
        <f>'Average Income Limits-HIDE'!M88</f>
        <v>15420</v>
      </c>
      <c r="AV89">
        <f>'Average Income Limits-HIDE'!N88</f>
        <v>17340</v>
      </c>
      <c r="AW89">
        <f>'Average Income Limits-HIDE'!O88</f>
        <v>19260</v>
      </c>
      <c r="AX89">
        <f>'Average Income Limits-HIDE'!P88</f>
        <v>20800</v>
      </c>
      <c r="AY89">
        <f>'Average Income Limits-HIDE'!Q88</f>
        <v>22360</v>
      </c>
      <c r="AZ89">
        <f>'Average Income Limits-HIDE'!R88</f>
        <v>23880</v>
      </c>
      <c r="BA89">
        <f>'Average Income Limits-HIDE'!S88</f>
        <v>25420</v>
      </c>
      <c r="BB89">
        <f>'Average Income Limits-HIDE'!T88</f>
        <v>20250</v>
      </c>
      <c r="BC89">
        <f>'Average Income Limits-HIDE'!U88</f>
        <v>23130</v>
      </c>
      <c r="BD89">
        <f>'Average Income Limits-HIDE'!V88</f>
        <v>26010</v>
      </c>
      <c r="BE89">
        <f>'Average Income Limits-HIDE'!W88</f>
        <v>28890</v>
      </c>
      <c r="BF89">
        <f>'Average Income Limits-HIDE'!X88</f>
        <v>31200</v>
      </c>
      <c r="BG89">
        <f>'Average Income Limits-HIDE'!Y88</f>
        <v>33540</v>
      </c>
      <c r="BH89">
        <f>'Average Income Limits-HIDE'!Z88</f>
        <v>35820</v>
      </c>
      <c r="BI89">
        <f>'Average Income Limits-HIDE'!AA88</f>
        <v>38130</v>
      </c>
      <c r="BJ89">
        <f>'Average Income Limits-HIDE'!AB88</f>
        <v>27000</v>
      </c>
      <c r="BK89">
        <f>'Average Income Limits-HIDE'!AC88</f>
        <v>30840</v>
      </c>
      <c r="BL89">
        <f>'Average Income Limits-HIDE'!AD88</f>
        <v>34680</v>
      </c>
      <c r="BM89">
        <f>'Average Income Limits-HIDE'!AE88</f>
        <v>38520</v>
      </c>
      <c r="BN89">
        <f>'Average Income Limits-HIDE'!AF88</f>
        <v>41600</v>
      </c>
      <c r="BO89">
        <f>'Average Income Limits-HIDE'!AG88</f>
        <v>44720</v>
      </c>
      <c r="BP89">
        <f>'Average Income Limits-HIDE'!AH88</f>
        <v>47760</v>
      </c>
      <c r="BQ89">
        <f>'Average Income Limits-HIDE'!AI88</f>
        <v>50840</v>
      </c>
      <c r="BR89">
        <f>'Average Income Limits-HIDE'!AZ88</f>
        <v>47250</v>
      </c>
      <c r="BS89">
        <f>'Average Income Limits-HIDE'!BA88</f>
        <v>53970</v>
      </c>
      <c r="BT89">
        <f>'Average Income Limits-HIDE'!BB88</f>
        <v>60690</v>
      </c>
      <c r="BU89">
        <f>'Average Income Limits-HIDE'!BC88</f>
        <v>67410</v>
      </c>
      <c r="BV89">
        <f>'Average Income Limits-HIDE'!BD88</f>
        <v>72800</v>
      </c>
      <c r="BW89">
        <f>'Average Income Limits-HIDE'!BE88</f>
        <v>78260</v>
      </c>
      <c r="BX89">
        <f>'Average Income Limits-HIDE'!BF88</f>
        <v>83580</v>
      </c>
      <c r="BY89">
        <f>'Average Income Limits-HIDE'!BG88</f>
        <v>88970</v>
      </c>
      <c r="BZ89">
        <f>'Average Income Limits-HIDE'!BH88</f>
        <v>54000</v>
      </c>
      <c r="CA89">
        <f>'Average Income Limits-HIDE'!BI88</f>
        <v>61680</v>
      </c>
      <c r="CB89">
        <f>'Average Income Limits-HIDE'!BJ88</f>
        <v>69360</v>
      </c>
      <c r="CC89">
        <f>'Average Income Limits-HIDE'!BK88</f>
        <v>77040</v>
      </c>
      <c r="CD89">
        <f>'Average Income Limits-HIDE'!BL88</f>
        <v>83200</v>
      </c>
      <c r="CE89">
        <f>'Average Income Limits-HIDE'!BM88</f>
        <v>89440</v>
      </c>
      <c r="CF89">
        <f>'Average Income Limits-HIDE'!BN88</f>
        <v>95520</v>
      </c>
      <c r="CG89">
        <f>'Average Income Limits-HIDE'!BO88</f>
        <v>101680</v>
      </c>
      <c r="CH89" s="1">
        <f t="shared" si="225"/>
        <v>337</v>
      </c>
      <c r="CI89" s="1">
        <f t="shared" si="226"/>
        <v>361</v>
      </c>
      <c r="CJ89" s="1">
        <f t="shared" si="227"/>
        <v>433</v>
      </c>
      <c r="CK89" s="1">
        <f t="shared" si="228"/>
        <v>500</v>
      </c>
      <c r="CL89" s="1">
        <f t="shared" si="229"/>
        <v>559</v>
      </c>
      <c r="CM89" s="1">
        <f t="shared" si="230"/>
        <v>506</v>
      </c>
      <c r="CN89" s="1">
        <f t="shared" si="231"/>
        <v>542</v>
      </c>
      <c r="CO89" s="1">
        <f t="shared" si="232"/>
        <v>650</v>
      </c>
      <c r="CP89" s="1">
        <f t="shared" si="233"/>
        <v>751</v>
      </c>
      <c r="CQ89" s="1">
        <f t="shared" si="234"/>
        <v>838</v>
      </c>
      <c r="CR89" s="1">
        <f t="shared" si="235"/>
        <v>675</v>
      </c>
      <c r="CS89" s="1">
        <f t="shared" si="236"/>
        <v>723</v>
      </c>
      <c r="CT89" s="1">
        <f t="shared" si="237"/>
        <v>867</v>
      </c>
      <c r="CU89" s="1">
        <f t="shared" si="238"/>
        <v>1001</v>
      </c>
      <c r="CV89" s="1">
        <f t="shared" si="239"/>
        <v>1118</v>
      </c>
      <c r="CW89" s="1">
        <f t="shared" si="240"/>
        <v>843</v>
      </c>
      <c r="CX89" s="1">
        <f t="shared" si="241"/>
        <v>903</v>
      </c>
      <c r="CY89" s="1">
        <f t="shared" si="242"/>
        <v>1083</v>
      </c>
      <c r="CZ89" s="1">
        <f t="shared" si="243"/>
        <v>1251</v>
      </c>
      <c r="DA89" s="1">
        <f t="shared" si="244"/>
        <v>1397</v>
      </c>
      <c r="DB89" s="1">
        <f t="shared" si="245"/>
        <v>1012</v>
      </c>
      <c r="DC89" s="1">
        <f t="shared" si="246"/>
        <v>1084</v>
      </c>
      <c r="DD89" s="1">
        <f t="shared" si="247"/>
        <v>1300</v>
      </c>
      <c r="DE89" s="1">
        <f t="shared" si="248"/>
        <v>1502</v>
      </c>
      <c r="DF89" s="1">
        <f t="shared" si="249"/>
        <v>1677</v>
      </c>
      <c r="DG89" s="1">
        <f t="shared" si="250"/>
        <v>1181</v>
      </c>
      <c r="DH89" s="1">
        <f t="shared" si="251"/>
        <v>1265</v>
      </c>
      <c r="DI89" s="1">
        <f t="shared" si="252"/>
        <v>1517</v>
      </c>
      <c r="DJ89" s="1">
        <f t="shared" si="253"/>
        <v>1752</v>
      </c>
      <c r="DK89" s="1">
        <f t="shared" si="254"/>
        <v>1956</v>
      </c>
      <c r="DL89" s="1">
        <f t="shared" si="255"/>
        <v>1350</v>
      </c>
      <c r="DM89" s="1">
        <f t="shared" si="256"/>
        <v>1446</v>
      </c>
      <c r="DN89" s="1">
        <f t="shared" si="257"/>
        <v>1734</v>
      </c>
      <c r="DO89" s="1">
        <f t="shared" si="258"/>
        <v>2003</v>
      </c>
      <c r="DP89" s="1">
        <f t="shared" si="259"/>
        <v>2236</v>
      </c>
      <c r="DQ89">
        <f t="shared" si="329"/>
        <v>0</v>
      </c>
      <c r="DR89">
        <f t="shared" si="330"/>
        <v>0</v>
      </c>
      <c r="DS89">
        <f t="shared" si="331"/>
        <v>0</v>
      </c>
      <c r="DT89">
        <f t="shared" si="332"/>
        <v>0</v>
      </c>
      <c r="DU89">
        <f t="shared" si="333"/>
        <v>0</v>
      </c>
      <c r="DV89">
        <f t="shared" si="334"/>
        <v>0</v>
      </c>
      <c r="DW89">
        <f t="shared" si="335"/>
        <v>0</v>
      </c>
      <c r="DX89">
        <f t="shared" si="336"/>
        <v>0</v>
      </c>
      <c r="DY89">
        <f t="shared" si="260"/>
        <v>0</v>
      </c>
      <c r="DZ89">
        <f t="shared" si="261"/>
        <v>0</v>
      </c>
      <c r="EA89">
        <f t="shared" si="262"/>
        <v>0</v>
      </c>
      <c r="EB89">
        <f t="shared" si="263"/>
        <v>0</v>
      </c>
      <c r="EC89">
        <f t="shared" si="264"/>
        <v>0</v>
      </c>
      <c r="ED89">
        <f t="shared" si="265"/>
        <v>0</v>
      </c>
      <c r="EE89">
        <f t="shared" si="266"/>
        <v>0</v>
      </c>
      <c r="EF89">
        <f t="shared" si="267"/>
        <v>0</v>
      </c>
      <c r="EG89">
        <f t="shared" si="268"/>
        <v>0</v>
      </c>
      <c r="EH89">
        <f t="shared" si="269"/>
        <v>0</v>
      </c>
      <c r="EI89">
        <f t="shared" si="270"/>
        <v>0</v>
      </c>
      <c r="EJ89">
        <f t="shared" si="271"/>
        <v>0</v>
      </c>
      <c r="EK89">
        <f t="shared" si="272"/>
        <v>0</v>
      </c>
      <c r="EL89">
        <f t="shared" si="273"/>
        <v>0</v>
      </c>
      <c r="EM89">
        <f t="shared" si="274"/>
        <v>0</v>
      </c>
      <c r="EN89">
        <f t="shared" si="275"/>
        <v>0</v>
      </c>
      <c r="EO89">
        <f t="shared" si="276"/>
        <v>0</v>
      </c>
      <c r="EP89">
        <f t="shared" si="277"/>
        <v>0</v>
      </c>
      <c r="EQ89">
        <f t="shared" si="278"/>
        <v>0</v>
      </c>
      <c r="ER89">
        <f t="shared" si="279"/>
        <v>0</v>
      </c>
      <c r="ES89">
        <f t="shared" si="280"/>
        <v>0</v>
      </c>
      <c r="ET89">
        <f t="shared" si="281"/>
        <v>0</v>
      </c>
      <c r="EU89">
        <f t="shared" si="282"/>
        <v>0</v>
      </c>
      <c r="EV89">
        <f t="shared" si="283"/>
        <v>0</v>
      </c>
      <c r="EW89">
        <f t="shared" si="284"/>
        <v>0</v>
      </c>
      <c r="EX89">
        <f t="shared" si="285"/>
        <v>0</v>
      </c>
      <c r="EY89">
        <f t="shared" si="286"/>
        <v>0</v>
      </c>
      <c r="EZ89">
        <f t="shared" si="287"/>
        <v>0</v>
      </c>
      <c r="FA89">
        <f t="shared" si="288"/>
        <v>0</v>
      </c>
      <c r="FB89">
        <f t="shared" si="289"/>
        <v>0</v>
      </c>
      <c r="FC89">
        <f t="shared" si="290"/>
        <v>0</v>
      </c>
      <c r="FD89">
        <f t="shared" si="291"/>
        <v>0</v>
      </c>
      <c r="FE89" s="1">
        <f t="shared" si="292"/>
        <v>0</v>
      </c>
      <c r="FF89" s="1">
        <f t="shared" si="293"/>
        <v>0</v>
      </c>
      <c r="FG89" s="1">
        <f t="shared" si="294"/>
        <v>0</v>
      </c>
      <c r="FH89" s="1">
        <f t="shared" si="295"/>
        <v>0</v>
      </c>
      <c r="FI89" s="1">
        <f t="shared" si="296"/>
        <v>0</v>
      </c>
      <c r="FJ89" s="1">
        <f t="shared" si="297"/>
        <v>0</v>
      </c>
      <c r="FK89" s="1">
        <f t="shared" si="298"/>
        <v>0</v>
      </c>
      <c r="FL89" s="1">
        <f t="shared" si="299"/>
        <v>0</v>
      </c>
      <c r="FM89" s="1">
        <f t="shared" si="300"/>
        <v>0</v>
      </c>
      <c r="FN89" s="1">
        <f t="shared" si="301"/>
        <v>0</v>
      </c>
      <c r="FO89" s="1">
        <f t="shared" si="302"/>
        <v>0</v>
      </c>
      <c r="FP89" s="1">
        <f t="shared" si="303"/>
        <v>0</v>
      </c>
      <c r="FQ89" s="1">
        <f t="shared" si="304"/>
        <v>0</v>
      </c>
      <c r="FR89" s="1">
        <f t="shared" si="305"/>
        <v>0</v>
      </c>
      <c r="FS89" s="1">
        <f t="shared" si="306"/>
        <v>0</v>
      </c>
      <c r="FT89" s="1">
        <f t="shared" si="307"/>
        <v>0</v>
      </c>
      <c r="FU89" s="1">
        <f t="shared" si="308"/>
        <v>0</v>
      </c>
      <c r="FV89" s="1">
        <f t="shared" si="309"/>
        <v>0</v>
      </c>
      <c r="FW89" s="1">
        <f t="shared" si="310"/>
        <v>0</v>
      </c>
      <c r="FX89" s="1">
        <f t="shared" si="311"/>
        <v>0</v>
      </c>
      <c r="FY89" s="1">
        <f t="shared" si="312"/>
        <v>0</v>
      </c>
      <c r="FZ89" s="1">
        <f t="shared" si="313"/>
        <v>0</v>
      </c>
      <c r="GA89" s="1">
        <f t="shared" si="314"/>
        <v>0</v>
      </c>
      <c r="GB89" s="1">
        <f t="shared" si="315"/>
        <v>0</v>
      </c>
      <c r="GC89" s="1">
        <f t="shared" si="316"/>
        <v>0</v>
      </c>
      <c r="GD89" s="1">
        <f t="shared" si="317"/>
        <v>0</v>
      </c>
      <c r="GE89" s="1">
        <f t="shared" si="318"/>
        <v>0</v>
      </c>
      <c r="GF89" s="1">
        <f t="shared" si="319"/>
        <v>0</v>
      </c>
      <c r="GG89" s="1">
        <f t="shared" si="320"/>
        <v>0</v>
      </c>
      <c r="GH89" s="1">
        <f t="shared" si="321"/>
        <v>0</v>
      </c>
      <c r="GI89" s="1">
        <f t="shared" si="322"/>
        <v>0</v>
      </c>
      <c r="GJ89" s="1">
        <f t="shared" si="323"/>
        <v>0</v>
      </c>
      <c r="GK89" s="1">
        <f t="shared" si="324"/>
        <v>0</v>
      </c>
      <c r="GL89" s="1">
        <f t="shared" si="325"/>
        <v>0</v>
      </c>
      <c r="GM89" s="1">
        <f t="shared" si="326"/>
        <v>0</v>
      </c>
      <c r="GN89">
        <f t="shared" si="327"/>
        <v>115560</v>
      </c>
      <c r="GO89">
        <f t="shared" si="328"/>
        <v>144450</v>
      </c>
    </row>
    <row r="90" spans="1:197" x14ac:dyDescent="0.2">
      <c r="A90" s="1" t="s">
        <v>293</v>
      </c>
      <c r="B90" t="s">
        <v>29</v>
      </c>
      <c r="C90" t="s">
        <v>294</v>
      </c>
      <c r="D90" t="s">
        <v>829</v>
      </c>
      <c r="E90">
        <v>113500</v>
      </c>
      <c r="F90">
        <v>39750</v>
      </c>
      <c r="G90">
        <v>45400</v>
      </c>
      <c r="H90">
        <v>51100</v>
      </c>
      <c r="I90">
        <v>56750</v>
      </c>
      <c r="J90">
        <v>61300</v>
      </c>
      <c r="K90">
        <v>65850</v>
      </c>
      <c r="L90">
        <v>70400</v>
      </c>
      <c r="M90">
        <v>74950</v>
      </c>
      <c r="N90">
        <v>47700</v>
      </c>
      <c r="O90">
        <v>54480</v>
      </c>
      <c r="P90">
        <v>61320</v>
      </c>
      <c r="Q90">
        <v>68100</v>
      </c>
      <c r="R90">
        <v>73560</v>
      </c>
      <c r="S90">
        <v>79020</v>
      </c>
      <c r="T90">
        <v>84480</v>
      </c>
      <c r="U90">
        <v>89940</v>
      </c>
      <c r="V90" s="1" t="s">
        <v>17</v>
      </c>
      <c r="AM90" s="1" t="s">
        <v>617</v>
      </c>
      <c r="AN90" s="1" t="s">
        <v>19</v>
      </c>
      <c r="AO90" s="1">
        <v>1</v>
      </c>
      <c r="AP90" t="s">
        <v>294</v>
      </c>
      <c r="AQ90" s="1" t="s">
        <v>21</v>
      </c>
      <c r="AR90" s="1" t="s">
        <v>570</v>
      </c>
      <c r="AS90" t="s">
        <v>294</v>
      </c>
      <c r="AT90">
        <f>'Average Income Limits-HIDE'!L89</f>
        <v>15900</v>
      </c>
      <c r="AU90">
        <f>'Average Income Limits-HIDE'!M89</f>
        <v>18160</v>
      </c>
      <c r="AV90">
        <f>'Average Income Limits-HIDE'!N89</f>
        <v>20440</v>
      </c>
      <c r="AW90">
        <f>'Average Income Limits-HIDE'!O89</f>
        <v>22700</v>
      </c>
      <c r="AX90">
        <f>'Average Income Limits-HIDE'!P89</f>
        <v>24520</v>
      </c>
      <c r="AY90">
        <f>'Average Income Limits-HIDE'!Q89</f>
        <v>26340</v>
      </c>
      <c r="AZ90">
        <f>'Average Income Limits-HIDE'!R89</f>
        <v>28160</v>
      </c>
      <c r="BA90">
        <f>'Average Income Limits-HIDE'!S89</f>
        <v>29980</v>
      </c>
      <c r="BB90">
        <f>'Average Income Limits-HIDE'!T89</f>
        <v>23850</v>
      </c>
      <c r="BC90">
        <f>'Average Income Limits-HIDE'!U89</f>
        <v>27240</v>
      </c>
      <c r="BD90">
        <f>'Average Income Limits-HIDE'!V89</f>
        <v>30660</v>
      </c>
      <c r="BE90">
        <f>'Average Income Limits-HIDE'!W89</f>
        <v>34050</v>
      </c>
      <c r="BF90">
        <f>'Average Income Limits-HIDE'!X89</f>
        <v>36780</v>
      </c>
      <c r="BG90">
        <f>'Average Income Limits-HIDE'!Y89</f>
        <v>39510</v>
      </c>
      <c r="BH90">
        <f>'Average Income Limits-HIDE'!Z89</f>
        <v>42240</v>
      </c>
      <c r="BI90">
        <f>'Average Income Limits-HIDE'!AA89</f>
        <v>44970</v>
      </c>
      <c r="BJ90">
        <f>'Average Income Limits-HIDE'!AB89</f>
        <v>31800</v>
      </c>
      <c r="BK90">
        <f>'Average Income Limits-HIDE'!AC89</f>
        <v>36320</v>
      </c>
      <c r="BL90">
        <f>'Average Income Limits-HIDE'!AD89</f>
        <v>40880</v>
      </c>
      <c r="BM90">
        <f>'Average Income Limits-HIDE'!AE89</f>
        <v>45400</v>
      </c>
      <c r="BN90">
        <f>'Average Income Limits-HIDE'!AF89</f>
        <v>49040</v>
      </c>
      <c r="BO90">
        <f>'Average Income Limits-HIDE'!AG89</f>
        <v>52680</v>
      </c>
      <c r="BP90">
        <f>'Average Income Limits-HIDE'!AH89</f>
        <v>56320</v>
      </c>
      <c r="BQ90">
        <f>'Average Income Limits-HIDE'!AI89</f>
        <v>59960</v>
      </c>
      <c r="BR90">
        <f>'Average Income Limits-HIDE'!AZ89</f>
        <v>55650</v>
      </c>
      <c r="BS90">
        <f>'Average Income Limits-HIDE'!BA89</f>
        <v>63560</v>
      </c>
      <c r="BT90">
        <f>'Average Income Limits-HIDE'!BB89</f>
        <v>71540</v>
      </c>
      <c r="BU90">
        <f>'Average Income Limits-HIDE'!BC89</f>
        <v>79450</v>
      </c>
      <c r="BV90">
        <f>'Average Income Limits-HIDE'!BD89</f>
        <v>85820</v>
      </c>
      <c r="BW90">
        <f>'Average Income Limits-HIDE'!BE89</f>
        <v>92190</v>
      </c>
      <c r="BX90">
        <f>'Average Income Limits-HIDE'!BF89</f>
        <v>98560</v>
      </c>
      <c r="BY90">
        <f>'Average Income Limits-HIDE'!BG89</f>
        <v>104930</v>
      </c>
      <c r="BZ90">
        <f>'Average Income Limits-HIDE'!BH89</f>
        <v>63600</v>
      </c>
      <c r="CA90">
        <f>'Average Income Limits-HIDE'!BI89</f>
        <v>72640</v>
      </c>
      <c r="CB90">
        <f>'Average Income Limits-HIDE'!BJ89</f>
        <v>81760</v>
      </c>
      <c r="CC90">
        <f>'Average Income Limits-HIDE'!BK89</f>
        <v>90800</v>
      </c>
      <c r="CD90">
        <f>'Average Income Limits-HIDE'!BL89</f>
        <v>98080</v>
      </c>
      <c r="CE90">
        <f>'Average Income Limits-HIDE'!BM89</f>
        <v>105360</v>
      </c>
      <c r="CF90">
        <f>'Average Income Limits-HIDE'!BN89</f>
        <v>112640</v>
      </c>
      <c r="CG90">
        <f>'Average Income Limits-HIDE'!BO89</f>
        <v>119920</v>
      </c>
      <c r="CH90" s="1">
        <f t="shared" si="225"/>
        <v>397</v>
      </c>
      <c r="CI90" s="1">
        <f t="shared" si="226"/>
        <v>425</v>
      </c>
      <c r="CJ90" s="1">
        <f t="shared" si="227"/>
        <v>511</v>
      </c>
      <c r="CK90" s="1">
        <f t="shared" si="228"/>
        <v>590</v>
      </c>
      <c r="CL90" s="1">
        <f t="shared" si="229"/>
        <v>658</v>
      </c>
      <c r="CM90" s="1">
        <f t="shared" si="230"/>
        <v>596</v>
      </c>
      <c r="CN90" s="1">
        <f t="shared" si="231"/>
        <v>638</v>
      </c>
      <c r="CO90" s="1">
        <f t="shared" si="232"/>
        <v>766</v>
      </c>
      <c r="CP90" s="1">
        <f t="shared" si="233"/>
        <v>885</v>
      </c>
      <c r="CQ90" s="1">
        <f t="shared" si="234"/>
        <v>987</v>
      </c>
      <c r="CR90" s="1">
        <f t="shared" si="235"/>
        <v>795</v>
      </c>
      <c r="CS90" s="1">
        <f t="shared" si="236"/>
        <v>851</v>
      </c>
      <c r="CT90" s="1">
        <f t="shared" si="237"/>
        <v>1022</v>
      </c>
      <c r="CU90" s="1">
        <f t="shared" si="238"/>
        <v>1180</v>
      </c>
      <c r="CV90" s="1">
        <f t="shared" si="239"/>
        <v>1317</v>
      </c>
      <c r="CW90" s="1">
        <f t="shared" si="240"/>
        <v>993</v>
      </c>
      <c r="CX90" s="1">
        <f t="shared" si="241"/>
        <v>1064</v>
      </c>
      <c r="CY90" s="1">
        <f t="shared" si="242"/>
        <v>1277</v>
      </c>
      <c r="CZ90" s="1">
        <f t="shared" si="243"/>
        <v>1475</v>
      </c>
      <c r="DA90" s="1">
        <f t="shared" si="244"/>
        <v>1646</v>
      </c>
      <c r="DB90" s="1">
        <f t="shared" si="245"/>
        <v>1192</v>
      </c>
      <c r="DC90" s="1">
        <f t="shared" si="246"/>
        <v>1277</v>
      </c>
      <c r="DD90" s="1">
        <f t="shared" si="247"/>
        <v>1533</v>
      </c>
      <c r="DE90" s="1">
        <f t="shared" si="248"/>
        <v>1770</v>
      </c>
      <c r="DF90" s="1">
        <f t="shared" si="249"/>
        <v>1975</v>
      </c>
      <c r="DG90" s="1">
        <f t="shared" si="250"/>
        <v>1391</v>
      </c>
      <c r="DH90" s="1">
        <f t="shared" si="251"/>
        <v>1490</v>
      </c>
      <c r="DI90" s="1">
        <f t="shared" si="252"/>
        <v>1788</v>
      </c>
      <c r="DJ90" s="1">
        <f t="shared" si="253"/>
        <v>2065</v>
      </c>
      <c r="DK90" s="1">
        <f t="shared" si="254"/>
        <v>2304</v>
      </c>
      <c r="DL90" s="1">
        <f t="shared" si="255"/>
        <v>1590</v>
      </c>
      <c r="DM90" s="1">
        <f t="shared" si="256"/>
        <v>1703</v>
      </c>
      <c r="DN90" s="1">
        <f t="shared" si="257"/>
        <v>2044</v>
      </c>
      <c r="DO90" s="1">
        <f t="shared" si="258"/>
        <v>2361</v>
      </c>
      <c r="DP90" s="1">
        <f t="shared" si="259"/>
        <v>2634</v>
      </c>
      <c r="DQ90">
        <f t="shared" si="329"/>
        <v>0</v>
      </c>
      <c r="DR90">
        <f t="shared" si="330"/>
        <v>0</v>
      </c>
      <c r="DS90">
        <f t="shared" si="331"/>
        <v>0</v>
      </c>
      <c r="DT90">
        <f t="shared" si="332"/>
        <v>0</v>
      </c>
      <c r="DU90">
        <f t="shared" si="333"/>
        <v>0</v>
      </c>
      <c r="DV90">
        <f t="shared" si="334"/>
        <v>0</v>
      </c>
      <c r="DW90">
        <f t="shared" si="335"/>
        <v>0</v>
      </c>
      <c r="DX90">
        <f t="shared" si="336"/>
        <v>0</v>
      </c>
      <c r="DY90">
        <f t="shared" si="260"/>
        <v>0</v>
      </c>
      <c r="DZ90">
        <f t="shared" si="261"/>
        <v>0</v>
      </c>
      <c r="EA90">
        <f t="shared" si="262"/>
        <v>0</v>
      </c>
      <c r="EB90">
        <f t="shared" si="263"/>
        <v>0</v>
      </c>
      <c r="EC90">
        <f t="shared" si="264"/>
        <v>0</v>
      </c>
      <c r="ED90">
        <f t="shared" si="265"/>
        <v>0</v>
      </c>
      <c r="EE90">
        <f t="shared" si="266"/>
        <v>0</v>
      </c>
      <c r="EF90">
        <f t="shared" si="267"/>
        <v>0</v>
      </c>
      <c r="EG90">
        <f t="shared" si="268"/>
        <v>0</v>
      </c>
      <c r="EH90">
        <f t="shared" si="269"/>
        <v>0</v>
      </c>
      <c r="EI90">
        <f t="shared" si="270"/>
        <v>0</v>
      </c>
      <c r="EJ90">
        <f t="shared" si="271"/>
        <v>0</v>
      </c>
      <c r="EK90">
        <f t="shared" si="272"/>
        <v>0</v>
      </c>
      <c r="EL90">
        <f t="shared" si="273"/>
        <v>0</v>
      </c>
      <c r="EM90">
        <f t="shared" si="274"/>
        <v>0</v>
      </c>
      <c r="EN90">
        <f t="shared" si="275"/>
        <v>0</v>
      </c>
      <c r="EO90">
        <f t="shared" si="276"/>
        <v>0</v>
      </c>
      <c r="EP90">
        <f t="shared" si="277"/>
        <v>0</v>
      </c>
      <c r="EQ90">
        <f t="shared" si="278"/>
        <v>0</v>
      </c>
      <c r="ER90">
        <f t="shared" si="279"/>
        <v>0</v>
      </c>
      <c r="ES90">
        <f t="shared" si="280"/>
        <v>0</v>
      </c>
      <c r="ET90">
        <f t="shared" si="281"/>
        <v>0</v>
      </c>
      <c r="EU90">
        <f t="shared" si="282"/>
        <v>0</v>
      </c>
      <c r="EV90">
        <f t="shared" si="283"/>
        <v>0</v>
      </c>
      <c r="EW90">
        <f t="shared" si="284"/>
        <v>0</v>
      </c>
      <c r="EX90">
        <f t="shared" si="285"/>
        <v>0</v>
      </c>
      <c r="EY90">
        <f t="shared" si="286"/>
        <v>0</v>
      </c>
      <c r="EZ90">
        <f t="shared" si="287"/>
        <v>0</v>
      </c>
      <c r="FA90">
        <f t="shared" si="288"/>
        <v>0</v>
      </c>
      <c r="FB90">
        <f t="shared" si="289"/>
        <v>0</v>
      </c>
      <c r="FC90">
        <f t="shared" si="290"/>
        <v>0</v>
      </c>
      <c r="FD90">
        <f t="shared" si="291"/>
        <v>0</v>
      </c>
      <c r="FE90" s="1">
        <f t="shared" si="292"/>
        <v>0</v>
      </c>
      <c r="FF90" s="1">
        <f t="shared" si="293"/>
        <v>0</v>
      </c>
      <c r="FG90" s="1">
        <f t="shared" si="294"/>
        <v>0</v>
      </c>
      <c r="FH90" s="1">
        <f t="shared" si="295"/>
        <v>0</v>
      </c>
      <c r="FI90" s="1">
        <f t="shared" si="296"/>
        <v>0</v>
      </c>
      <c r="FJ90" s="1">
        <f t="shared" si="297"/>
        <v>0</v>
      </c>
      <c r="FK90" s="1">
        <f t="shared" si="298"/>
        <v>0</v>
      </c>
      <c r="FL90" s="1">
        <f t="shared" si="299"/>
        <v>0</v>
      </c>
      <c r="FM90" s="1">
        <f t="shared" si="300"/>
        <v>0</v>
      </c>
      <c r="FN90" s="1">
        <f t="shared" si="301"/>
        <v>0</v>
      </c>
      <c r="FO90" s="1">
        <f t="shared" si="302"/>
        <v>0</v>
      </c>
      <c r="FP90" s="1">
        <f t="shared" si="303"/>
        <v>0</v>
      </c>
      <c r="FQ90" s="1">
        <f t="shared" si="304"/>
        <v>0</v>
      </c>
      <c r="FR90" s="1">
        <f t="shared" si="305"/>
        <v>0</v>
      </c>
      <c r="FS90" s="1">
        <f t="shared" si="306"/>
        <v>0</v>
      </c>
      <c r="FT90" s="1">
        <f t="shared" si="307"/>
        <v>0</v>
      </c>
      <c r="FU90" s="1">
        <f t="shared" si="308"/>
        <v>0</v>
      </c>
      <c r="FV90" s="1">
        <f t="shared" si="309"/>
        <v>0</v>
      </c>
      <c r="FW90" s="1">
        <f t="shared" si="310"/>
        <v>0</v>
      </c>
      <c r="FX90" s="1">
        <f t="shared" si="311"/>
        <v>0</v>
      </c>
      <c r="FY90" s="1">
        <f t="shared" si="312"/>
        <v>0</v>
      </c>
      <c r="FZ90" s="1">
        <f t="shared" si="313"/>
        <v>0</v>
      </c>
      <c r="GA90" s="1">
        <f t="shared" si="314"/>
        <v>0</v>
      </c>
      <c r="GB90" s="1">
        <f t="shared" si="315"/>
        <v>0</v>
      </c>
      <c r="GC90" s="1">
        <f t="shared" si="316"/>
        <v>0</v>
      </c>
      <c r="GD90" s="1">
        <f t="shared" si="317"/>
        <v>0</v>
      </c>
      <c r="GE90" s="1">
        <f t="shared" si="318"/>
        <v>0</v>
      </c>
      <c r="GF90" s="1">
        <f t="shared" si="319"/>
        <v>0</v>
      </c>
      <c r="GG90" s="1">
        <f t="shared" si="320"/>
        <v>0</v>
      </c>
      <c r="GH90" s="1">
        <f t="shared" si="321"/>
        <v>0</v>
      </c>
      <c r="GI90" s="1">
        <f t="shared" si="322"/>
        <v>0</v>
      </c>
      <c r="GJ90" s="1">
        <f t="shared" si="323"/>
        <v>0</v>
      </c>
      <c r="GK90" s="1">
        <f t="shared" si="324"/>
        <v>0</v>
      </c>
      <c r="GL90" s="1">
        <f t="shared" si="325"/>
        <v>0</v>
      </c>
      <c r="GM90" s="1">
        <f t="shared" si="326"/>
        <v>0</v>
      </c>
      <c r="GN90">
        <f t="shared" si="327"/>
        <v>136200</v>
      </c>
      <c r="GO90">
        <f t="shared" si="328"/>
        <v>170250</v>
      </c>
    </row>
    <row r="91" spans="1:197" x14ac:dyDescent="0.2">
      <c r="A91" s="1" t="s">
        <v>297</v>
      </c>
      <c r="B91" t="s">
        <v>295</v>
      </c>
      <c r="C91" t="s">
        <v>298</v>
      </c>
      <c r="D91" t="s">
        <v>296</v>
      </c>
      <c r="E91">
        <v>69000</v>
      </c>
      <c r="F91">
        <v>27350</v>
      </c>
      <c r="G91">
        <v>31250</v>
      </c>
      <c r="H91">
        <v>35150</v>
      </c>
      <c r="I91">
        <v>39050</v>
      </c>
      <c r="J91">
        <v>42200</v>
      </c>
      <c r="K91">
        <v>45300</v>
      </c>
      <c r="L91">
        <v>48450</v>
      </c>
      <c r="M91">
        <v>51550</v>
      </c>
      <c r="N91">
        <v>32820</v>
      </c>
      <c r="O91">
        <v>37500</v>
      </c>
      <c r="P91">
        <v>42180</v>
      </c>
      <c r="Q91">
        <v>46860</v>
      </c>
      <c r="R91">
        <v>50640</v>
      </c>
      <c r="S91">
        <v>54360</v>
      </c>
      <c r="T91">
        <v>58140</v>
      </c>
      <c r="U91">
        <v>61860</v>
      </c>
      <c r="V91" s="1" t="s">
        <v>17</v>
      </c>
      <c r="AM91" s="1" t="s">
        <v>617</v>
      </c>
      <c r="AN91" s="1" t="s">
        <v>19</v>
      </c>
      <c r="AO91" s="1">
        <v>0</v>
      </c>
      <c r="AP91" t="s">
        <v>298</v>
      </c>
      <c r="AQ91" s="1" t="s">
        <v>21</v>
      </c>
      <c r="AR91" s="1" t="s">
        <v>571</v>
      </c>
      <c r="AS91" t="s">
        <v>298</v>
      </c>
      <c r="AT91">
        <f>'Average Income Limits-HIDE'!L90</f>
        <v>10940</v>
      </c>
      <c r="AU91">
        <f>'Average Income Limits-HIDE'!M90</f>
        <v>12500</v>
      </c>
      <c r="AV91">
        <f>'Average Income Limits-HIDE'!N90</f>
        <v>14060</v>
      </c>
      <c r="AW91">
        <f>'Average Income Limits-HIDE'!O90</f>
        <v>15620</v>
      </c>
      <c r="AX91">
        <f>'Average Income Limits-HIDE'!P90</f>
        <v>16880</v>
      </c>
      <c r="AY91">
        <f>'Average Income Limits-HIDE'!Q90</f>
        <v>18120</v>
      </c>
      <c r="AZ91">
        <f>'Average Income Limits-HIDE'!R90</f>
        <v>19380</v>
      </c>
      <c r="BA91">
        <f>'Average Income Limits-HIDE'!S90</f>
        <v>20620</v>
      </c>
      <c r="BB91">
        <f>'Average Income Limits-HIDE'!T90</f>
        <v>16410</v>
      </c>
      <c r="BC91">
        <f>'Average Income Limits-HIDE'!U90</f>
        <v>18750</v>
      </c>
      <c r="BD91">
        <f>'Average Income Limits-HIDE'!V90</f>
        <v>21090</v>
      </c>
      <c r="BE91">
        <f>'Average Income Limits-HIDE'!W90</f>
        <v>23430</v>
      </c>
      <c r="BF91">
        <f>'Average Income Limits-HIDE'!X90</f>
        <v>25320</v>
      </c>
      <c r="BG91">
        <f>'Average Income Limits-HIDE'!Y90</f>
        <v>27180</v>
      </c>
      <c r="BH91">
        <f>'Average Income Limits-HIDE'!Z90</f>
        <v>29070</v>
      </c>
      <c r="BI91">
        <f>'Average Income Limits-HIDE'!AA90</f>
        <v>30930</v>
      </c>
      <c r="BJ91">
        <f>'Average Income Limits-HIDE'!AB90</f>
        <v>21880</v>
      </c>
      <c r="BK91">
        <f>'Average Income Limits-HIDE'!AC90</f>
        <v>25000</v>
      </c>
      <c r="BL91">
        <f>'Average Income Limits-HIDE'!AD90</f>
        <v>28120</v>
      </c>
      <c r="BM91">
        <f>'Average Income Limits-HIDE'!AE90</f>
        <v>31240</v>
      </c>
      <c r="BN91">
        <f>'Average Income Limits-HIDE'!AF90</f>
        <v>33760</v>
      </c>
      <c r="BO91">
        <f>'Average Income Limits-HIDE'!AG90</f>
        <v>36240</v>
      </c>
      <c r="BP91">
        <f>'Average Income Limits-HIDE'!AH90</f>
        <v>38760</v>
      </c>
      <c r="BQ91">
        <f>'Average Income Limits-HIDE'!AI90</f>
        <v>41240</v>
      </c>
      <c r="BR91">
        <f>'Average Income Limits-HIDE'!AZ90</f>
        <v>38290</v>
      </c>
      <c r="BS91">
        <f>'Average Income Limits-HIDE'!BA90</f>
        <v>43750</v>
      </c>
      <c r="BT91">
        <f>'Average Income Limits-HIDE'!BB90</f>
        <v>49210</v>
      </c>
      <c r="BU91">
        <f>'Average Income Limits-HIDE'!BC90</f>
        <v>54670</v>
      </c>
      <c r="BV91">
        <f>'Average Income Limits-HIDE'!BD90</f>
        <v>59080</v>
      </c>
      <c r="BW91">
        <f>'Average Income Limits-HIDE'!BE90</f>
        <v>63420</v>
      </c>
      <c r="BX91">
        <f>'Average Income Limits-HIDE'!BF90</f>
        <v>67830</v>
      </c>
      <c r="BY91">
        <f>'Average Income Limits-HIDE'!BG90</f>
        <v>72170</v>
      </c>
      <c r="BZ91">
        <f>'Average Income Limits-HIDE'!BH90</f>
        <v>43760</v>
      </c>
      <c r="CA91">
        <f>'Average Income Limits-HIDE'!BI90</f>
        <v>50000</v>
      </c>
      <c r="CB91">
        <f>'Average Income Limits-HIDE'!BJ90</f>
        <v>56240</v>
      </c>
      <c r="CC91">
        <f>'Average Income Limits-HIDE'!BK90</f>
        <v>62480</v>
      </c>
      <c r="CD91">
        <f>'Average Income Limits-HIDE'!BL90</f>
        <v>67520</v>
      </c>
      <c r="CE91">
        <f>'Average Income Limits-HIDE'!BM90</f>
        <v>72480</v>
      </c>
      <c r="CF91">
        <f>'Average Income Limits-HIDE'!BN90</f>
        <v>77520</v>
      </c>
      <c r="CG91">
        <f>'Average Income Limits-HIDE'!BO90</f>
        <v>82480</v>
      </c>
      <c r="CH91" s="1">
        <f t="shared" si="225"/>
        <v>273</v>
      </c>
      <c r="CI91" s="1">
        <f t="shared" si="226"/>
        <v>293</v>
      </c>
      <c r="CJ91" s="1">
        <f t="shared" si="227"/>
        <v>351</v>
      </c>
      <c r="CK91" s="1">
        <f t="shared" si="228"/>
        <v>406</v>
      </c>
      <c r="CL91" s="1">
        <f t="shared" si="229"/>
        <v>453</v>
      </c>
      <c r="CM91" s="1">
        <f t="shared" si="230"/>
        <v>410</v>
      </c>
      <c r="CN91" s="1">
        <f t="shared" si="231"/>
        <v>439</v>
      </c>
      <c r="CO91" s="1">
        <f t="shared" si="232"/>
        <v>527</v>
      </c>
      <c r="CP91" s="1">
        <f t="shared" si="233"/>
        <v>609</v>
      </c>
      <c r="CQ91" s="1">
        <f t="shared" si="234"/>
        <v>679</v>
      </c>
      <c r="CR91" s="1">
        <f t="shared" si="235"/>
        <v>547</v>
      </c>
      <c r="CS91" s="1">
        <f t="shared" si="236"/>
        <v>586</v>
      </c>
      <c r="CT91" s="1">
        <f t="shared" si="237"/>
        <v>703</v>
      </c>
      <c r="CU91" s="1">
        <f t="shared" si="238"/>
        <v>812</v>
      </c>
      <c r="CV91" s="1">
        <f t="shared" si="239"/>
        <v>906</v>
      </c>
      <c r="CW91" s="1">
        <f t="shared" si="240"/>
        <v>683</v>
      </c>
      <c r="CX91" s="1">
        <f t="shared" si="241"/>
        <v>732</v>
      </c>
      <c r="CY91" s="1">
        <f t="shared" si="242"/>
        <v>878</v>
      </c>
      <c r="CZ91" s="1">
        <f t="shared" si="243"/>
        <v>1015</v>
      </c>
      <c r="DA91" s="1">
        <f t="shared" si="244"/>
        <v>1132</v>
      </c>
      <c r="DB91" s="1">
        <f t="shared" si="245"/>
        <v>820</v>
      </c>
      <c r="DC91" s="1">
        <f t="shared" si="246"/>
        <v>879</v>
      </c>
      <c r="DD91" s="1">
        <f t="shared" si="247"/>
        <v>1054</v>
      </c>
      <c r="DE91" s="1">
        <f t="shared" si="248"/>
        <v>1218</v>
      </c>
      <c r="DF91" s="1">
        <f t="shared" si="249"/>
        <v>1359</v>
      </c>
      <c r="DG91" s="1">
        <f t="shared" si="250"/>
        <v>957</v>
      </c>
      <c r="DH91" s="1">
        <f t="shared" si="251"/>
        <v>1025</v>
      </c>
      <c r="DI91" s="1">
        <f t="shared" si="252"/>
        <v>1230</v>
      </c>
      <c r="DJ91" s="1">
        <f t="shared" si="253"/>
        <v>1421</v>
      </c>
      <c r="DK91" s="1">
        <f t="shared" si="254"/>
        <v>1585</v>
      </c>
      <c r="DL91" s="1">
        <f t="shared" si="255"/>
        <v>1094</v>
      </c>
      <c r="DM91" s="1">
        <f t="shared" si="256"/>
        <v>1172</v>
      </c>
      <c r="DN91" s="1">
        <f t="shared" si="257"/>
        <v>1406</v>
      </c>
      <c r="DO91" s="1">
        <f t="shared" si="258"/>
        <v>1625</v>
      </c>
      <c r="DP91" s="1">
        <f t="shared" si="259"/>
        <v>1812</v>
      </c>
      <c r="DQ91">
        <f t="shared" si="329"/>
        <v>0</v>
      </c>
      <c r="DR91">
        <f t="shared" si="330"/>
        <v>0</v>
      </c>
      <c r="DS91">
        <f t="shared" si="331"/>
        <v>0</v>
      </c>
      <c r="DT91">
        <f t="shared" si="332"/>
        <v>0</v>
      </c>
      <c r="DU91">
        <f t="shared" si="333"/>
        <v>0</v>
      </c>
      <c r="DV91">
        <f t="shared" si="334"/>
        <v>0</v>
      </c>
      <c r="DW91">
        <f t="shared" si="335"/>
        <v>0</v>
      </c>
      <c r="DX91">
        <f t="shared" si="336"/>
        <v>0</v>
      </c>
      <c r="DY91">
        <f t="shared" si="260"/>
        <v>0</v>
      </c>
      <c r="DZ91">
        <f t="shared" si="261"/>
        <v>0</v>
      </c>
      <c r="EA91">
        <f t="shared" si="262"/>
        <v>0</v>
      </c>
      <c r="EB91">
        <f t="shared" si="263"/>
        <v>0</v>
      </c>
      <c r="EC91">
        <f t="shared" si="264"/>
        <v>0</v>
      </c>
      <c r="ED91">
        <f t="shared" si="265"/>
        <v>0</v>
      </c>
      <c r="EE91">
        <f t="shared" si="266"/>
        <v>0</v>
      </c>
      <c r="EF91">
        <f t="shared" si="267"/>
        <v>0</v>
      </c>
      <c r="EG91">
        <f t="shared" si="268"/>
        <v>0</v>
      </c>
      <c r="EH91">
        <f t="shared" si="269"/>
        <v>0</v>
      </c>
      <c r="EI91">
        <f t="shared" si="270"/>
        <v>0</v>
      </c>
      <c r="EJ91">
        <f t="shared" si="271"/>
        <v>0</v>
      </c>
      <c r="EK91">
        <f t="shared" si="272"/>
        <v>0</v>
      </c>
      <c r="EL91">
        <f t="shared" si="273"/>
        <v>0</v>
      </c>
      <c r="EM91">
        <f t="shared" si="274"/>
        <v>0</v>
      </c>
      <c r="EN91">
        <f t="shared" si="275"/>
        <v>0</v>
      </c>
      <c r="EO91">
        <f t="shared" si="276"/>
        <v>0</v>
      </c>
      <c r="EP91">
        <f t="shared" si="277"/>
        <v>0</v>
      </c>
      <c r="EQ91">
        <f t="shared" si="278"/>
        <v>0</v>
      </c>
      <c r="ER91">
        <f t="shared" si="279"/>
        <v>0</v>
      </c>
      <c r="ES91">
        <f t="shared" si="280"/>
        <v>0</v>
      </c>
      <c r="ET91">
        <f t="shared" si="281"/>
        <v>0</v>
      </c>
      <c r="EU91">
        <f t="shared" si="282"/>
        <v>0</v>
      </c>
      <c r="EV91">
        <f t="shared" si="283"/>
        <v>0</v>
      </c>
      <c r="EW91">
        <f t="shared" si="284"/>
        <v>0</v>
      </c>
      <c r="EX91">
        <f t="shared" si="285"/>
        <v>0</v>
      </c>
      <c r="EY91">
        <f t="shared" si="286"/>
        <v>0</v>
      </c>
      <c r="EZ91">
        <f t="shared" si="287"/>
        <v>0</v>
      </c>
      <c r="FA91">
        <f t="shared" si="288"/>
        <v>0</v>
      </c>
      <c r="FB91">
        <f t="shared" si="289"/>
        <v>0</v>
      </c>
      <c r="FC91">
        <f t="shared" si="290"/>
        <v>0</v>
      </c>
      <c r="FD91">
        <f t="shared" si="291"/>
        <v>0</v>
      </c>
      <c r="FE91" s="1">
        <f t="shared" si="292"/>
        <v>0</v>
      </c>
      <c r="FF91" s="1">
        <f t="shared" si="293"/>
        <v>0</v>
      </c>
      <c r="FG91" s="1">
        <f t="shared" si="294"/>
        <v>0</v>
      </c>
      <c r="FH91" s="1">
        <f t="shared" si="295"/>
        <v>0</v>
      </c>
      <c r="FI91" s="1">
        <f t="shared" si="296"/>
        <v>0</v>
      </c>
      <c r="FJ91" s="1">
        <f t="shared" si="297"/>
        <v>0</v>
      </c>
      <c r="FK91" s="1">
        <f t="shared" si="298"/>
        <v>0</v>
      </c>
      <c r="FL91" s="1">
        <f t="shared" si="299"/>
        <v>0</v>
      </c>
      <c r="FM91" s="1">
        <f t="shared" si="300"/>
        <v>0</v>
      </c>
      <c r="FN91" s="1">
        <f t="shared" si="301"/>
        <v>0</v>
      </c>
      <c r="FO91" s="1">
        <f t="shared" si="302"/>
        <v>0</v>
      </c>
      <c r="FP91" s="1">
        <f t="shared" si="303"/>
        <v>0</v>
      </c>
      <c r="FQ91" s="1">
        <f t="shared" si="304"/>
        <v>0</v>
      </c>
      <c r="FR91" s="1">
        <f t="shared" si="305"/>
        <v>0</v>
      </c>
      <c r="FS91" s="1">
        <f t="shared" si="306"/>
        <v>0</v>
      </c>
      <c r="FT91" s="1">
        <f t="shared" si="307"/>
        <v>0</v>
      </c>
      <c r="FU91" s="1">
        <f t="shared" si="308"/>
        <v>0</v>
      </c>
      <c r="FV91" s="1">
        <f t="shared" si="309"/>
        <v>0</v>
      </c>
      <c r="FW91" s="1">
        <f t="shared" si="310"/>
        <v>0</v>
      </c>
      <c r="FX91" s="1">
        <f t="shared" si="311"/>
        <v>0</v>
      </c>
      <c r="FY91" s="1">
        <f t="shared" si="312"/>
        <v>0</v>
      </c>
      <c r="FZ91" s="1">
        <f t="shared" si="313"/>
        <v>0</v>
      </c>
      <c r="GA91" s="1">
        <f t="shared" si="314"/>
        <v>0</v>
      </c>
      <c r="GB91" s="1">
        <f t="shared" si="315"/>
        <v>0</v>
      </c>
      <c r="GC91" s="1">
        <f t="shared" si="316"/>
        <v>0</v>
      </c>
      <c r="GD91" s="1">
        <f t="shared" si="317"/>
        <v>0</v>
      </c>
      <c r="GE91" s="1">
        <f t="shared" si="318"/>
        <v>0</v>
      </c>
      <c r="GF91" s="1">
        <f t="shared" si="319"/>
        <v>0</v>
      </c>
      <c r="GG91" s="1">
        <f t="shared" si="320"/>
        <v>0</v>
      </c>
      <c r="GH91" s="1">
        <f t="shared" si="321"/>
        <v>0</v>
      </c>
      <c r="GI91" s="1">
        <f t="shared" si="322"/>
        <v>0</v>
      </c>
      <c r="GJ91" s="1">
        <f t="shared" si="323"/>
        <v>0</v>
      </c>
      <c r="GK91" s="1">
        <f t="shared" si="324"/>
        <v>0</v>
      </c>
      <c r="GL91" s="1">
        <f t="shared" si="325"/>
        <v>0</v>
      </c>
      <c r="GM91" s="1">
        <f t="shared" si="326"/>
        <v>0</v>
      </c>
      <c r="GN91">
        <f t="shared" si="327"/>
        <v>93720</v>
      </c>
      <c r="GO91">
        <f t="shared" si="328"/>
        <v>117150</v>
      </c>
    </row>
    <row r="92" spans="1:197" x14ac:dyDescent="0.2">
      <c r="A92" s="1" t="s">
        <v>301</v>
      </c>
      <c r="B92" t="s">
        <v>299</v>
      </c>
      <c r="C92" t="s">
        <v>302</v>
      </c>
      <c r="D92" t="s">
        <v>300</v>
      </c>
      <c r="E92">
        <v>103900</v>
      </c>
      <c r="F92">
        <v>36400</v>
      </c>
      <c r="G92">
        <v>41600</v>
      </c>
      <c r="H92">
        <v>46800</v>
      </c>
      <c r="I92">
        <v>51950</v>
      </c>
      <c r="J92">
        <v>56150</v>
      </c>
      <c r="K92">
        <v>60300</v>
      </c>
      <c r="L92">
        <v>64450</v>
      </c>
      <c r="M92">
        <v>68600</v>
      </c>
      <c r="N92">
        <v>43680</v>
      </c>
      <c r="O92">
        <v>49920</v>
      </c>
      <c r="P92">
        <v>56160</v>
      </c>
      <c r="Q92">
        <v>62340</v>
      </c>
      <c r="R92">
        <v>67380</v>
      </c>
      <c r="S92">
        <v>72360</v>
      </c>
      <c r="T92">
        <v>77340</v>
      </c>
      <c r="U92">
        <v>82320</v>
      </c>
      <c r="V92" s="1" t="s">
        <v>17</v>
      </c>
      <c r="AM92" s="1" t="s">
        <v>617</v>
      </c>
      <c r="AN92" s="1" t="s">
        <v>19</v>
      </c>
      <c r="AO92" s="1">
        <v>1</v>
      </c>
      <c r="AP92" t="s">
        <v>302</v>
      </c>
      <c r="AQ92" s="1" t="s">
        <v>21</v>
      </c>
      <c r="AR92" s="1" t="s">
        <v>572</v>
      </c>
      <c r="AS92" t="s">
        <v>302</v>
      </c>
      <c r="AT92">
        <f>'Average Income Limits-HIDE'!L91</f>
        <v>14560</v>
      </c>
      <c r="AU92">
        <f>'Average Income Limits-HIDE'!M91</f>
        <v>16640</v>
      </c>
      <c r="AV92">
        <f>'Average Income Limits-HIDE'!N91</f>
        <v>18720</v>
      </c>
      <c r="AW92">
        <f>'Average Income Limits-HIDE'!O91</f>
        <v>20780</v>
      </c>
      <c r="AX92">
        <f>'Average Income Limits-HIDE'!P91</f>
        <v>22460</v>
      </c>
      <c r="AY92">
        <f>'Average Income Limits-HIDE'!Q91</f>
        <v>24120</v>
      </c>
      <c r="AZ92">
        <f>'Average Income Limits-HIDE'!R91</f>
        <v>25780</v>
      </c>
      <c r="BA92">
        <f>'Average Income Limits-HIDE'!S91</f>
        <v>27440</v>
      </c>
      <c r="BB92">
        <f>'Average Income Limits-HIDE'!T91</f>
        <v>21840</v>
      </c>
      <c r="BC92">
        <f>'Average Income Limits-HIDE'!U91</f>
        <v>24960</v>
      </c>
      <c r="BD92">
        <f>'Average Income Limits-HIDE'!V91</f>
        <v>28080</v>
      </c>
      <c r="BE92">
        <f>'Average Income Limits-HIDE'!W91</f>
        <v>31170</v>
      </c>
      <c r="BF92">
        <f>'Average Income Limits-HIDE'!X91</f>
        <v>33690</v>
      </c>
      <c r="BG92">
        <f>'Average Income Limits-HIDE'!Y91</f>
        <v>36180</v>
      </c>
      <c r="BH92">
        <f>'Average Income Limits-HIDE'!Z91</f>
        <v>38670</v>
      </c>
      <c r="BI92">
        <f>'Average Income Limits-HIDE'!AA91</f>
        <v>41160</v>
      </c>
      <c r="BJ92">
        <f>'Average Income Limits-HIDE'!AB91</f>
        <v>29120</v>
      </c>
      <c r="BK92">
        <f>'Average Income Limits-HIDE'!AC91</f>
        <v>33280</v>
      </c>
      <c r="BL92">
        <f>'Average Income Limits-HIDE'!AD91</f>
        <v>37440</v>
      </c>
      <c r="BM92">
        <f>'Average Income Limits-HIDE'!AE91</f>
        <v>41560</v>
      </c>
      <c r="BN92">
        <f>'Average Income Limits-HIDE'!AF91</f>
        <v>44920</v>
      </c>
      <c r="BO92">
        <f>'Average Income Limits-HIDE'!AG91</f>
        <v>48240</v>
      </c>
      <c r="BP92">
        <f>'Average Income Limits-HIDE'!AH91</f>
        <v>51560</v>
      </c>
      <c r="BQ92">
        <f>'Average Income Limits-HIDE'!AI91</f>
        <v>54880</v>
      </c>
      <c r="BR92">
        <f>'Average Income Limits-HIDE'!AZ91</f>
        <v>50960</v>
      </c>
      <c r="BS92">
        <f>'Average Income Limits-HIDE'!BA91</f>
        <v>58240</v>
      </c>
      <c r="BT92">
        <f>'Average Income Limits-HIDE'!BB91</f>
        <v>65520</v>
      </c>
      <c r="BU92">
        <f>'Average Income Limits-HIDE'!BC91</f>
        <v>72730</v>
      </c>
      <c r="BV92">
        <f>'Average Income Limits-HIDE'!BD91</f>
        <v>78610</v>
      </c>
      <c r="BW92">
        <f>'Average Income Limits-HIDE'!BE91</f>
        <v>84420</v>
      </c>
      <c r="BX92">
        <f>'Average Income Limits-HIDE'!BF91</f>
        <v>90230</v>
      </c>
      <c r="BY92">
        <f>'Average Income Limits-HIDE'!BG91</f>
        <v>96040</v>
      </c>
      <c r="BZ92">
        <f>'Average Income Limits-HIDE'!BH91</f>
        <v>58240</v>
      </c>
      <c r="CA92">
        <f>'Average Income Limits-HIDE'!BI91</f>
        <v>66560</v>
      </c>
      <c r="CB92">
        <f>'Average Income Limits-HIDE'!BJ91</f>
        <v>74880</v>
      </c>
      <c r="CC92">
        <f>'Average Income Limits-HIDE'!BK91</f>
        <v>83120</v>
      </c>
      <c r="CD92">
        <f>'Average Income Limits-HIDE'!BL91</f>
        <v>89840</v>
      </c>
      <c r="CE92">
        <f>'Average Income Limits-HIDE'!BM91</f>
        <v>96480</v>
      </c>
      <c r="CF92">
        <f>'Average Income Limits-HIDE'!BN91</f>
        <v>103120</v>
      </c>
      <c r="CG92">
        <f>'Average Income Limits-HIDE'!BO91</f>
        <v>109760</v>
      </c>
      <c r="CH92" s="1">
        <f t="shared" si="225"/>
        <v>364</v>
      </c>
      <c r="CI92" s="1">
        <f t="shared" si="226"/>
        <v>390</v>
      </c>
      <c r="CJ92" s="1">
        <f t="shared" si="227"/>
        <v>468</v>
      </c>
      <c r="CK92" s="1">
        <f t="shared" si="228"/>
        <v>540</v>
      </c>
      <c r="CL92" s="1">
        <f t="shared" si="229"/>
        <v>603</v>
      </c>
      <c r="CM92" s="1">
        <f t="shared" si="230"/>
        <v>546</v>
      </c>
      <c r="CN92" s="1">
        <f t="shared" si="231"/>
        <v>585</v>
      </c>
      <c r="CO92" s="1">
        <f t="shared" si="232"/>
        <v>702</v>
      </c>
      <c r="CP92" s="1">
        <f t="shared" si="233"/>
        <v>810</v>
      </c>
      <c r="CQ92" s="1">
        <f t="shared" si="234"/>
        <v>904</v>
      </c>
      <c r="CR92" s="1">
        <f t="shared" si="235"/>
        <v>728</v>
      </c>
      <c r="CS92" s="1">
        <f t="shared" si="236"/>
        <v>780</v>
      </c>
      <c r="CT92" s="1">
        <f t="shared" si="237"/>
        <v>936</v>
      </c>
      <c r="CU92" s="1">
        <f t="shared" si="238"/>
        <v>1081</v>
      </c>
      <c r="CV92" s="1">
        <f t="shared" si="239"/>
        <v>1206</v>
      </c>
      <c r="CW92" s="1">
        <f t="shared" si="240"/>
        <v>910</v>
      </c>
      <c r="CX92" s="1">
        <f t="shared" si="241"/>
        <v>975</v>
      </c>
      <c r="CY92" s="1">
        <f t="shared" si="242"/>
        <v>1170</v>
      </c>
      <c r="CZ92" s="1">
        <f t="shared" si="243"/>
        <v>1351</v>
      </c>
      <c r="DA92" s="1">
        <f t="shared" si="244"/>
        <v>1507</v>
      </c>
      <c r="DB92" s="1">
        <f t="shared" si="245"/>
        <v>1092</v>
      </c>
      <c r="DC92" s="1">
        <f t="shared" si="246"/>
        <v>1170</v>
      </c>
      <c r="DD92" s="1">
        <f t="shared" si="247"/>
        <v>1404</v>
      </c>
      <c r="DE92" s="1">
        <f t="shared" si="248"/>
        <v>1621</v>
      </c>
      <c r="DF92" s="1">
        <f t="shared" si="249"/>
        <v>1809</v>
      </c>
      <c r="DG92" s="1">
        <f t="shared" si="250"/>
        <v>1274</v>
      </c>
      <c r="DH92" s="1">
        <f t="shared" si="251"/>
        <v>1365</v>
      </c>
      <c r="DI92" s="1">
        <f t="shared" si="252"/>
        <v>1638</v>
      </c>
      <c r="DJ92" s="1">
        <f t="shared" si="253"/>
        <v>1891</v>
      </c>
      <c r="DK92" s="1">
        <f t="shared" si="254"/>
        <v>2110</v>
      </c>
      <c r="DL92" s="1">
        <f t="shared" si="255"/>
        <v>1456</v>
      </c>
      <c r="DM92" s="1">
        <f t="shared" si="256"/>
        <v>1560</v>
      </c>
      <c r="DN92" s="1">
        <f t="shared" si="257"/>
        <v>1872</v>
      </c>
      <c r="DO92" s="1">
        <f t="shared" si="258"/>
        <v>2162</v>
      </c>
      <c r="DP92" s="1">
        <f t="shared" si="259"/>
        <v>2412</v>
      </c>
      <c r="DQ92">
        <f t="shared" si="329"/>
        <v>0</v>
      </c>
      <c r="DR92">
        <f t="shared" si="330"/>
        <v>0</v>
      </c>
      <c r="DS92">
        <f t="shared" si="331"/>
        <v>0</v>
      </c>
      <c r="DT92">
        <f t="shared" si="332"/>
        <v>0</v>
      </c>
      <c r="DU92">
        <f t="shared" si="333"/>
        <v>0</v>
      </c>
      <c r="DV92">
        <f t="shared" si="334"/>
        <v>0</v>
      </c>
      <c r="DW92">
        <f t="shared" si="335"/>
        <v>0</v>
      </c>
      <c r="DX92">
        <f t="shared" si="336"/>
        <v>0</v>
      </c>
      <c r="DY92">
        <f t="shared" si="260"/>
        <v>0</v>
      </c>
      <c r="DZ92">
        <f t="shared" si="261"/>
        <v>0</v>
      </c>
      <c r="EA92">
        <f t="shared" si="262"/>
        <v>0</v>
      </c>
      <c r="EB92">
        <f t="shared" si="263"/>
        <v>0</v>
      </c>
      <c r="EC92">
        <f t="shared" si="264"/>
        <v>0</v>
      </c>
      <c r="ED92">
        <f t="shared" si="265"/>
        <v>0</v>
      </c>
      <c r="EE92">
        <f t="shared" si="266"/>
        <v>0</v>
      </c>
      <c r="EF92">
        <f t="shared" si="267"/>
        <v>0</v>
      </c>
      <c r="EG92">
        <f t="shared" si="268"/>
        <v>0</v>
      </c>
      <c r="EH92">
        <f t="shared" si="269"/>
        <v>0</v>
      </c>
      <c r="EI92">
        <f t="shared" si="270"/>
        <v>0</v>
      </c>
      <c r="EJ92">
        <f t="shared" si="271"/>
        <v>0</v>
      </c>
      <c r="EK92">
        <f t="shared" si="272"/>
        <v>0</v>
      </c>
      <c r="EL92">
        <f t="shared" si="273"/>
        <v>0</v>
      </c>
      <c r="EM92">
        <f t="shared" si="274"/>
        <v>0</v>
      </c>
      <c r="EN92">
        <f t="shared" si="275"/>
        <v>0</v>
      </c>
      <c r="EO92">
        <f t="shared" si="276"/>
        <v>0</v>
      </c>
      <c r="EP92">
        <f t="shared" si="277"/>
        <v>0</v>
      </c>
      <c r="EQ92">
        <f t="shared" si="278"/>
        <v>0</v>
      </c>
      <c r="ER92">
        <f t="shared" si="279"/>
        <v>0</v>
      </c>
      <c r="ES92">
        <f t="shared" si="280"/>
        <v>0</v>
      </c>
      <c r="ET92">
        <f t="shared" si="281"/>
        <v>0</v>
      </c>
      <c r="EU92">
        <f t="shared" si="282"/>
        <v>0</v>
      </c>
      <c r="EV92">
        <f t="shared" si="283"/>
        <v>0</v>
      </c>
      <c r="EW92">
        <f t="shared" si="284"/>
        <v>0</v>
      </c>
      <c r="EX92">
        <f t="shared" si="285"/>
        <v>0</v>
      </c>
      <c r="EY92">
        <f t="shared" si="286"/>
        <v>0</v>
      </c>
      <c r="EZ92">
        <f t="shared" si="287"/>
        <v>0</v>
      </c>
      <c r="FA92">
        <f t="shared" si="288"/>
        <v>0</v>
      </c>
      <c r="FB92">
        <f t="shared" si="289"/>
        <v>0</v>
      </c>
      <c r="FC92">
        <f t="shared" si="290"/>
        <v>0</v>
      </c>
      <c r="FD92">
        <f t="shared" si="291"/>
        <v>0</v>
      </c>
      <c r="FE92" s="1">
        <f t="shared" si="292"/>
        <v>0</v>
      </c>
      <c r="FF92" s="1">
        <f t="shared" si="293"/>
        <v>0</v>
      </c>
      <c r="FG92" s="1">
        <f t="shared" si="294"/>
        <v>0</v>
      </c>
      <c r="FH92" s="1">
        <f t="shared" si="295"/>
        <v>0</v>
      </c>
      <c r="FI92" s="1">
        <f t="shared" si="296"/>
        <v>0</v>
      </c>
      <c r="FJ92" s="1">
        <f t="shared" si="297"/>
        <v>0</v>
      </c>
      <c r="FK92" s="1">
        <f t="shared" si="298"/>
        <v>0</v>
      </c>
      <c r="FL92" s="1">
        <f t="shared" si="299"/>
        <v>0</v>
      </c>
      <c r="FM92" s="1">
        <f t="shared" si="300"/>
        <v>0</v>
      </c>
      <c r="FN92" s="1">
        <f t="shared" si="301"/>
        <v>0</v>
      </c>
      <c r="FO92" s="1">
        <f t="shared" si="302"/>
        <v>0</v>
      </c>
      <c r="FP92" s="1">
        <f t="shared" si="303"/>
        <v>0</v>
      </c>
      <c r="FQ92" s="1">
        <f t="shared" si="304"/>
        <v>0</v>
      </c>
      <c r="FR92" s="1">
        <f t="shared" si="305"/>
        <v>0</v>
      </c>
      <c r="FS92" s="1">
        <f t="shared" si="306"/>
        <v>0</v>
      </c>
      <c r="FT92" s="1">
        <f t="shared" si="307"/>
        <v>0</v>
      </c>
      <c r="FU92" s="1">
        <f t="shared" si="308"/>
        <v>0</v>
      </c>
      <c r="FV92" s="1">
        <f t="shared" si="309"/>
        <v>0</v>
      </c>
      <c r="FW92" s="1">
        <f t="shared" si="310"/>
        <v>0</v>
      </c>
      <c r="FX92" s="1">
        <f t="shared" si="311"/>
        <v>0</v>
      </c>
      <c r="FY92" s="1">
        <f t="shared" si="312"/>
        <v>0</v>
      </c>
      <c r="FZ92" s="1">
        <f t="shared" si="313"/>
        <v>0</v>
      </c>
      <c r="GA92" s="1">
        <f t="shared" si="314"/>
        <v>0</v>
      </c>
      <c r="GB92" s="1">
        <f t="shared" si="315"/>
        <v>0</v>
      </c>
      <c r="GC92" s="1">
        <f t="shared" si="316"/>
        <v>0</v>
      </c>
      <c r="GD92" s="1">
        <f t="shared" si="317"/>
        <v>0</v>
      </c>
      <c r="GE92" s="1">
        <f t="shared" si="318"/>
        <v>0</v>
      </c>
      <c r="GF92" s="1">
        <f t="shared" si="319"/>
        <v>0</v>
      </c>
      <c r="GG92" s="1">
        <f t="shared" si="320"/>
        <v>0</v>
      </c>
      <c r="GH92" s="1">
        <f t="shared" si="321"/>
        <v>0</v>
      </c>
      <c r="GI92" s="1">
        <f t="shared" si="322"/>
        <v>0</v>
      </c>
      <c r="GJ92" s="1">
        <f t="shared" si="323"/>
        <v>0</v>
      </c>
      <c r="GK92" s="1">
        <f t="shared" si="324"/>
        <v>0</v>
      </c>
      <c r="GL92" s="1">
        <f t="shared" si="325"/>
        <v>0</v>
      </c>
      <c r="GM92" s="1">
        <f t="shared" si="326"/>
        <v>0</v>
      </c>
      <c r="GN92">
        <f t="shared" si="327"/>
        <v>124680</v>
      </c>
      <c r="GO92">
        <f t="shared" si="328"/>
        <v>155850</v>
      </c>
    </row>
    <row r="93" spans="1:197" x14ac:dyDescent="0.2">
      <c r="A93" s="1" t="s">
        <v>303</v>
      </c>
      <c r="B93" t="s">
        <v>274</v>
      </c>
      <c r="C93" t="s">
        <v>304</v>
      </c>
      <c r="D93" t="s">
        <v>833</v>
      </c>
      <c r="E93">
        <v>79000</v>
      </c>
      <c r="F93">
        <v>26850</v>
      </c>
      <c r="G93">
        <v>30700</v>
      </c>
      <c r="H93">
        <v>34550</v>
      </c>
      <c r="I93">
        <v>38350</v>
      </c>
      <c r="J93">
        <v>41450</v>
      </c>
      <c r="K93">
        <v>44500</v>
      </c>
      <c r="L93">
        <v>47600</v>
      </c>
      <c r="M93">
        <v>50650</v>
      </c>
      <c r="N93">
        <v>32220</v>
      </c>
      <c r="O93">
        <v>36840</v>
      </c>
      <c r="P93">
        <v>41460</v>
      </c>
      <c r="Q93">
        <v>46020</v>
      </c>
      <c r="R93">
        <v>49740</v>
      </c>
      <c r="S93">
        <v>53400</v>
      </c>
      <c r="T93">
        <v>57120</v>
      </c>
      <c r="U93">
        <v>60780</v>
      </c>
      <c r="V93" s="1" t="s">
        <v>43</v>
      </c>
      <c r="W93">
        <v>27650</v>
      </c>
      <c r="X93">
        <v>31600</v>
      </c>
      <c r="Y93">
        <v>35550</v>
      </c>
      <c r="Z93">
        <v>39500</v>
      </c>
      <c r="AA93">
        <v>42700</v>
      </c>
      <c r="AB93">
        <v>45850</v>
      </c>
      <c r="AC93">
        <v>49000</v>
      </c>
      <c r="AD93">
        <v>52150</v>
      </c>
      <c r="AE93">
        <v>33180</v>
      </c>
      <c r="AF93">
        <v>37920</v>
      </c>
      <c r="AG93">
        <v>42660</v>
      </c>
      <c r="AH93">
        <v>47400</v>
      </c>
      <c r="AI93">
        <v>51240</v>
      </c>
      <c r="AJ93">
        <v>55020</v>
      </c>
      <c r="AK93">
        <v>58800</v>
      </c>
      <c r="AL93">
        <v>62580</v>
      </c>
      <c r="AM93" s="1" t="s">
        <v>617</v>
      </c>
      <c r="AN93" s="1" t="s">
        <v>19</v>
      </c>
      <c r="AO93" s="1">
        <v>1</v>
      </c>
      <c r="AP93" t="s">
        <v>304</v>
      </c>
      <c r="AQ93" s="1" t="s">
        <v>21</v>
      </c>
      <c r="AR93" s="1" t="s">
        <v>573</v>
      </c>
      <c r="AS93" t="s">
        <v>304</v>
      </c>
      <c r="AT93">
        <f>'Average Income Limits-HIDE'!L92</f>
        <v>10740</v>
      </c>
      <c r="AU93">
        <f>'Average Income Limits-HIDE'!M92</f>
        <v>12280</v>
      </c>
      <c r="AV93">
        <f>'Average Income Limits-HIDE'!N92</f>
        <v>13820</v>
      </c>
      <c r="AW93">
        <f>'Average Income Limits-HIDE'!O92</f>
        <v>15340</v>
      </c>
      <c r="AX93">
        <f>'Average Income Limits-HIDE'!P92</f>
        <v>16580</v>
      </c>
      <c r="AY93">
        <f>'Average Income Limits-HIDE'!Q92</f>
        <v>17800</v>
      </c>
      <c r="AZ93">
        <f>'Average Income Limits-HIDE'!R92</f>
        <v>19040</v>
      </c>
      <c r="BA93">
        <f>'Average Income Limits-HIDE'!S92</f>
        <v>20260</v>
      </c>
      <c r="BB93">
        <f>'Average Income Limits-HIDE'!T92</f>
        <v>16110</v>
      </c>
      <c r="BC93">
        <f>'Average Income Limits-HIDE'!U92</f>
        <v>18420</v>
      </c>
      <c r="BD93">
        <f>'Average Income Limits-HIDE'!V92</f>
        <v>20730</v>
      </c>
      <c r="BE93">
        <f>'Average Income Limits-HIDE'!W92</f>
        <v>23010</v>
      </c>
      <c r="BF93">
        <f>'Average Income Limits-HIDE'!X92</f>
        <v>24870</v>
      </c>
      <c r="BG93">
        <f>'Average Income Limits-HIDE'!Y92</f>
        <v>26700</v>
      </c>
      <c r="BH93">
        <f>'Average Income Limits-HIDE'!Z92</f>
        <v>28560</v>
      </c>
      <c r="BI93">
        <f>'Average Income Limits-HIDE'!AA92</f>
        <v>30390</v>
      </c>
      <c r="BJ93">
        <f>'Average Income Limits-HIDE'!AB92</f>
        <v>21480</v>
      </c>
      <c r="BK93">
        <f>'Average Income Limits-HIDE'!AC92</f>
        <v>24560</v>
      </c>
      <c r="BL93">
        <f>'Average Income Limits-HIDE'!AD92</f>
        <v>27640</v>
      </c>
      <c r="BM93">
        <f>'Average Income Limits-HIDE'!AE92</f>
        <v>30680</v>
      </c>
      <c r="BN93">
        <f>'Average Income Limits-HIDE'!AF92</f>
        <v>33160</v>
      </c>
      <c r="BO93">
        <f>'Average Income Limits-HIDE'!AG92</f>
        <v>35600</v>
      </c>
      <c r="BP93">
        <f>'Average Income Limits-HIDE'!AH92</f>
        <v>38080</v>
      </c>
      <c r="BQ93">
        <f>'Average Income Limits-HIDE'!AI92</f>
        <v>40520</v>
      </c>
      <c r="BR93">
        <f>'Average Income Limits-HIDE'!AZ92</f>
        <v>37590</v>
      </c>
      <c r="BS93">
        <f>'Average Income Limits-HIDE'!BA92</f>
        <v>42980</v>
      </c>
      <c r="BT93">
        <f>'Average Income Limits-HIDE'!BB92</f>
        <v>48370</v>
      </c>
      <c r="BU93">
        <f>'Average Income Limits-HIDE'!BC92</f>
        <v>53690</v>
      </c>
      <c r="BV93">
        <f>'Average Income Limits-HIDE'!BD92</f>
        <v>58030</v>
      </c>
      <c r="BW93">
        <f>'Average Income Limits-HIDE'!BE92</f>
        <v>62300</v>
      </c>
      <c r="BX93">
        <f>'Average Income Limits-HIDE'!BF92</f>
        <v>66640</v>
      </c>
      <c r="BY93">
        <f>'Average Income Limits-HIDE'!BG92</f>
        <v>70910</v>
      </c>
      <c r="BZ93">
        <f>'Average Income Limits-HIDE'!BH92</f>
        <v>42960</v>
      </c>
      <c r="CA93">
        <f>'Average Income Limits-HIDE'!BI92</f>
        <v>49120</v>
      </c>
      <c r="CB93">
        <f>'Average Income Limits-HIDE'!BJ92</f>
        <v>55280</v>
      </c>
      <c r="CC93">
        <f>'Average Income Limits-HIDE'!BK92</f>
        <v>61360</v>
      </c>
      <c r="CD93">
        <f>'Average Income Limits-HIDE'!BL92</f>
        <v>66320</v>
      </c>
      <c r="CE93">
        <f>'Average Income Limits-HIDE'!BM92</f>
        <v>71200</v>
      </c>
      <c r="CF93">
        <f>'Average Income Limits-HIDE'!BN92</f>
        <v>76160</v>
      </c>
      <c r="CG93">
        <f>'Average Income Limits-HIDE'!BO92</f>
        <v>81040</v>
      </c>
      <c r="CH93" s="1">
        <f t="shared" si="225"/>
        <v>268</v>
      </c>
      <c r="CI93" s="1">
        <f t="shared" si="226"/>
        <v>287</v>
      </c>
      <c r="CJ93" s="1">
        <f t="shared" si="227"/>
        <v>345</v>
      </c>
      <c r="CK93" s="1">
        <f t="shared" si="228"/>
        <v>399</v>
      </c>
      <c r="CL93" s="1">
        <f t="shared" si="229"/>
        <v>445</v>
      </c>
      <c r="CM93" s="1">
        <f t="shared" si="230"/>
        <v>402</v>
      </c>
      <c r="CN93" s="1">
        <f t="shared" si="231"/>
        <v>431</v>
      </c>
      <c r="CO93" s="1">
        <f t="shared" si="232"/>
        <v>518</v>
      </c>
      <c r="CP93" s="1">
        <f t="shared" si="233"/>
        <v>598</v>
      </c>
      <c r="CQ93" s="1">
        <f t="shared" si="234"/>
        <v>667</v>
      </c>
      <c r="CR93" s="1">
        <f t="shared" si="235"/>
        <v>537</v>
      </c>
      <c r="CS93" s="1">
        <f t="shared" si="236"/>
        <v>575</v>
      </c>
      <c r="CT93" s="1">
        <f t="shared" si="237"/>
        <v>691</v>
      </c>
      <c r="CU93" s="1">
        <f t="shared" si="238"/>
        <v>798</v>
      </c>
      <c r="CV93" s="1">
        <f t="shared" si="239"/>
        <v>890</v>
      </c>
      <c r="CW93" s="1">
        <f t="shared" si="240"/>
        <v>671</v>
      </c>
      <c r="CX93" s="1">
        <f t="shared" si="241"/>
        <v>719</v>
      </c>
      <c r="CY93" s="1">
        <f t="shared" si="242"/>
        <v>863</v>
      </c>
      <c r="CZ93" s="1">
        <f t="shared" si="243"/>
        <v>997</v>
      </c>
      <c r="DA93" s="1">
        <f t="shared" si="244"/>
        <v>1112</v>
      </c>
      <c r="DB93" s="1">
        <f t="shared" si="245"/>
        <v>805</v>
      </c>
      <c r="DC93" s="1">
        <f t="shared" si="246"/>
        <v>863</v>
      </c>
      <c r="DD93" s="1">
        <f t="shared" si="247"/>
        <v>1036</v>
      </c>
      <c r="DE93" s="1">
        <f t="shared" si="248"/>
        <v>1197</v>
      </c>
      <c r="DF93" s="1">
        <f t="shared" si="249"/>
        <v>1335</v>
      </c>
      <c r="DG93" s="1">
        <f t="shared" si="250"/>
        <v>939</v>
      </c>
      <c r="DH93" s="1">
        <f t="shared" si="251"/>
        <v>1007</v>
      </c>
      <c r="DI93" s="1">
        <f t="shared" si="252"/>
        <v>1209</v>
      </c>
      <c r="DJ93" s="1">
        <f t="shared" si="253"/>
        <v>1396</v>
      </c>
      <c r="DK93" s="1">
        <f t="shared" si="254"/>
        <v>1557</v>
      </c>
      <c r="DL93" s="1">
        <f t="shared" si="255"/>
        <v>1074</v>
      </c>
      <c r="DM93" s="1">
        <f t="shared" si="256"/>
        <v>1151</v>
      </c>
      <c r="DN93" s="1">
        <f t="shared" si="257"/>
        <v>1382</v>
      </c>
      <c r="DO93" s="1">
        <f t="shared" si="258"/>
        <v>1596</v>
      </c>
      <c r="DP93" s="1">
        <f t="shared" si="259"/>
        <v>1780</v>
      </c>
      <c r="DQ93">
        <f t="shared" si="329"/>
        <v>11060</v>
      </c>
      <c r="DR93">
        <f t="shared" si="330"/>
        <v>12640</v>
      </c>
      <c r="DS93">
        <f t="shared" si="331"/>
        <v>14220</v>
      </c>
      <c r="DT93">
        <f t="shared" si="332"/>
        <v>15800</v>
      </c>
      <c r="DU93">
        <f t="shared" si="333"/>
        <v>17080</v>
      </c>
      <c r="DV93">
        <f t="shared" si="334"/>
        <v>18340</v>
      </c>
      <c r="DW93">
        <f t="shared" si="335"/>
        <v>19600</v>
      </c>
      <c r="DX93">
        <f t="shared" si="336"/>
        <v>20860</v>
      </c>
      <c r="DY93">
        <f t="shared" si="260"/>
        <v>16590</v>
      </c>
      <c r="DZ93">
        <f t="shared" si="261"/>
        <v>18960</v>
      </c>
      <c r="EA93">
        <f t="shared" si="262"/>
        <v>21330</v>
      </c>
      <c r="EB93">
        <f t="shared" si="263"/>
        <v>23700</v>
      </c>
      <c r="EC93">
        <f t="shared" si="264"/>
        <v>25620</v>
      </c>
      <c r="ED93">
        <f t="shared" si="265"/>
        <v>27510</v>
      </c>
      <c r="EE93">
        <f t="shared" si="266"/>
        <v>29400</v>
      </c>
      <c r="EF93">
        <f t="shared" si="267"/>
        <v>31290</v>
      </c>
      <c r="EG93">
        <f t="shared" si="268"/>
        <v>22120</v>
      </c>
      <c r="EH93">
        <f t="shared" si="269"/>
        <v>25280</v>
      </c>
      <c r="EI93">
        <f t="shared" si="270"/>
        <v>28440</v>
      </c>
      <c r="EJ93">
        <f t="shared" si="271"/>
        <v>31600</v>
      </c>
      <c r="EK93">
        <f t="shared" si="272"/>
        <v>34160</v>
      </c>
      <c r="EL93">
        <f t="shared" si="273"/>
        <v>36680</v>
      </c>
      <c r="EM93">
        <f t="shared" si="274"/>
        <v>39200</v>
      </c>
      <c r="EN93">
        <f t="shared" si="275"/>
        <v>41720</v>
      </c>
      <c r="EO93">
        <f t="shared" si="276"/>
        <v>38710</v>
      </c>
      <c r="EP93">
        <f t="shared" si="277"/>
        <v>44240</v>
      </c>
      <c r="EQ93">
        <f t="shared" si="278"/>
        <v>49770</v>
      </c>
      <c r="ER93">
        <f t="shared" si="279"/>
        <v>55300</v>
      </c>
      <c r="ES93">
        <f t="shared" si="280"/>
        <v>59779.999999999993</v>
      </c>
      <c r="ET93">
        <f t="shared" si="281"/>
        <v>64189.999999999993</v>
      </c>
      <c r="EU93">
        <f t="shared" si="282"/>
        <v>68600</v>
      </c>
      <c r="EV93">
        <f t="shared" si="283"/>
        <v>73010</v>
      </c>
      <c r="EW93">
        <f t="shared" si="284"/>
        <v>44240</v>
      </c>
      <c r="EX93">
        <f t="shared" si="285"/>
        <v>50560</v>
      </c>
      <c r="EY93">
        <f t="shared" si="286"/>
        <v>56880</v>
      </c>
      <c r="EZ93">
        <f t="shared" si="287"/>
        <v>63200</v>
      </c>
      <c r="FA93">
        <f t="shared" si="288"/>
        <v>68320</v>
      </c>
      <c r="FB93">
        <f t="shared" si="289"/>
        <v>73360</v>
      </c>
      <c r="FC93">
        <f t="shared" si="290"/>
        <v>78400</v>
      </c>
      <c r="FD93">
        <f t="shared" si="291"/>
        <v>83440</v>
      </c>
      <c r="FE93" s="1">
        <f t="shared" si="292"/>
        <v>276</v>
      </c>
      <c r="FF93" s="1">
        <f t="shared" si="293"/>
        <v>296</v>
      </c>
      <c r="FG93" s="1">
        <f t="shared" si="294"/>
        <v>355</v>
      </c>
      <c r="FH93" s="1">
        <f t="shared" si="295"/>
        <v>411</v>
      </c>
      <c r="FI93" s="1">
        <f t="shared" si="296"/>
        <v>458</v>
      </c>
      <c r="FJ93" s="1">
        <f t="shared" si="297"/>
        <v>414</v>
      </c>
      <c r="FK93" s="1">
        <f t="shared" si="298"/>
        <v>444</v>
      </c>
      <c r="FL93" s="1">
        <f t="shared" si="299"/>
        <v>533</v>
      </c>
      <c r="FM93" s="1">
        <f t="shared" si="300"/>
        <v>616</v>
      </c>
      <c r="FN93" s="1">
        <f t="shared" si="301"/>
        <v>687</v>
      </c>
      <c r="FO93" s="1">
        <f t="shared" si="302"/>
        <v>553</v>
      </c>
      <c r="FP93" s="1">
        <f t="shared" si="303"/>
        <v>592</v>
      </c>
      <c r="FQ93" s="1">
        <f t="shared" si="304"/>
        <v>711</v>
      </c>
      <c r="FR93" s="1">
        <f t="shared" si="305"/>
        <v>822</v>
      </c>
      <c r="FS93" s="1">
        <f t="shared" si="306"/>
        <v>917</v>
      </c>
      <c r="FT93" s="1">
        <f t="shared" si="307"/>
        <v>691</v>
      </c>
      <c r="FU93" s="1">
        <f t="shared" si="308"/>
        <v>740</v>
      </c>
      <c r="FV93" s="1">
        <f t="shared" si="309"/>
        <v>888</v>
      </c>
      <c r="FW93" s="1">
        <f t="shared" si="310"/>
        <v>1027</v>
      </c>
      <c r="FX93" s="1">
        <f t="shared" si="311"/>
        <v>1146</v>
      </c>
      <c r="FY93" s="1">
        <f t="shared" si="312"/>
        <v>829</v>
      </c>
      <c r="FZ93" s="1">
        <f t="shared" si="313"/>
        <v>888</v>
      </c>
      <c r="GA93" s="1">
        <f t="shared" si="314"/>
        <v>1066</v>
      </c>
      <c r="GB93" s="1">
        <f t="shared" si="315"/>
        <v>1233</v>
      </c>
      <c r="GC93" s="1">
        <f t="shared" si="316"/>
        <v>1375</v>
      </c>
      <c r="GD93" s="1">
        <f t="shared" si="317"/>
        <v>967</v>
      </c>
      <c r="GE93" s="1">
        <f t="shared" si="318"/>
        <v>1036</v>
      </c>
      <c r="GF93" s="1">
        <f t="shared" si="319"/>
        <v>1244</v>
      </c>
      <c r="GG93" s="1">
        <f t="shared" si="320"/>
        <v>1438</v>
      </c>
      <c r="GH93" s="1">
        <f t="shared" si="321"/>
        <v>1604</v>
      </c>
      <c r="GI93" s="1">
        <f t="shared" si="322"/>
        <v>1106</v>
      </c>
      <c r="GJ93" s="1">
        <f t="shared" si="323"/>
        <v>1185</v>
      </c>
      <c r="GK93" s="1">
        <f t="shared" si="324"/>
        <v>1422</v>
      </c>
      <c r="GL93" s="1">
        <f t="shared" si="325"/>
        <v>1644</v>
      </c>
      <c r="GM93" s="1">
        <f t="shared" si="326"/>
        <v>1834</v>
      </c>
      <c r="GN93">
        <f t="shared" si="327"/>
        <v>92040</v>
      </c>
      <c r="GO93">
        <f t="shared" si="328"/>
        <v>115050</v>
      </c>
    </row>
    <row r="94" spans="1:197" x14ac:dyDescent="0.2">
      <c r="A94" s="1" t="s">
        <v>307</v>
      </c>
      <c r="B94" t="s">
        <v>305</v>
      </c>
      <c r="C94" t="s">
        <v>308</v>
      </c>
      <c r="D94" t="s">
        <v>306</v>
      </c>
      <c r="E94">
        <v>90300</v>
      </c>
      <c r="F94">
        <v>31650</v>
      </c>
      <c r="G94">
        <v>36150</v>
      </c>
      <c r="H94">
        <v>40650</v>
      </c>
      <c r="I94">
        <v>45150</v>
      </c>
      <c r="J94">
        <v>48800</v>
      </c>
      <c r="K94">
        <v>52400</v>
      </c>
      <c r="L94">
        <v>56000</v>
      </c>
      <c r="M94">
        <v>59600</v>
      </c>
      <c r="N94">
        <v>37980</v>
      </c>
      <c r="O94">
        <v>43380</v>
      </c>
      <c r="P94">
        <v>48780</v>
      </c>
      <c r="Q94">
        <v>54180</v>
      </c>
      <c r="R94">
        <v>58560</v>
      </c>
      <c r="S94">
        <v>62880</v>
      </c>
      <c r="T94">
        <v>67200</v>
      </c>
      <c r="U94">
        <v>71520</v>
      </c>
      <c r="V94" s="1" t="s">
        <v>17</v>
      </c>
      <c r="AM94" s="1" t="s">
        <v>617</v>
      </c>
      <c r="AN94" s="1" t="s">
        <v>19</v>
      </c>
      <c r="AO94" s="1">
        <v>0</v>
      </c>
      <c r="AP94" t="s">
        <v>308</v>
      </c>
      <c r="AQ94" s="1" t="s">
        <v>21</v>
      </c>
      <c r="AR94" s="1" t="s">
        <v>574</v>
      </c>
      <c r="AS94" t="s">
        <v>308</v>
      </c>
      <c r="AT94">
        <f>'Average Income Limits-HIDE'!L93</f>
        <v>12660</v>
      </c>
      <c r="AU94">
        <f>'Average Income Limits-HIDE'!M93</f>
        <v>14460</v>
      </c>
      <c r="AV94">
        <f>'Average Income Limits-HIDE'!N93</f>
        <v>16260</v>
      </c>
      <c r="AW94">
        <f>'Average Income Limits-HIDE'!O93</f>
        <v>18060</v>
      </c>
      <c r="AX94">
        <f>'Average Income Limits-HIDE'!P93</f>
        <v>19520</v>
      </c>
      <c r="AY94">
        <f>'Average Income Limits-HIDE'!Q93</f>
        <v>20960</v>
      </c>
      <c r="AZ94">
        <f>'Average Income Limits-HIDE'!R93</f>
        <v>22400</v>
      </c>
      <c r="BA94">
        <f>'Average Income Limits-HIDE'!S93</f>
        <v>23840</v>
      </c>
      <c r="BB94">
        <f>'Average Income Limits-HIDE'!T93</f>
        <v>18990</v>
      </c>
      <c r="BC94">
        <f>'Average Income Limits-HIDE'!U93</f>
        <v>21690</v>
      </c>
      <c r="BD94">
        <f>'Average Income Limits-HIDE'!V93</f>
        <v>24390</v>
      </c>
      <c r="BE94">
        <f>'Average Income Limits-HIDE'!W93</f>
        <v>27090</v>
      </c>
      <c r="BF94">
        <f>'Average Income Limits-HIDE'!X93</f>
        <v>29280</v>
      </c>
      <c r="BG94">
        <f>'Average Income Limits-HIDE'!Y93</f>
        <v>31440</v>
      </c>
      <c r="BH94">
        <f>'Average Income Limits-HIDE'!Z93</f>
        <v>33600</v>
      </c>
      <c r="BI94">
        <f>'Average Income Limits-HIDE'!AA93</f>
        <v>35760</v>
      </c>
      <c r="BJ94">
        <f>'Average Income Limits-HIDE'!AB93</f>
        <v>25320</v>
      </c>
      <c r="BK94">
        <f>'Average Income Limits-HIDE'!AC93</f>
        <v>28920</v>
      </c>
      <c r="BL94">
        <f>'Average Income Limits-HIDE'!AD93</f>
        <v>32520</v>
      </c>
      <c r="BM94">
        <f>'Average Income Limits-HIDE'!AE93</f>
        <v>36120</v>
      </c>
      <c r="BN94">
        <f>'Average Income Limits-HIDE'!AF93</f>
        <v>39040</v>
      </c>
      <c r="BO94">
        <f>'Average Income Limits-HIDE'!AG93</f>
        <v>41920</v>
      </c>
      <c r="BP94">
        <f>'Average Income Limits-HIDE'!AH93</f>
        <v>44800</v>
      </c>
      <c r="BQ94">
        <f>'Average Income Limits-HIDE'!AI93</f>
        <v>47680</v>
      </c>
      <c r="BR94">
        <f>'Average Income Limits-HIDE'!AZ93</f>
        <v>44310</v>
      </c>
      <c r="BS94">
        <f>'Average Income Limits-HIDE'!BA93</f>
        <v>50610</v>
      </c>
      <c r="BT94">
        <f>'Average Income Limits-HIDE'!BB93</f>
        <v>56910</v>
      </c>
      <c r="BU94">
        <f>'Average Income Limits-HIDE'!BC93</f>
        <v>63210</v>
      </c>
      <c r="BV94">
        <f>'Average Income Limits-HIDE'!BD93</f>
        <v>68320</v>
      </c>
      <c r="BW94">
        <f>'Average Income Limits-HIDE'!BE93</f>
        <v>73360</v>
      </c>
      <c r="BX94">
        <f>'Average Income Limits-HIDE'!BF93</f>
        <v>78400</v>
      </c>
      <c r="BY94">
        <f>'Average Income Limits-HIDE'!BG93</f>
        <v>83440</v>
      </c>
      <c r="BZ94">
        <f>'Average Income Limits-HIDE'!BH93</f>
        <v>50640</v>
      </c>
      <c r="CA94">
        <f>'Average Income Limits-HIDE'!BI93</f>
        <v>57840</v>
      </c>
      <c r="CB94">
        <f>'Average Income Limits-HIDE'!BJ93</f>
        <v>65040</v>
      </c>
      <c r="CC94">
        <f>'Average Income Limits-HIDE'!BK93</f>
        <v>72240</v>
      </c>
      <c r="CD94">
        <f>'Average Income Limits-HIDE'!BL93</f>
        <v>78080</v>
      </c>
      <c r="CE94">
        <f>'Average Income Limits-HIDE'!BM93</f>
        <v>83840</v>
      </c>
      <c r="CF94">
        <f>'Average Income Limits-HIDE'!BN93</f>
        <v>89600</v>
      </c>
      <c r="CG94">
        <f>'Average Income Limits-HIDE'!BO93</f>
        <v>95360</v>
      </c>
      <c r="CH94" s="1">
        <f t="shared" si="225"/>
        <v>316</v>
      </c>
      <c r="CI94" s="1">
        <f t="shared" si="226"/>
        <v>339</v>
      </c>
      <c r="CJ94" s="1">
        <f t="shared" si="227"/>
        <v>406</v>
      </c>
      <c r="CK94" s="1">
        <f t="shared" si="228"/>
        <v>469</v>
      </c>
      <c r="CL94" s="1">
        <f t="shared" si="229"/>
        <v>524</v>
      </c>
      <c r="CM94" s="1">
        <f t="shared" si="230"/>
        <v>474</v>
      </c>
      <c r="CN94" s="1">
        <f t="shared" si="231"/>
        <v>508</v>
      </c>
      <c r="CO94" s="1">
        <f t="shared" si="232"/>
        <v>609</v>
      </c>
      <c r="CP94" s="1">
        <f t="shared" si="233"/>
        <v>704</v>
      </c>
      <c r="CQ94" s="1">
        <f t="shared" si="234"/>
        <v>786</v>
      </c>
      <c r="CR94" s="1">
        <f t="shared" si="235"/>
        <v>633</v>
      </c>
      <c r="CS94" s="1">
        <f t="shared" si="236"/>
        <v>678</v>
      </c>
      <c r="CT94" s="1">
        <f t="shared" si="237"/>
        <v>813</v>
      </c>
      <c r="CU94" s="1">
        <f t="shared" si="238"/>
        <v>939</v>
      </c>
      <c r="CV94" s="1">
        <f t="shared" si="239"/>
        <v>1048</v>
      </c>
      <c r="CW94" s="1">
        <f t="shared" si="240"/>
        <v>791</v>
      </c>
      <c r="CX94" s="1">
        <f t="shared" si="241"/>
        <v>847</v>
      </c>
      <c r="CY94" s="1">
        <f t="shared" si="242"/>
        <v>1016</v>
      </c>
      <c r="CZ94" s="1">
        <f t="shared" si="243"/>
        <v>1174</v>
      </c>
      <c r="DA94" s="1">
        <f t="shared" si="244"/>
        <v>1310</v>
      </c>
      <c r="DB94" s="1">
        <f t="shared" si="245"/>
        <v>949</v>
      </c>
      <c r="DC94" s="1">
        <f t="shared" si="246"/>
        <v>1017</v>
      </c>
      <c r="DD94" s="1">
        <f t="shared" si="247"/>
        <v>1219</v>
      </c>
      <c r="DE94" s="1">
        <f t="shared" si="248"/>
        <v>1409</v>
      </c>
      <c r="DF94" s="1">
        <f t="shared" si="249"/>
        <v>1572</v>
      </c>
      <c r="DG94" s="1">
        <f t="shared" si="250"/>
        <v>1107</v>
      </c>
      <c r="DH94" s="1">
        <f t="shared" si="251"/>
        <v>1186</v>
      </c>
      <c r="DI94" s="1">
        <f t="shared" si="252"/>
        <v>1422</v>
      </c>
      <c r="DJ94" s="1">
        <f t="shared" si="253"/>
        <v>1644</v>
      </c>
      <c r="DK94" s="1">
        <f t="shared" si="254"/>
        <v>1834</v>
      </c>
      <c r="DL94" s="1">
        <f t="shared" si="255"/>
        <v>1266</v>
      </c>
      <c r="DM94" s="1">
        <f t="shared" si="256"/>
        <v>1356</v>
      </c>
      <c r="DN94" s="1">
        <f t="shared" si="257"/>
        <v>1626</v>
      </c>
      <c r="DO94" s="1">
        <f t="shared" si="258"/>
        <v>1879</v>
      </c>
      <c r="DP94" s="1">
        <f t="shared" si="259"/>
        <v>2096</v>
      </c>
      <c r="DQ94">
        <f t="shared" si="329"/>
        <v>0</v>
      </c>
      <c r="DR94">
        <f t="shared" si="330"/>
        <v>0</v>
      </c>
      <c r="DS94">
        <f t="shared" si="331"/>
        <v>0</v>
      </c>
      <c r="DT94">
        <f t="shared" si="332"/>
        <v>0</v>
      </c>
      <c r="DU94">
        <f t="shared" si="333"/>
        <v>0</v>
      </c>
      <c r="DV94">
        <f t="shared" si="334"/>
        <v>0</v>
      </c>
      <c r="DW94">
        <f t="shared" si="335"/>
        <v>0</v>
      </c>
      <c r="DX94">
        <f t="shared" si="336"/>
        <v>0</v>
      </c>
      <c r="DY94">
        <f t="shared" si="260"/>
        <v>0</v>
      </c>
      <c r="DZ94">
        <f t="shared" si="261"/>
        <v>0</v>
      </c>
      <c r="EA94">
        <f t="shared" si="262"/>
        <v>0</v>
      </c>
      <c r="EB94">
        <f t="shared" si="263"/>
        <v>0</v>
      </c>
      <c r="EC94">
        <f t="shared" si="264"/>
        <v>0</v>
      </c>
      <c r="ED94">
        <f t="shared" si="265"/>
        <v>0</v>
      </c>
      <c r="EE94">
        <f t="shared" si="266"/>
        <v>0</v>
      </c>
      <c r="EF94">
        <f t="shared" si="267"/>
        <v>0</v>
      </c>
      <c r="EG94">
        <f t="shared" si="268"/>
        <v>0</v>
      </c>
      <c r="EH94">
        <f t="shared" si="269"/>
        <v>0</v>
      </c>
      <c r="EI94">
        <f t="shared" si="270"/>
        <v>0</v>
      </c>
      <c r="EJ94">
        <f t="shared" si="271"/>
        <v>0</v>
      </c>
      <c r="EK94">
        <f t="shared" si="272"/>
        <v>0</v>
      </c>
      <c r="EL94">
        <f t="shared" si="273"/>
        <v>0</v>
      </c>
      <c r="EM94">
        <f t="shared" si="274"/>
        <v>0</v>
      </c>
      <c r="EN94">
        <f t="shared" si="275"/>
        <v>0</v>
      </c>
      <c r="EO94">
        <f t="shared" si="276"/>
        <v>0</v>
      </c>
      <c r="EP94">
        <f t="shared" si="277"/>
        <v>0</v>
      </c>
      <c r="EQ94">
        <f t="shared" si="278"/>
        <v>0</v>
      </c>
      <c r="ER94">
        <f t="shared" si="279"/>
        <v>0</v>
      </c>
      <c r="ES94">
        <f t="shared" si="280"/>
        <v>0</v>
      </c>
      <c r="ET94">
        <f t="shared" si="281"/>
        <v>0</v>
      </c>
      <c r="EU94">
        <f t="shared" si="282"/>
        <v>0</v>
      </c>
      <c r="EV94">
        <f t="shared" si="283"/>
        <v>0</v>
      </c>
      <c r="EW94">
        <f t="shared" si="284"/>
        <v>0</v>
      </c>
      <c r="EX94">
        <f t="shared" si="285"/>
        <v>0</v>
      </c>
      <c r="EY94">
        <f t="shared" si="286"/>
        <v>0</v>
      </c>
      <c r="EZ94">
        <f t="shared" si="287"/>
        <v>0</v>
      </c>
      <c r="FA94">
        <f t="shared" si="288"/>
        <v>0</v>
      </c>
      <c r="FB94">
        <f t="shared" si="289"/>
        <v>0</v>
      </c>
      <c r="FC94">
        <f t="shared" si="290"/>
        <v>0</v>
      </c>
      <c r="FD94">
        <f t="shared" si="291"/>
        <v>0</v>
      </c>
      <c r="FE94" s="1">
        <f t="shared" si="292"/>
        <v>0</v>
      </c>
      <c r="FF94" s="1">
        <f t="shared" si="293"/>
        <v>0</v>
      </c>
      <c r="FG94" s="1">
        <f t="shared" si="294"/>
        <v>0</v>
      </c>
      <c r="FH94" s="1">
        <f t="shared" si="295"/>
        <v>0</v>
      </c>
      <c r="FI94" s="1">
        <f t="shared" si="296"/>
        <v>0</v>
      </c>
      <c r="FJ94" s="1">
        <f t="shared" si="297"/>
        <v>0</v>
      </c>
      <c r="FK94" s="1">
        <f t="shared" si="298"/>
        <v>0</v>
      </c>
      <c r="FL94" s="1">
        <f t="shared" si="299"/>
        <v>0</v>
      </c>
      <c r="FM94" s="1">
        <f t="shared" si="300"/>
        <v>0</v>
      </c>
      <c r="FN94" s="1">
        <f t="shared" si="301"/>
        <v>0</v>
      </c>
      <c r="FO94" s="1">
        <f t="shared" si="302"/>
        <v>0</v>
      </c>
      <c r="FP94" s="1">
        <f t="shared" si="303"/>
        <v>0</v>
      </c>
      <c r="FQ94" s="1">
        <f t="shared" si="304"/>
        <v>0</v>
      </c>
      <c r="FR94" s="1">
        <f t="shared" si="305"/>
        <v>0</v>
      </c>
      <c r="FS94" s="1">
        <f t="shared" si="306"/>
        <v>0</v>
      </c>
      <c r="FT94" s="1">
        <f t="shared" si="307"/>
        <v>0</v>
      </c>
      <c r="FU94" s="1">
        <f t="shared" si="308"/>
        <v>0</v>
      </c>
      <c r="FV94" s="1">
        <f t="shared" si="309"/>
        <v>0</v>
      </c>
      <c r="FW94" s="1">
        <f t="shared" si="310"/>
        <v>0</v>
      </c>
      <c r="FX94" s="1">
        <f t="shared" si="311"/>
        <v>0</v>
      </c>
      <c r="FY94" s="1">
        <f t="shared" si="312"/>
        <v>0</v>
      </c>
      <c r="FZ94" s="1">
        <f t="shared" si="313"/>
        <v>0</v>
      </c>
      <c r="GA94" s="1">
        <f t="shared" si="314"/>
        <v>0</v>
      </c>
      <c r="GB94" s="1">
        <f t="shared" si="315"/>
        <v>0</v>
      </c>
      <c r="GC94" s="1">
        <f t="shared" si="316"/>
        <v>0</v>
      </c>
      <c r="GD94" s="1">
        <f t="shared" si="317"/>
        <v>0</v>
      </c>
      <c r="GE94" s="1">
        <f t="shared" si="318"/>
        <v>0</v>
      </c>
      <c r="GF94" s="1">
        <f t="shared" si="319"/>
        <v>0</v>
      </c>
      <c r="GG94" s="1">
        <f t="shared" si="320"/>
        <v>0</v>
      </c>
      <c r="GH94" s="1">
        <f t="shared" si="321"/>
        <v>0</v>
      </c>
      <c r="GI94" s="1">
        <f t="shared" si="322"/>
        <v>0</v>
      </c>
      <c r="GJ94" s="1">
        <f t="shared" si="323"/>
        <v>0</v>
      </c>
      <c r="GK94" s="1">
        <f t="shared" si="324"/>
        <v>0</v>
      </c>
      <c r="GL94" s="1">
        <f t="shared" si="325"/>
        <v>0</v>
      </c>
      <c r="GM94" s="1">
        <f t="shared" si="326"/>
        <v>0</v>
      </c>
      <c r="GN94">
        <f t="shared" si="327"/>
        <v>108360</v>
      </c>
      <c r="GO94">
        <f t="shared" si="328"/>
        <v>135450</v>
      </c>
    </row>
    <row r="95" spans="1:197" x14ac:dyDescent="0.2">
      <c r="A95" s="1" t="s">
        <v>311</v>
      </c>
      <c r="B95" t="s">
        <v>309</v>
      </c>
      <c r="C95" t="s">
        <v>312</v>
      </c>
      <c r="D95" t="s">
        <v>310</v>
      </c>
      <c r="E95">
        <v>66000</v>
      </c>
      <c r="F95">
        <v>27350</v>
      </c>
      <c r="G95">
        <v>31250</v>
      </c>
      <c r="H95">
        <v>35150</v>
      </c>
      <c r="I95">
        <v>39050</v>
      </c>
      <c r="J95">
        <v>42200</v>
      </c>
      <c r="K95">
        <v>45300</v>
      </c>
      <c r="L95">
        <v>48450</v>
      </c>
      <c r="M95">
        <v>51550</v>
      </c>
      <c r="N95">
        <v>32820</v>
      </c>
      <c r="O95">
        <v>37500</v>
      </c>
      <c r="P95">
        <v>42180</v>
      </c>
      <c r="Q95">
        <v>46860</v>
      </c>
      <c r="R95">
        <v>50640</v>
      </c>
      <c r="S95">
        <v>54360</v>
      </c>
      <c r="T95">
        <v>58140</v>
      </c>
      <c r="U95">
        <v>61860</v>
      </c>
      <c r="V95" s="1" t="s">
        <v>17</v>
      </c>
      <c r="AM95" s="1" t="s">
        <v>617</v>
      </c>
      <c r="AN95" s="1" t="s">
        <v>19</v>
      </c>
      <c r="AO95" s="1">
        <v>0</v>
      </c>
      <c r="AP95" t="s">
        <v>312</v>
      </c>
      <c r="AQ95" s="1" t="s">
        <v>21</v>
      </c>
      <c r="AR95" s="1" t="s">
        <v>575</v>
      </c>
      <c r="AS95" t="s">
        <v>312</v>
      </c>
      <c r="AT95">
        <f>'Average Income Limits-HIDE'!L94</f>
        <v>10940</v>
      </c>
      <c r="AU95">
        <f>'Average Income Limits-HIDE'!M94</f>
        <v>12500</v>
      </c>
      <c r="AV95">
        <f>'Average Income Limits-HIDE'!N94</f>
        <v>14060</v>
      </c>
      <c r="AW95">
        <f>'Average Income Limits-HIDE'!O94</f>
        <v>15620</v>
      </c>
      <c r="AX95">
        <f>'Average Income Limits-HIDE'!P94</f>
        <v>16880</v>
      </c>
      <c r="AY95">
        <f>'Average Income Limits-HIDE'!Q94</f>
        <v>18120</v>
      </c>
      <c r="AZ95">
        <f>'Average Income Limits-HIDE'!R94</f>
        <v>19380</v>
      </c>
      <c r="BA95">
        <f>'Average Income Limits-HIDE'!S94</f>
        <v>20620</v>
      </c>
      <c r="BB95">
        <f>'Average Income Limits-HIDE'!T94</f>
        <v>16410</v>
      </c>
      <c r="BC95">
        <f>'Average Income Limits-HIDE'!U94</f>
        <v>18750</v>
      </c>
      <c r="BD95">
        <f>'Average Income Limits-HIDE'!V94</f>
        <v>21090</v>
      </c>
      <c r="BE95">
        <f>'Average Income Limits-HIDE'!W94</f>
        <v>23430</v>
      </c>
      <c r="BF95">
        <f>'Average Income Limits-HIDE'!X94</f>
        <v>25320</v>
      </c>
      <c r="BG95">
        <f>'Average Income Limits-HIDE'!Y94</f>
        <v>27180</v>
      </c>
      <c r="BH95">
        <f>'Average Income Limits-HIDE'!Z94</f>
        <v>29070</v>
      </c>
      <c r="BI95">
        <f>'Average Income Limits-HIDE'!AA94</f>
        <v>30930</v>
      </c>
      <c r="BJ95">
        <f>'Average Income Limits-HIDE'!AB94</f>
        <v>21880</v>
      </c>
      <c r="BK95">
        <f>'Average Income Limits-HIDE'!AC94</f>
        <v>25000</v>
      </c>
      <c r="BL95">
        <f>'Average Income Limits-HIDE'!AD94</f>
        <v>28120</v>
      </c>
      <c r="BM95">
        <f>'Average Income Limits-HIDE'!AE94</f>
        <v>31240</v>
      </c>
      <c r="BN95">
        <f>'Average Income Limits-HIDE'!AF94</f>
        <v>33760</v>
      </c>
      <c r="BO95">
        <f>'Average Income Limits-HIDE'!AG94</f>
        <v>36240</v>
      </c>
      <c r="BP95">
        <f>'Average Income Limits-HIDE'!AH94</f>
        <v>38760</v>
      </c>
      <c r="BQ95">
        <f>'Average Income Limits-HIDE'!AI94</f>
        <v>41240</v>
      </c>
      <c r="BR95">
        <f>'Average Income Limits-HIDE'!AZ94</f>
        <v>38290</v>
      </c>
      <c r="BS95">
        <f>'Average Income Limits-HIDE'!BA94</f>
        <v>43750</v>
      </c>
      <c r="BT95">
        <f>'Average Income Limits-HIDE'!BB94</f>
        <v>49210</v>
      </c>
      <c r="BU95">
        <f>'Average Income Limits-HIDE'!BC94</f>
        <v>54670</v>
      </c>
      <c r="BV95">
        <f>'Average Income Limits-HIDE'!BD94</f>
        <v>59080</v>
      </c>
      <c r="BW95">
        <f>'Average Income Limits-HIDE'!BE94</f>
        <v>63420</v>
      </c>
      <c r="BX95">
        <f>'Average Income Limits-HIDE'!BF94</f>
        <v>67830</v>
      </c>
      <c r="BY95">
        <f>'Average Income Limits-HIDE'!BG94</f>
        <v>72170</v>
      </c>
      <c r="BZ95">
        <f>'Average Income Limits-HIDE'!BH94</f>
        <v>43760</v>
      </c>
      <c r="CA95">
        <f>'Average Income Limits-HIDE'!BI94</f>
        <v>50000</v>
      </c>
      <c r="CB95">
        <f>'Average Income Limits-HIDE'!BJ94</f>
        <v>56240</v>
      </c>
      <c r="CC95">
        <f>'Average Income Limits-HIDE'!BK94</f>
        <v>62480</v>
      </c>
      <c r="CD95">
        <f>'Average Income Limits-HIDE'!BL94</f>
        <v>67520</v>
      </c>
      <c r="CE95">
        <f>'Average Income Limits-HIDE'!BM94</f>
        <v>72480</v>
      </c>
      <c r="CF95">
        <f>'Average Income Limits-HIDE'!BN94</f>
        <v>77520</v>
      </c>
      <c r="CG95">
        <f>'Average Income Limits-HIDE'!BO94</f>
        <v>82480</v>
      </c>
      <c r="CH95" s="1">
        <f t="shared" si="225"/>
        <v>273</v>
      </c>
      <c r="CI95" s="1">
        <f t="shared" si="226"/>
        <v>293</v>
      </c>
      <c r="CJ95" s="1">
        <f t="shared" si="227"/>
        <v>351</v>
      </c>
      <c r="CK95" s="1">
        <f t="shared" si="228"/>
        <v>406</v>
      </c>
      <c r="CL95" s="1">
        <f t="shared" si="229"/>
        <v>453</v>
      </c>
      <c r="CM95" s="1">
        <f t="shared" si="230"/>
        <v>410</v>
      </c>
      <c r="CN95" s="1">
        <f t="shared" si="231"/>
        <v>439</v>
      </c>
      <c r="CO95" s="1">
        <f t="shared" si="232"/>
        <v>527</v>
      </c>
      <c r="CP95" s="1">
        <f t="shared" si="233"/>
        <v>609</v>
      </c>
      <c r="CQ95" s="1">
        <f t="shared" si="234"/>
        <v>679</v>
      </c>
      <c r="CR95" s="1">
        <f t="shared" si="235"/>
        <v>547</v>
      </c>
      <c r="CS95" s="1">
        <f t="shared" si="236"/>
        <v>586</v>
      </c>
      <c r="CT95" s="1">
        <f t="shared" si="237"/>
        <v>703</v>
      </c>
      <c r="CU95" s="1">
        <f t="shared" si="238"/>
        <v>812</v>
      </c>
      <c r="CV95" s="1">
        <f t="shared" si="239"/>
        <v>906</v>
      </c>
      <c r="CW95" s="1">
        <f t="shared" si="240"/>
        <v>683</v>
      </c>
      <c r="CX95" s="1">
        <f t="shared" si="241"/>
        <v>732</v>
      </c>
      <c r="CY95" s="1">
        <f t="shared" si="242"/>
        <v>878</v>
      </c>
      <c r="CZ95" s="1">
        <f t="shared" si="243"/>
        <v>1015</v>
      </c>
      <c r="DA95" s="1">
        <f t="shared" si="244"/>
        <v>1132</v>
      </c>
      <c r="DB95" s="1">
        <f t="shared" si="245"/>
        <v>820</v>
      </c>
      <c r="DC95" s="1">
        <f t="shared" si="246"/>
        <v>879</v>
      </c>
      <c r="DD95" s="1">
        <f t="shared" si="247"/>
        <v>1054</v>
      </c>
      <c r="DE95" s="1">
        <f t="shared" si="248"/>
        <v>1218</v>
      </c>
      <c r="DF95" s="1">
        <f t="shared" si="249"/>
        <v>1359</v>
      </c>
      <c r="DG95" s="1">
        <f t="shared" si="250"/>
        <v>957</v>
      </c>
      <c r="DH95" s="1">
        <f t="shared" si="251"/>
        <v>1025</v>
      </c>
      <c r="DI95" s="1">
        <f t="shared" si="252"/>
        <v>1230</v>
      </c>
      <c r="DJ95" s="1">
        <f t="shared" si="253"/>
        <v>1421</v>
      </c>
      <c r="DK95" s="1">
        <f t="shared" si="254"/>
        <v>1585</v>
      </c>
      <c r="DL95" s="1">
        <f t="shared" si="255"/>
        <v>1094</v>
      </c>
      <c r="DM95" s="1">
        <f t="shared" si="256"/>
        <v>1172</v>
      </c>
      <c r="DN95" s="1">
        <f t="shared" si="257"/>
        <v>1406</v>
      </c>
      <c r="DO95" s="1">
        <f t="shared" si="258"/>
        <v>1625</v>
      </c>
      <c r="DP95" s="1">
        <f t="shared" si="259"/>
        <v>1812</v>
      </c>
      <c r="DQ95">
        <f t="shared" si="329"/>
        <v>0</v>
      </c>
      <c r="DR95">
        <f t="shared" si="330"/>
        <v>0</v>
      </c>
      <c r="DS95">
        <f t="shared" si="331"/>
        <v>0</v>
      </c>
      <c r="DT95">
        <f t="shared" si="332"/>
        <v>0</v>
      </c>
      <c r="DU95">
        <f t="shared" si="333"/>
        <v>0</v>
      </c>
      <c r="DV95">
        <f t="shared" si="334"/>
        <v>0</v>
      </c>
      <c r="DW95">
        <f t="shared" si="335"/>
        <v>0</v>
      </c>
      <c r="DX95">
        <f t="shared" si="336"/>
        <v>0</v>
      </c>
      <c r="DY95">
        <f t="shared" si="260"/>
        <v>0</v>
      </c>
      <c r="DZ95">
        <f t="shared" si="261"/>
        <v>0</v>
      </c>
      <c r="EA95">
        <f t="shared" si="262"/>
        <v>0</v>
      </c>
      <c r="EB95">
        <f t="shared" si="263"/>
        <v>0</v>
      </c>
      <c r="EC95">
        <f t="shared" si="264"/>
        <v>0</v>
      </c>
      <c r="ED95">
        <f t="shared" si="265"/>
        <v>0</v>
      </c>
      <c r="EE95">
        <f t="shared" si="266"/>
        <v>0</v>
      </c>
      <c r="EF95">
        <f t="shared" si="267"/>
        <v>0</v>
      </c>
      <c r="EG95">
        <f t="shared" si="268"/>
        <v>0</v>
      </c>
      <c r="EH95">
        <f t="shared" si="269"/>
        <v>0</v>
      </c>
      <c r="EI95">
        <f t="shared" si="270"/>
        <v>0</v>
      </c>
      <c r="EJ95">
        <f t="shared" si="271"/>
        <v>0</v>
      </c>
      <c r="EK95">
        <f t="shared" si="272"/>
        <v>0</v>
      </c>
      <c r="EL95">
        <f t="shared" si="273"/>
        <v>0</v>
      </c>
      <c r="EM95">
        <f t="shared" si="274"/>
        <v>0</v>
      </c>
      <c r="EN95">
        <f t="shared" si="275"/>
        <v>0</v>
      </c>
      <c r="EO95">
        <f t="shared" si="276"/>
        <v>0</v>
      </c>
      <c r="EP95">
        <f t="shared" si="277"/>
        <v>0</v>
      </c>
      <c r="EQ95">
        <f t="shared" si="278"/>
        <v>0</v>
      </c>
      <c r="ER95">
        <f t="shared" si="279"/>
        <v>0</v>
      </c>
      <c r="ES95">
        <f t="shared" si="280"/>
        <v>0</v>
      </c>
      <c r="ET95">
        <f t="shared" si="281"/>
        <v>0</v>
      </c>
      <c r="EU95">
        <f t="shared" si="282"/>
        <v>0</v>
      </c>
      <c r="EV95">
        <f t="shared" si="283"/>
        <v>0</v>
      </c>
      <c r="EW95">
        <f t="shared" si="284"/>
        <v>0</v>
      </c>
      <c r="EX95">
        <f t="shared" si="285"/>
        <v>0</v>
      </c>
      <c r="EY95">
        <f t="shared" si="286"/>
        <v>0</v>
      </c>
      <c r="EZ95">
        <f t="shared" si="287"/>
        <v>0</v>
      </c>
      <c r="FA95">
        <f t="shared" si="288"/>
        <v>0</v>
      </c>
      <c r="FB95">
        <f t="shared" si="289"/>
        <v>0</v>
      </c>
      <c r="FC95">
        <f t="shared" si="290"/>
        <v>0</v>
      </c>
      <c r="FD95">
        <f t="shared" si="291"/>
        <v>0</v>
      </c>
      <c r="FE95" s="1">
        <f t="shared" si="292"/>
        <v>0</v>
      </c>
      <c r="FF95" s="1">
        <f t="shared" si="293"/>
        <v>0</v>
      </c>
      <c r="FG95" s="1">
        <f t="shared" si="294"/>
        <v>0</v>
      </c>
      <c r="FH95" s="1">
        <f t="shared" si="295"/>
        <v>0</v>
      </c>
      <c r="FI95" s="1">
        <f t="shared" si="296"/>
        <v>0</v>
      </c>
      <c r="FJ95" s="1">
        <f t="shared" si="297"/>
        <v>0</v>
      </c>
      <c r="FK95" s="1">
        <f t="shared" si="298"/>
        <v>0</v>
      </c>
      <c r="FL95" s="1">
        <f t="shared" si="299"/>
        <v>0</v>
      </c>
      <c r="FM95" s="1">
        <f t="shared" si="300"/>
        <v>0</v>
      </c>
      <c r="FN95" s="1">
        <f t="shared" si="301"/>
        <v>0</v>
      </c>
      <c r="FO95" s="1">
        <f t="shared" si="302"/>
        <v>0</v>
      </c>
      <c r="FP95" s="1">
        <f t="shared" si="303"/>
        <v>0</v>
      </c>
      <c r="FQ95" s="1">
        <f t="shared" si="304"/>
        <v>0</v>
      </c>
      <c r="FR95" s="1">
        <f t="shared" si="305"/>
        <v>0</v>
      </c>
      <c r="FS95" s="1">
        <f t="shared" si="306"/>
        <v>0</v>
      </c>
      <c r="FT95" s="1">
        <f t="shared" si="307"/>
        <v>0</v>
      </c>
      <c r="FU95" s="1">
        <f t="shared" si="308"/>
        <v>0</v>
      </c>
      <c r="FV95" s="1">
        <f t="shared" si="309"/>
        <v>0</v>
      </c>
      <c r="FW95" s="1">
        <f t="shared" si="310"/>
        <v>0</v>
      </c>
      <c r="FX95" s="1">
        <f t="shared" si="311"/>
        <v>0</v>
      </c>
      <c r="FY95" s="1">
        <f t="shared" si="312"/>
        <v>0</v>
      </c>
      <c r="FZ95" s="1">
        <f t="shared" si="313"/>
        <v>0</v>
      </c>
      <c r="GA95" s="1">
        <f t="shared" si="314"/>
        <v>0</v>
      </c>
      <c r="GB95" s="1">
        <f t="shared" si="315"/>
        <v>0</v>
      </c>
      <c r="GC95" s="1">
        <f t="shared" si="316"/>
        <v>0</v>
      </c>
      <c r="GD95" s="1">
        <f t="shared" si="317"/>
        <v>0</v>
      </c>
      <c r="GE95" s="1">
        <f t="shared" si="318"/>
        <v>0</v>
      </c>
      <c r="GF95" s="1">
        <f t="shared" si="319"/>
        <v>0</v>
      </c>
      <c r="GG95" s="1">
        <f t="shared" si="320"/>
        <v>0</v>
      </c>
      <c r="GH95" s="1">
        <f t="shared" si="321"/>
        <v>0</v>
      </c>
      <c r="GI95" s="1">
        <f t="shared" si="322"/>
        <v>0</v>
      </c>
      <c r="GJ95" s="1">
        <f t="shared" si="323"/>
        <v>0</v>
      </c>
      <c r="GK95" s="1">
        <f t="shared" si="324"/>
        <v>0</v>
      </c>
      <c r="GL95" s="1">
        <f t="shared" si="325"/>
        <v>0</v>
      </c>
      <c r="GM95" s="1">
        <f t="shared" si="326"/>
        <v>0</v>
      </c>
      <c r="GN95">
        <f t="shared" si="327"/>
        <v>93720</v>
      </c>
      <c r="GO95">
        <f t="shared" si="328"/>
        <v>117150</v>
      </c>
    </row>
    <row r="96" spans="1:197" x14ac:dyDescent="0.2">
      <c r="A96" s="1" t="s">
        <v>315</v>
      </c>
      <c r="B96" t="s">
        <v>313</v>
      </c>
      <c r="C96" t="s">
        <v>316</v>
      </c>
      <c r="D96" t="s">
        <v>314</v>
      </c>
      <c r="E96">
        <v>83800</v>
      </c>
      <c r="F96">
        <v>29350</v>
      </c>
      <c r="G96">
        <v>33550</v>
      </c>
      <c r="H96">
        <v>37750</v>
      </c>
      <c r="I96">
        <v>41900</v>
      </c>
      <c r="J96">
        <v>45300</v>
      </c>
      <c r="K96">
        <v>48650</v>
      </c>
      <c r="L96">
        <v>52000</v>
      </c>
      <c r="M96">
        <v>55350</v>
      </c>
      <c r="N96">
        <v>35220</v>
      </c>
      <c r="O96">
        <v>40260</v>
      </c>
      <c r="P96">
        <v>45300</v>
      </c>
      <c r="Q96">
        <v>50280</v>
      </c>
      <c r="R96">
        <v>54360</v>
      </c>
      <c r="S96">
        <v>58380</v>
      </c>
      <c r="T96">
        <v>62400</v>
      </c>
      <c r="U96">
        <v>66420</v>
      </c>
      <c r="V96" s="1" t="s">
        <v>17</v>
      </c>
      <c r="AM96" s="1" t="s">
        <v>617</v>
      </c>
      <c r="AN96" s="1" t="s">
        <v>19</v>
      </c>
      <c r="AO96" s="1">
        <v>0</v>
      </c>
      <c r="AP96" t="s">
        <v>316</v>
      </c>
      <c r="AQ96" s="1" t="s">
        <v>21</v>
      </c>
      <c r="AR96" s="1" t="s">
        <v>576</v>
      </c>
      <c r="AS96" t="s">
        <v>316</v>
      </c>
      <c r="AT96">
        <f>'Average Income Limits-HIDE'!L95</f>
        <v>11740</v>
      </c>
      <c r="AU96">
        <f>'Average Income Limits-HIDE'!M95</f>
        <v>13420</v>
      </c>
      <c r="AV96">
        <f>'Average Income Limits-HIDE'!N95</f>
        <v>15100</v>
      </c>
      <c r="AW96">
        <f>'Average Income Limits-HIDE'!O95</f>
        <v>16760</v>
      </c>
      <c r="AX96">
        <f>'Average Income Limits-HIDE'!P95</f>
        <v>18120</v>
      </c>
      <c r="AY96">
        <f>'Average Income Limits-HIDE'!Q95</f>
        <v>19460</v>
      </c>
      <c r="AZ96">
        <f>'Average Income Limits-HIDE'!R95</f>
        <v>20800</v>
      </c>
      <c r="BA96">
        <f>'Average Income Limits-HIDE'!S95</f>
        <v>22140</v>
      </c>
      <c r="BB96">
        <f>'Average Income Limits-HIDE'!T95</f>
        <v>17610</v>
      </c>
      <c r="BC96">
        <f>'Average Income Limits-HIDE'!U95</f>
        <v>20130</v>
      </c>
      <c r="BD96">
        <f>'Average Income Limits-HIDE'!V95</f>
        <v>22650</v>
      </c>
      <c r="BE96">
        <f>'Average Income Limits-HIDE'!W95</f>
        <v>25140</v>
      </c>
      <c r="BF96">
        <f>'Average Income Limits-HIDE'!X95</f>
        <v>27180</v>
      </c>
      <c r="BG96">
        <f>'Average Income Limits-HIDE'!Y95</f>
        <v>29190</v>
      </c>
      <c r="BH96">
        <f>'Average Income Limits-HIDE'!Z95</f>
        <v>31200</v>
      </c>
      <c r="BI96">
        <f>'Average Income Limits-HIDE'!AA95</f>
        <v>33210</v>
      </c>
      <c r="BJ96">
        <f>'Average Income Limits-HIDE'!AB95</f>
        <v>23480</v>
      </c>
      <c r="BK96">
        <f>'Average Income Limits-HIDE'!AC95</f>
        <v>26840</v>
      </c>
      <c r="BL96">
        <f>'Average Income Limits-HIDE'!AD95</f>
        <v>30200</v>
      </c>
      <c r="BM96">
        <f>'Average Income Limits-HIDE'!AE95</f>
        <v>33520</v>
      </c>
      <c r="BN96">
        <f>'Average Income Limits-HIDE'!AF95</f>
        <v>36240</v>
      </c>
      <c r="BO96">
        <f>'Average Income Limits-HIDE'!AG95</f>
        <v>38920</v>
      </c>
      <c r="BP96">
        <f>'Average Income Limits-HIDE'!AH95</f>
        <v>41600</v>
      </c>
      <c r="BQ96">
        <f>'Average Income Limits-HIDE'!AI95</f>
        <v>44280</v>
      </c>
      <c r="BR96">
        <f>'Average Income Limits-HIDE'!AZ95</f>
        <v>41090</v>
      </c>
      <c r="BS96">
        <f>'Average Income Limits-HIDE'!BA95</f>
        <v>46970</v>
      </c>
      <c r="BT96">
        <f>'Average Income Limits-HIDE'!BB95</f>
        <v>52850</v>
      </c>
      <c r="BU96">
        <f>'Average Income Limits-HIDE'!BC95</f>
        <v>58660</v>
      </c>
      <c r="BV96">
        <f>'Average Income Limits-HIDE'!BD95</f>
        <v>63420</v>
      </c>
      <c r="BW96">
        <f>'Average Income Limits-HIDE'!BE95</f>
        <v>68110</v>
      </c>
      <c r="BX96">
        <f>'Average Income Limits-HIDE'!BF95</f>
        <v>72800</v>
      </c>
      <c r="BY96">
        <f>'Average Income Limits-HIDE'!BG95</f>
        <v>77490</v>
      </c>
      <c r="BZ96">
        <f>'Average Income Limits-HIDE'!BH95</f>
        <v>46960</v>
      </c>
      <c r="CA96">
        <f>'Average Income Limits-HIDE'!BI95</f>
        <v>53680</v>
      </c>
      <c r="CB96">
        <f>'Average Income Limits-HIDE'!BJ95</f>
        <v>60400</v>
      </c>
      <c r="CC96">
        <f>'Average Income Limits-HIDE'!BK95</f>
        <v>67040</v>
      </c>
      <c r="CD96">
        <f>'Average Income Limits-HIDE'!BL95</f>
        <v>72480</v>
      </c>
      <c r="CE96">
        <f>'Average Income Limits-HIDE'!BM95</f>
        <v>77840</v>
      </c>
      <c r="CF96">
        <f>'Average Income Limits-HIDE'!BN95</f>
        <v>83200</v>
      </c>
      <c r="CG96">
        <f>'Average Income Limits-HIDE'!BO95</f>
        <v>88560</v>
      </c>
      <c r="CH96" s="1">
        <f t="shared" si="225"/>
        <v>293</v>
      </c>
      <c r="CI96" s="1">
        <f t="shared" si="226"/>
        <v>314</v>
      </c>
      <c r="CJ96" s="1">
        <f t="shared" si="227"/>
        <v>377</v>
      </c>
      <c r="CK96" s="1">
        <f t="shared" si="228"/>
        <v>436</v>
      </c>
      <c r="CL96" s="1">
        <f t="shared" si="229"/>
        <v>486</v>
      </c>
      <c r="CM96" s="1">
        <f t="shared" si="230"/>
        <v>440</v>
      </c>
      <c r="CN96" s="1">
        <f t="shared" si="231"/>
        <v>471</v>
      </c>
      <c r="CO96" s="1">
        <f t="shared" si="232"/>
        <v>566</v>
      </c>
      <c r="CP96" s="1">
        <f t="shared" si="233"/>
        <v>654</v>
      </c>
      <c r="CQ96" s="1">
        <f t="shared" si="234"/>
        <v>729</v>
      </c>
      <c r="CR96" s="1">
        <f t="shared" si="235"/>
        <v>587</v>
      </c>
      <c r="CS96" s="1">
        <f t="shared" si="236"/>
        <v>629</v>
      </c>
      <c r="CT96" s="1">
        <f t="shared" si="237"/>
        <v>755</v>
      </c>
      <c r="CU96" s="1">
        <f t="shared" si="238"/>
        <v>872</v>
      </c>
      <c r="CV96" s="1">
        <f t="shared" si="239"/>
        <v>973</v>
      </c>
      <c r="CW96" s="1">
        <f t="shared" si="240"/>
        <v>733</v>
      </c>
      <c r="CX96" s="1">
        <f t="shared" si="241"/>
        <v>786</v>
      </c>
      <c r="CY96" s="1">
        <f t="shared" si="242"/>
        <v>943</v>
      </c>
      <c r="CZ96" s="1">
        <f t="shared" si="243"/>
        <v>1090</v>
      </c>
      <c r="DA96" s="1">
        <f t="shared" si="244"/>
        <v>1216</v>
      </c>
      <c r="DB96" s="1">
        <f t="shared" si="245"/>
        <v>880</v>
      </c>
      <c r="DC96" s="1">
        <f t="shared" si="246"/>
        <v>943</v>
      </c>
      <c r="DD96" s="1">
        <f t="shared" si="247"/>
        <v>1132</v>
      </c>
      <c r="DE96" s="1">
        <f t="shared" si="248"/>
        <v>1308</v>
      </c>
      <c r="DF96" s="1">
        <f t="shared" si="249"/>
        <v>1459</v>
      </c>
      <c r="DG96" s="1">
        <f t="shared" si="250"/>
        <v>1027</v>
      </c>
      <c r="DH96" s="1">
        <f t="shared" si="251"/>
        <v>1100</v>
      </c>
      <c r="DI96" s="1">
        <f t="shared" si="252"/>
        <v>1321</v>
      </c>
      <c r="DJ96" s="1">
        <f t="shared" si="253"/>
        <v>1526</v>
      </c>
      <c r="DK96" s="1">
        <f t="shared" si="254"/>
        <v>1702</v>
      </c>
      <c r="DL96" s="1">
        <f t="shared" si="255"/>
        <v>1174</v>
      </c>
      <c r="DM96" s="1">
        <f t="shared" si="256"/>
        <v>1258</v>
      </c>
      <c r="DN96" s="1">
        <f t="shared" si="257"/>
        <v>1510</v>
      </c>
      <c r="DO96" s="1">
        <f t="shared" si="258"/>
        <v>1744</v>
      </c>
      <c r="DP96" s="1">
        <f t="shared" si="259"/>
        <v>1946</v>
      </c>
      <c r="DQ96">
        <f t="shared" si="329"/>
        <v>0</v>
      </c>
      <c r="DR96">
        <f t="shared" si="330"/>
        <v>0</v>
      </c>
      <c r="DS96">
        <f t="shared" si="331"/>
        <v>0</v>
      </c>
      <c r="DT96">
        <f t="shared" si="332"/>
        <v>0</v>
      </c>
      <c r="DU96">
        <f t="shared" si="333"/>
        <v>0</v>
      </c>
      <c r="DV96">
        <f t="shared" si="334"/>
        <v>0</v>
      </c>
      <c r="DW96">
        <f t="shared" si="335"/>
        <v>0</v>
      </c>
      <c r="DX96">
        <f t="shared" si="336"/>
        <v>0</v>
      </c>
      <c r="DY96">
        <f t="shared" si="260"/>
        <v>0</v>
      </c>
      <c r="DZ96">
        <f t="shared" si="261"/>
        <v>0</v>
      </c>
      <c r="EA96">
        <f t="shared" si="262"/>
        <v>0</v>
      </c>
      <c r="EB96">
        <f t="shared" si="263"/>
        <v>0</v>
      </c>
      <c r="EC96">
        <f t="shared" si="264"/>
        <v>0</v>
      </c>
      <c r="ED96">
        <f t="shared" si="265"/>
        <v>0</v>
      </c>
      <c r="EE96">
        <f t="shared" si="266"/>
        <v>0</v>
      </c>
      <c r="EF96">
        <f t="shared" si="267"/>
        <v>0</v>
      </c>
      <c r="EG96">
        <f t="shared" si="268"/>
        <v>0</v>
      </c>
      <c r="EH96">
        <f t="shared" si="269"/>
        <v>0</v>
      </c>
      <c r="EI96">
        <f t="shared" si="270"/>
        <v>0</v>
      </c>
      <c r="EJ96">
        <f t="shared" si="271"/>
        <v>0</v>
      </c>
      <c r="EK96">
        <f t="shared" si="272"/>
        <v>0</v>
      </c>
      <c r="EL96">
        <f t="shared" si="273"/>
        <v>0</v>
      </c>
      <c r="EM96">
        <f t="shared" si="274"/>
        <v>0</v>
      </c>
      <c r="EN96">
        <f t="shared" si="275"/>
        <v>0</v>
      </c>
      <c r="EO96">
        <f t="shared" si="276"/>
        <v>0</v>
      </c>
      <c r="EP96">
        <f t="shared" si="277"/>
        <v>0</v>
      </c>
      <c r="EQ96">
        <f t="shared" si="278"/>
        <v>0</v>
      </c>
      <c r="ER96">
        <f t="shared" si="279"/>
        <v>0</v>
      </c>
      <c r="ES96">
        <f t="shared" si="280"/>
        <v>0</v>
      </c>
      <c r="ET96">
        <f t="shared" si="281"/>
        <v>0</v>
      </c>
      <c r="EU96">
        <f t="shared" si="282"/>
        <v>0</v>
      </c>
      <c r="EV96">
        <f t="shared" si="283"/>
        <v>0</v>
      </c>
      <c r="EW96">
        <f t="shared" si="284"/>
        <v>0</v>
      </c>
      <c r="EX96">
        <f t="shared" si="285"/>
        <v>0</v>
      </c>
      <c r="EY96">
        <f t="shared" si="286"/>
        <v>0</v>
      </c>
      <c r="EZ96">
        <f t="shared" si="287"/>
        <v>0</v>
      </c>
      <c r="FA96">
        <f t="shared" si="288"/>
        <v>0</v>
      </c>
      <c r="FB96">
        <f t="shared" si="289"/>
        <v>0</v>
      </c>
      <c r="FC96">
        <f t="shared" si="290"/>
        <v>0</v>
      </c>
      <c r="FD96">
        <f t="shared" si="291"/>
        <v>0</v>
      </c>
      <c r="FE96" s="1">
        <f t="shared" si="292"/>
        <v>0</v>
      </c>
      <c r="FF96" s="1">
        <f t="shared" si="293"/>
        <v>0</v>
      </c>
      <c r="FG96" s="1">
        <f t="shared" si="294"/>
        <v>0</v>
      </c>
      <c r="FH96" s="1">
        <f t="shared" si="295"/>
        <v>0</v>
      </c>
      <c r="FI96" s="1">
        <f t="shared" si="296"/>
        <v>0</v>
      </c>
      <c r="FJ96" s="1">
        <f t="shared" si="297"/>
        <v>0</v>
      </c>
      <c r="FK96" s="1">
        <f t="shared" si="298"/>
        <v>0</v>
      </c>
      <c r="FL96" s="1">
        <f t="shared" si="299"/>
        <v>0</v>
      </c>
      <c r="FM96" s="1">
        <f t="shared" si="300"/>
        <v>0</v>
      </c>
      <c r="FN96" s="1">
        <f t="shared" si="301"/>
        <v>0</v>
      </c>
      <c r="FO96" s="1">
        <f t="shared" si="302"/>
        <v>0</v>
      </c>
      <c r="FP96" s="1">
        <f t="shared" si="303"/>
        <v>0</v>
      </c>
      <c r="FQ96" s="1">
        <f t="shared" si="304"/>
        <v>0</v>
      </c>
      <c r="FR96" s="1">
        <f t="shared" si="305"/>
        <v>0</v>
      </c>
      <c r="FS96" s="1">
        <f t="shared" si="306"/>
        <v>0</v>
      </c>
      <c r="FT96" s="1">
        <f t="shared" si="307"/>
        <v>0</v>
      </c>
      <c r="FU96" s="1">
        <f t="shared" si="308"/>
        <v>0</v>
      </c>
      <c r="FV96" s="1">
        <f t="shared" si="309"/>
        <v>0</v>
      </c>
      <c r="FW96" s="1">
        <f t="shared" si="310"/>
        <v>0</v>
      </c>
      <c r="FX96" s="1">
        <f t="shared" si="311"/>
        <v>0</v>
      </c>
      <c r="FY96" s="1">
        <f t="shared" si="312"/>
        <v>0</v>
      </c>
      <c r="FZ96" s="1">
        <f t="shared" si="313"/>
        <v>0</v>
      </c>
      <c r="GA96" s="1">
        <f t="shared" si="314"/>
        <v>0</v>
      </c>
      <c r="GB96" s="1">
        <f t="shared" si="315"/>
        <v>0</v>
      </c>
      <c r="GC96" s="1">
        <f t="shared" si="316"/>
        <v>0</v>
      </c>
      <c r="GD96" s="1">
        <f t="shared" si="317"/>
        <v>0</v>
      </c>
      <c r="GE96" s="1">
        <f t="shared" si="318"/>
        <v>0</v>
      </c>
      <c r="GF96" s="1">
        <f t="shared" si="319"/>
        <v>0</v>
      </c>
      <c r="GG96" s="1">
        <f t="shared" si="320"/>
        <v>0</v>
      </c>
      <c r="GH96" s="1">
        <f t="shared" si="321"/>
        <v>0</v>
      </c>
      <c r="GI96" s="1">
        <f t="shared" si="322"/>
        <v>0</v>
      </c>
      <c r="GJ96" s="1">
        <f t="shared" si="323"/>
        <v>0</v>
      </c>
      <c r="GK96" s="1">
        <f t="shared" si="324"/>
        <v>0</v>
      </c>
      <c r="GL96" s="1">
        <f t="shared" si="325"/>
        <v>0</v>
      </c>
      <c r="GM96" s="1">
        <f t="shared" si="326"/>
        <v>0</v>
      </c>
      <c r="GN96">
        <f t="shared" si="327"/>
        <v>100560</v>
      </c>
      <c r="GO96">
        <f t="shared" si="328"/>
        <v>125700</v>
      </c>
    </row>
    <row r="97" spans="1:197" x14ac:dyDescent="0.2">
      <c r="A97" s="1" t="s">
        <v>317</v>
      </c>
      <c r="B97" t="s">
        <v>128</v>
      </c>
      <c r="C97" t="s">
        <v>318</v>
      </c>
      <c r="D97" t="s">
        <v>129</v>
      </c>
      <c r="E97">
        <v>106500</v>
      </c>
      <c r="F97">
        <v>37300</v>
      </c>
      <c r="G97">
        <v>42600</v>
      </c>
      <c r="H97">
        <v>47950</v>
      </c>
      <c r="I97">
        <v>53250</v>
      </c>
      <c r="J97">
        <v>57550</v>
      </c>
      <c r="K97">
        <v>61800</v>
      </c>
      <c r="L97">
        <v>66050</v>
      </c>
      <c r="M97">
        <v>70300</v>
      </c>
      <c r="N97">
        <v>44760</v>
      </c>
      <c r="O97">
        <v>51120</v>
      </c>
      <c r="P97">
        <v>57540</v>
      </c>
      <c r="Q97">
        <v>63900</v>
      </c>
      <c r="R97">
        <v>69060</v>
      </c>
      <c r="S97">
        <v>74160</v>
      </c>
      <c r="T97">
        <v>79260</v>
      </c>
      <c r="U97">
        <v>84360</v>
      </c>
      <c r="V97" s="1" t="s">
        <v>17</v>
      </c>
      <c r="AM97" s="1" t="s">
        <v>617</v>
      </c>
      <c r="AN97" s="1" t="s">
        <v>19</v>
      </c>
      <c r="AO97" s="1">
        <v>1</v>
      </c>
      <c r="AP97" t="s">
        <v>318</v>
      </c>
      <c r="AQ97" s="1" t="s">
        <v>21</v>
      </c>
      <c r="AR97" s="1" t="s">
        <v>577</v>
      </c>
      <c r="AS97" t="s">
        <v>318</v>
      </c>
      <c r="AT97">
        <f>'Average Income Limits-HIDE'!L96</f>
        <v>14920</v>
      </c>
      <c r="AU97">
        <f>'Average Income Limits-HIDE'!M96</f>
        <v>17040</v>
      </c>
      <c r="AV97">
        <f>'Average Income Limits-HIDE'!N96</f>
        <v>19180</v>
      </c>
      <c r="AW97">
        <f>'Average Income Limits-HIDE'!O96</f>
        <v>21300</v>
      </c>
      <c r="AX97">
        <f>'Average Income Limits-HIDE'!P96</f>
        <v>23020</v>
      </c>
      <c r="AY97">
        <f>'Average Income Limits-HIDE'!Q96</f>
        <v>24720</v>
      </c>
      <c r="AZ97">
        <f>'Average Income Limits-HIDE'!R96</f>
        <v>26420</v>
      </c>
      <c r="BA97">
        <f>'Average Income Limits-HIDE'!S96</f>
        <v>28120</v>
      </c>
      <c r="BB97">
        <f>'Average Income Limits-HIDE'!T96</f>
        <v>22380</v>
      </c>
      <c r="BC97">
        <f>'Average Income Limits-HIDE'!U96</f>
        <v>25560</v>
      </c>
      <c r="BD97">
        <f>'Average Income Limits-HIDE'!V96</f>
        <v>28770</v>
      </c>
      <c r="BE97">
        <f>'Average Income Limits-HIDE'!W96</f>
        <v>31950</v>
      </c>
      <c r="BF97">
        <f>'Average Income Limits-HIDE'!X96</f>
        <v>34530</v>
      </c>
      <c r="BG97">
        <f>'Average Income Limits-HIDE'!Y96</f>
        <v>37080</v>
      </c>
      <c r="BH97">
        <f>'Average Income Limits-HIDE'!Z96</f>
        <v>39630</v>
      </c>
      <c r="BI97">
        <f>'Average Income Limits-HIDE'!AA96</f>
        <v>42180</v>
      </c>
      <c r="BJ97">
        <f>'Average Income Limits-HIDE'!AB96</f>
        <v>29840</v>
      </c>
      <c r="BK97">
        <f>'Average Income Limits-HIDE'!AC96</f>
        <v>34080</v>
      </c>
      <c r="BL97">
        <f>'Average Income Limits-HIDE'!AD96</f>
        <v>38360</v>
      </c>
      <c r="BM97">
        <f>'Average Income Limits-HIDE'!AE96</f>
        <v>42600</v>
      </c>
      <c r="BN97">
        <f>'Average Income Limits-HIDE'!AF96</f>
        <v>46040</v>
      </c>
      <c r="BO97">
        <f>'Average Income Limits-HIDE'!AG96</f>
        <v>49440</v>
      </c>
      <c r="BP97">
        <f>'Average Income Limits-HIDE'!AH96</f>
        <v>52840</v>
      </c>
      <c r="BQ97">
        <f>'Average Income Limits-HIDE'!AI96</f>
        <v>56240</v>
      </c>
      <c r="BR97">
        <f>'Average Income Limits-HIDE'!AZ96</f>
        <v>52220</v>
      </c>
      <c r="BS97">
        <f>'Average Income Limits-HIDE'!BA96</f>
        <v>59640</v>
      </c>
      <c r="BT97">
        <f>'Average Income Limits-HIDE'!BB96</f>
        <v>67130</v>
      </c>
      <c r="BU97">
        <f>'Average Income Limits-HIDE'!BC96</f>
        <v>74550</v>
      </c>
      <c r="BV97">
        <f>'Average Income Limits-HIDE'!BD96</f>
        <v>80570</v>
      </c>
      <c r="BW97">
        <f>'Average Income Limits-HIDE'!BE96</f>
        <v>86520</v>
      </c>
      <c r="BX97">
        <f>'Average Income Limits-HIDE'!BF96</f>
        <v>92470</v>
      </c>
      <c r="BY97">
        <f>'Average Income Limits-HIDE'!BG96</f>
        <v>98420</v>
      </c>
      <c r="BZ97">
        <f>'Average Income Limits-HIDE'!BH96</f>
        <v>59680</v>
      </c>
      <c r="CA97">
        <f>'Average Income Limits-HIDE'!BI96</f>
        <v>68160</v>
      </c>
      <c r="CB97">
        <f>'Average Income Limits-HIDE'!BJ96</f>
        <v>76720</v>
      </c>
      <c r="CC97">
        <f>'Average Income Limits-HIDE'!BK96</f>
        <v>85200</v>
      </c>
      <c r="CD97">
        <f>'Average Income Limits-HIDE'!BL96</f>
        <v>92080</v>
      </c>
      <c r="CE97">
        <f>'Average Income Limits-HIDE'!BM96</f>
        <v>98880</v>
      </c>
      <c r="CF97">
        <f>'Average Income Limits-HIDE'!BN96</f>
        <v>105680</v>
      </c>
      <c r="CG97">
        <f>'Average Income Limits-HIDE'!BO96</f>
        <v>112480</v>
      </c>
      <c r="CH97" s="1">
        <f t="shared" si="225"/>
        <v>373</v>
      </c>
      <c r="CI97" s="1">
        <f t="shared" si="226"/>
        <v>399</v>
      </c>
      <c r="CJ97" s="1">
        <f t="shared" si="227"/>
        <v>479</v>
      </c>
      <c r="CK97" s="1">
        <f t="shared" si="228"/>
        <v>554</v>
      </c>
      <c r="CL97" s="1">
        <f t="shared" si="229"/>
        <v>618</v>
      </c>
      <c r="CM97" s="1">
        <f t="shared" si="230"/>
        <v>559</v>
      </c>
      <c r="CN97" s="1">
        <f t="shared" si="231"/>
        <v>599</v>
      </c>
      <c r="CO97" s="1">
        <f t="shared" si="232"/>
        <v>719</v>
      </c>
      <c r="CP97" s="1">
        <f t="shared" si="233"/>
        <v>831</v>
      </c>
      <c r="CQ97" s="1">
        <f t="shared" si="234"/>
        <v>927</v>
      </c>
      <c r="CR97" s="1">
        <f t="shared" si="235"/>
        <v>746</v>
      </c>
      <c r="CS97" s="1">
        <f t="shared" si="236"/>
        <v>799</v>
      </c>
      <c r="CT97" s="1">
        <f t="shared" si="237"/>
        <v>959</v>
      </c>
      <c r="CU97" s="1">
        <f t="shared" si="238"/>
        <v>1108</v>
      </c>
      <c r="CV97" s="1">
        <f t="shared" si="239"/>
        <v>1236</v>
      </c>
      <c r="CW97" s="1">
        <f t="shared" si="240"/>
        <v>932</v>
      </c>
      <c r="CX97" s="1">
        <f t="shared" si="241"/>
        <v>998</v>
      </c>
      <c r="CY97" s="1">
        <f t="shared" si="242"/>
        <v>1198</v>
      </c>
      <c r="CZ97" s="1">
        <f t="shared" si="243"/>
        <v>1385</v>
      </c>
      <c r="DA97" s="1">
        <f t="shared" si="244"/>
        <v>1545</v>
      </c>
      <c r="DB97" s="1">
        <f t="shared" si="245"/>
        <v>1119</v>
      </c>
      <c r="DC97" s="1">
        <f t="shared" si="246"/>
        <v>1198</v>
      </c>
      <c r="DD97" s="1">
        <f t="shared" si="247"/>
        <v>1438</v>
      </c>
      <c r="DE97" s="1">
        <f t="shared" si="248"/>
        <v>1662</v>
      </c>
      <c r="DF97" s="1">
        <f t="shared" si="249"/>
        <v>1854</v>
      </c>
      <c r="DG97" s="1">
        <f t="shared" si="250"/>
        <v>1305</v>
      </c>
      <c r="DH97" s="1">
        <f t="shared" si="251"/>
        <v>1398</v>
      </c>
      <c r="DI97" s="1">
        <f t="shared" si="252"/>
        <v>1678</v>
      </c>
      <c r="DJ97" s="1">
        <f t="shared" si="253"/>
        <v>1939</v>
      </c>
      <c r="DK97" s="1">
        <f t="shared" si="254"/>
        <v>2163</v>
      </c>
      <c r="DL97" s="1">
        <f t="shared" si="255"/>
        <v>1492</v>
      </c>
      <c r="DM97" s="1">
        <f t="shared" si="256"/>
        <v>1598</v>
      </c>
      <c r="DN97" s="1">
        <f t="shared" si="257"/>
        <v>1918</v>
      </c>
      <c r="DO97" s="1">
        <f t="shared" si="258"/>
        <v>2216</v>
      </c>
      <c r="DP97" s="1">
        <f t="shared" si="259"/>
        <v>2472</v>
      </c>
      <c r="DQ97">
        <f t="shared" si="329"/>
        <v>0</v>
      </c>
      <c r="DR97">
        <f t="shared" si="330"/>
        <v>0</v>
      </c>
      <c r="DS97">
        <f t="shared" si="331"/>
        <v>0</v>
      </c>
      <c r="DT97">
        <f t="shared" si="332"/>
        <v>0</v>
      </c>
      <c r="DU97">
        <f t="shared" si="333"/>
        <v>0</v>
      </c>
      <c r="DV97">
        <f t="shared" si="334"/>
        <v>0</v>
      </c>
      <c r="DW97">
        <f t="shared" si="335"/>
        <v>0</v>
      </c>
      <c r="DX97">
        <f t="shared" si="336"/>
        <v>0</v>
      </c>
      <c r="DY97">
        <f t="shared" si="260"/>
        <v>0</v>
      </c>
      <c r="DZ97">
        <f t="shared" si="261"/>
        <v>0</v>
      </c>
      <c r="EA97">
        <f t="shared" si="262"/>
        <v>0</v>
      </c>
      <c r="EB97">
        <f t="shared" si="263"/>
        <v>0</v>
      </c>
      <c r="EC97">
        <f t="shared" si="264"/>
        <v>0</v>
      </c>
      <c r="ED97">
        <f t="shared" si="265"/>
        <v>0</v>
      </c>
      <c r="EE97">
        <f t="shared" si="266"/>
        <v>0</v>
      </c>
      <c r="EF97">
        <f t="shared" si="267"/>
        <v>0</v>
      </c>
      <c r="EG97">
        <f t="shared" si="268"/>
        <v>0</v>
      </c>
      <c r="EH97">
        <f t="shared" si="269"/>
        <v>0</v>
      </c>
      <c r="EI97">
        <f t="shared" si="270"/>
        <v>0</v>
      </c>
      <c r="EJ97">
        <f t="shared" si="271"/>
        <v>0</v>
      </c>
      <c r="EK97">
        <f t="shared" si="272"/>
        <v>0</v>
      </c>
      <c r="EL97">
        <f t="shared" si="273"/>
        <v>0</v>
      </c>
      <c r="EM97">
        <f t="shared" si="274"/>
        <v>0</v>
      </c>
      <c r="EN97">
        <f t="shared" si="275"/>
        <v>0</v>
      </c>
      <c r="EO97">
        <f t="shared" si="276"/>
        <v>0</v>
      </c>
      <c r="EP97">
        <f t="shared" si="277"/>
        <v>0</v>
      </c>
      <c r="EQ97">
        <f t="shared" si="278"/>
        <v>0</v>
      </c>
      <c r="ER97">
        <f t="shared" si="279"/>
        <v>0</v>
      </c>
      <c r="ES97">
        <f t="shared" si="280"/>
        <v>0</v>
      </c>
      <c r="ET97">
        <f t="shared" si="281"/>
        <v>0</v>
      </c>
      <c r="EU97">
        <f t="shared" si="282"/>
        <v>0</v>
      </c>
      <c r="EV97">
        <f t="shared" si="283"/>
        <v>0</v>
      </c>
      <c r="EW97">
        <f t="shared" si="284"/>
        <v>0</v>
      </c>
      <c r="EX97">
        <f t="shared" si="285"/>
        <v>0</v>
      </c>
      <c r="EY97">
        <f t="shared" si="286"/>
        <v>0</v>
      </c>
      <c r="EZ97">
        <f t="shared" si="287"/>
        <v>0</v>
      </c>
      <c r="FA97">
        <f t="shared" si="288"/>
        <v>0</v>
      </c>
      <c r="FB97">
        <f t="shared" si="289"/>
        <v>0</v>
      </c>
      <c r="FC97">
        <f t="shared" si="290"/>
        <v>0</v>
      </c>
      <c r="FD97">
        <f t="shared" si="291"/>
        <v>0</v>
      </c>
      <c r="FE97" s="1">
        <f t="shared" si="292"/>
        <v>0</v>
      </c>
      <c r="FF97" s="1">
        <f t="shared" si="293"/>
        <v>0</v>
      </c>
      <c r="FG97" s="1">
        <f t="shared" si="294"/>
        <v>0</v>
      </c>
      <c r="FH97" s="1">
        <f t="shared" si="295"/>
        <v>0</v>
      </c>
      <c r="FI97" s="1">
        <f t="shared" si="296"/>
        <v>0</v>
      </c>
      <c r="FJ97" s="1">
        <f t="shared" si="297"/>
        <v>0</v>
      </c>
      <c r="FK97" s="1">
        <f t="shared" si="298"/>
        <v>0</v>
      </c>
      <c r="FL97" s="1">
        <f t="shared" si="299"/>
        <v>0</v>
      </c>
      <c r="FM97" s="1">
        <f t="shared" si="300"/>
        <v>0</v>
      </c>
      <c r="FN97" s="1">
        <f t="shared" si="301"/>
        <v>0</v>
      </c>
      <c r="FO97" s="1">
        <f t="shared" si="302"/>
        <v>0</v>
      </c>
      <c r="FP97" s="1">
        <f t="shared" si="303"/>
        <v>0</v>
      </c>
      <c r="FQ97" s="1">
        <f t="shared" si="304"/>
        <v>0</v>
      </c>
      <c r="FR97" s="1">
        <f t="shared" si="305"/>
        <v>0</v>
      </c>
      <c r="FS97" s="1">
        <f t="shared" si="306"/>
        <v>0</v>
      </c>
      <c r="FT97" s="1">
        <f t="shared" si="307"/>
        <v>0</v>
      </c>
      <c r="FU97" s="1">
        <f t="shared" si="308"/>
        <v>0</v>
      </c>
      <c r="FV97" s="1">
        <f t="shared" si="309"/>
        <v>0</v>
      </c>
      <c r="FW97" s="1">
        <f t="shared" si="310"/>
        <v>0</v>
      </c>
      <c r="FX97" s="1">
        <f t="shared" si="311"/>
        <v>0</v>
      </c>
      <c r="FY97" s="1">
        <f t="shared" si="312"/>
        <v>0</v>
      </c>
      <c r="FZ97" s="1">
        <f t="shared" si="313"/>
        <v>0</v>
      </c>
      <c r="GA97" s="1">
        <f t="shared" si="314"/>
        <v>0</v>
      </c>
      <c r="GB97" s="1">
        <f t="shared" si="315"/>
        <v>0</v>
      </c>
      <c r="GC97" s="1">
        <f t="shared" si="316"/>
        <v>0</v>
      </c>
      <c r="GD97" s="1">
        <f t="shared" si="317"/>
        <v>0</v>
      </c>
      <c r="GE97" s="1">
        <f t="shared" si="318"/>
        <v>0</v>
      </c>
      <c r="GF97" s="1">
        <f t="shared" si="319"/>
        <v>0</v>
      </c>
      <c r="GG97" s="1">
        <f t="shared" si="320"/>
        <v>0</v>
      </c>
      <c r="GH97" s="1">
        <f t="shared" si="321"/>
        <v>0</v>
      </c>
      <c r="GI97" s="1">
        <f t="shared" si="322"/>
        <v>0</v>
      </c>
      <c r="GJ97" s="1">
        <f t="shared" si="323"/>
        <v>0</v>
      </c>
      <c r="GK97" s="1">
        <f t="shared" si="324"/>
        <v>0</v>
      </c>
      <c r="GL97" s="1">
        <f t="shared" si="325"/>
        <v>0</v>
      </c>
      <c r="GM97" s="1">
        <f t="shared" si="326"/>
        <v>0</v>
      </c>
      <c r="GN97">
        <f t="shared" si="327"/>
        <v>127800</v>
      </c>
      <c r="GO97">
        <f t="shared" si="328"/>
        <v>159750</v>
      </c>
    </row>
    <row r="98" spans="1:197" x14ac:dyDescent="0.2">
      <c r="A98" s="1" t="s">
        <v>319</v>
      </c>
      <c r="B98" t="s">
        <v>38</v>
      </c>
      <c r="C98" t="s">
        <v>320</v>
      </c>
      <c r="D98" t="s">
        <v>39</v>
      </c>
      <c r="E98">
        <v>163900</v>
      </c>
      <c r="F98">
        <v>57400</v>
      </c>
      <c r="G98">
        <v>65600</v>
      </c>
      <c r="H98">
        <v>73800</v>
      </c>
      <c r="I98">
        <v>81950</v>
      </c>
      <c r="J98">
        <v>88550</v>
      </c>
      <c r="K98">
        <v>95100</v>
      </c>
      <c r="L98">
        <v>101650</v>
      </c>
      <c r="M98">
        <v>108200</v>
      </c>
      <c r="N98">
        <v>68880</v>
      </c>
      <c r="O98">
        <v>78720</v>
      </c>
      <c r="P98">
        <v>88560</v>
      </c>
      <c r="Q98">
        <v>98340</v>
      </c>
      <c r="R98">
        <v>106260</v>
      </c>
      <c r="S98">
        <v>114120</v>
      </c>
      <c r="T98">
        <v>121980</v>
      </c>
      <c r="U98">
        <v>129840</v>
      </c>
      <c r="V98" s="1" t="s">
        <v>17</v>
      </c>
      <c r="AM98" s="1" t="s">
        <v>617</v>
      </c>
      <c r="AN98" s="1" t="s">
        <v>19</v>
      </c>
      <c r="AO98" s="1">
        <v>1</v>
      </c>
      <c r="AP98" t="s">
        <v>320</v>
      </c>
      <c r="AQ98" s="1" t="s">
        <v>21</v>
      </c>
      <c r="AR98" s="1" t="s">
        <v>578</v>
      </c>
      <c r="AS98" t="s">
        <v>320</v>
      </c>
      <c r="AT98">
        <f>'Average Income Limits-HIDE'!L97</f>
        <v>22960</v>
      </c>
      <c r="AU98">
        <f>'Average Income Limits-HIDE'!M97</f>
        <v>26240</v>
      </c>
      <c r="AV98">
        <f>'Average Income Limits-HIDE'!N97</f>
        <v>29520</v>
      </c>
      <c r="AW98">
        <f>'Average Income Limits-HIDE'!O97</f>
        <v>32780</v>
      </c>
      <c r="AX98">
        <f>'Average Income Limits-HIDE'!P97</f>
        <v>35420</v>
      </c>
      <c r="AY98">
        <f>'Average Income Limits-HIDE'!Q97</f>
        <v>38040</v>
      </c>
      <c r="AZ98">
        <f>'Average Income Limits-HIDE'!R97</f>
        <v>40660</v>
      </c>
      <c r="BA98">
        <f>'Average Income Limits-HIDE'!S97</f>
        <v>43280</v>
      </c>
      <c r="BB98">
        <f>'Average Income Limits-HIDE'!T97</f>
        <v>34440</v>
      </c>
      <c r="BC98">
        <f>'Average Income Limits-HIDE'!U97</f>
        <v>39360</v>
      </c>
      <c r="BD98">
        <f>'Average Income Limits-HIDE'!V97</f>
        <v>44280</v>
      </c>
      <c r="BE98">
        <f>'Average Income Limits-HIDE'!W97</f>
        <v>49170</v>
      </c>
      <c r="BF98">
        <f>'Average Income Limits-HIDE'!X97</f>
        <v>53130</v>
      </c>
      <c r="BG98">
        <f>'Average Income Limits-HIDE'!Y97</f>
        <v>57060</v>
      </c>
      <c r="BH98">
        <f>'Average Income Limits-HIDE'!Z97</f>
        <v>60990</v>
      </c>
      <c r="BI98">
        <f>'Average Income Limits-HIDE'!AA97</f>
        <v>64920</v>
      </c>
      <c r="BJ98">
        <f>'Average Income Limits-HIDE'!AB97</f>
        <v>45920</v>
      </c>
      <c r="BK98">
        <f>'Average Income Limits-HIDE'!AC97</f>
        <v>52480</v>
      </c>
      <c r="BL98">
        <f>'Average Income Limits-HIDE'!AD97</f>
        <v>59040</v>
      </c>
      <c r="BM98">
        <f>'Average Income Limits-HIDE'!AE97</f>
        <v>65560</v>
      </c>
      <c r="BN98">
        <f>'Average Income Limits-HIDE'!AF97</f>
        <v>70840</v>
      </c>
      <c r="BO98">
        <f>'Average Income Limits-HIDE'!AG97</f>
        <v>76080</v>
      </c>
      <c r="BP98">
        <f>'Average Income Limits-HIDE'!AH97</f>
        <v>81320</v>
      </c>
      <c r="BQ98">
        <f>'Average Income Limits-HIDE'!AI97</f>
        <v>86560</v>
      </c>
      <c r="BR98">
        <f>'Average Income Limits-HIDE'!AZ97</f>
        <v>80360</v>
      </c>
      <c r="BS98">
        <f>'Average Income Limits-HIDE'!BA97</f>
        <v>91840</v>
      </c>
      <c r="BT98">
        <f>'Average Income Limits-HIDE'!BB97</f>
        <v>103320</v>
      </c>
      <c r="BU98">
        <f>'Average Income Limits-HIDE'!BC97</f>
        <v>114730</v>
      </c>
      <c r="BV98">
        <f>'Average Income Limits-HIDE'!BD97</f>
        <v>123970</v>
      </c>
      <c r="BW98">
        <f>'Average Income Limits-HIDE'!BE97</f>
        <v>133140</v>
      </c>
      <c r="BX98">
        <f>'Average Income Limits-HIDE'!BF97</f>
        <v>142310</v>
      </c>
      <c r="BY98">
        <f>'Average Income Limits-HIDE'!BG97</f>
        <v>151480</v>
      </c>
      <c r="BZ98">
        <f>'Average Income Limits-HIDE'!BH97</f>
        <v>91840</v>
      </c>
      <c r="CA98">
        <f>'Average Income Limits-HIDE'!BI97</f>
        <v>104960</v>
      </c>
      <c r="CB98">
        <f>'Average Income Limits-HIDE'!BJ97</f>
        <v>118080</v>
      </c>
      <c r="CC98">
        <f>'Average Income Limits-HIDE'!BK97</f>
        <v>131120</v>
      </c>
      <c r="CD98">
        <f>'Average Income Limits-HIDE'!BL97</f>
        <v>141680</v>
      </c>
      <c r="CE98">
        <f>'Average Income Limits-HIDE'!BM97</f>
        <v>152160</v>
      </c>
      <c r="CF98">
        <f>'Average Income Limits-HIDE'!BN97</f>
        <v>162640</v>
      </c>
      <c r="CG98">
        <f>'Average Income Limits-HIDE'!BO97</f>
        <v>173120</v>
      </c>
      <c r="CH98" s="1">
        <f t="shared" si="225"/>
        <v>574</v>
      </c>
      <c r="CI98" s="1">
        <f t="shared" si="226"/>
        <v>615</v>
      </c>
      <c r="CJ98" s="1">
        <f t="shared" si="227"/>
        <v>738</v>
      </c>
      <c r="CK98" s="1">
        <f t="shared" si="228"/>
        <v>852</v>
      </c>
      <c r="CL98" s="1">
        <f t="shared" si="229"/>
        <v>951</v>
      </c>
      <c r="CM98" s="1">
        <f t="shared" si="230"/>
        <v>861</v>
      </c>
      <c r="CN98" s="1">
        <f t="shared" si="231"/>
        <v>922</v>
      </c>
      <c r="CO98" s="1">
        <f t="shared" si="232"/>
        <v>1107</v>
      </c>
      <c r="CP98" s="1">
        <f t="shared" si="233"/>
        <v>1278</v>
      </c>
      <c r="CQ98" s="1">
        <f t="shared" si="234"/>
        <v>1426</v>
      </c>
      <c r="CR98" s="1">
        <f t="shared" si="235"/>
        <v>1148</v>
      </c>
      <c r="CS98" s="1">
        <f t="shared" si="236"/>
        <v>1230</v>
      </c>
      <c r="CT98" s="1">
        <f t="shared" si="237"/>
        <v>1476</v>
      </c>
      <c r="CU98" s="1">
        <f t="shared" si="238"/>
        <v>1705</v>
      </c>
      <c r="CV98" s="1">
        <f t="shared" si="239"/>
        <v>1902</v>
      </c>
      <c r="CW98" s="1">
        <f t="shared" si="240"/>
        <v>1435</v>
      </c>
      <c r="CX98" s="1">
        <f t="shared" si="241"/>
        <v>1537</v>
      </c>
      <c r="CY98" s="1">
        <f t="shared" si="242"/>
        <v>1845</v>
      </c>
      <c r="CZ98" s="1">
        <f t="shared" si="243"/>
        <v>2131</v>
      </c>
      <c r="DA98" s="1">
        <f t="shared" si="244"/>
        <v>2377</v>
      </c>
      <c r="DB98" s="1">
        <f t="shared" si="245"/>
        <v>1722</v>
      </c>
      <c r="DC98" s="1">
        <f t="shared" si="246"/>
        <v>1845</v>
      </c>
      <c r="DD98" s="1">
        <f t="shared" si="247"/>
        <v>2214</v>
      </c>
      <c r="DE98" s="1">
        <f t="shared" si="248"/>
        <v>2557</v>
      </c>
      <c r="DF98" s="1">
        <f t="shared" si="249"/>
        <v>2853</v>
      </c>
      <c r="DG98" s="1">
        <f t="shared" si="250"/>
        <v>2009</v>
      </c>
      <c r="DH98" s="1">
        <f t="shared" si="251"/>
        <v>2152</v>
      </c>
      <c r="DI98" s="1">
        <f t="shared" si="252"/>
        <v>2583</v>
      </c>
      <c r="DJ98" s="1">
        <f t="shared" si="253"/>
        <v>2983</v>
      </c>
      <c r="DK98" s="1">
        <f t="shared" si="254"/>
        <v>3328</v>
      </c>
      <c r="DL98" s="1">
        <f t="shared" si="255"/>
        <v>2296</v>
      </c>
      <c r="DM98" s="1">
        <f t="shared" si="256"/>
        <v>2460</v>
      </c>
      <c r="DN98" s="1">
        <f t="shared" si="257"/>
        <v>2952</v>
      </c>
      <c r="DO98" s="1">
        <f t="shared" si="258"/>
        <v>3410</v>
      </c>
      <c r="DP98" s="1">
        <f t="shared" si="259"/>
        <v>3804</v>
      </c>
      <c r="DQ98">
        <f t="shared" si="329"/>
        <v>0</v>
      </c>
      <c r="DR98">
        <f t="shared" si="330"/>
        <v>0</v>
      </c>
      <c r="DS98">
        <f t="shared" si="331"/>
        <v>0</v>
      </c>
      <c r="DT98">
        <f t="shared" si="332"/>
        <v>0</v>
      </c>
      <c r="DU98">
        <f t="shared" si="333"/>
        <v>0</v>
      </c>
      <c r="DV98">
        <f t="shared" si="334"/>
        <v>0</v>
      </c>
      <c r="DW98">
        <f t="shared" si="335"/>
        <v>0</v>
      </c>
      <c r="DX98">
        <f t="shared" si="336"/>
        <v>0</v>
      </c>
      <c r="DY98">
        <f t="shared" si="260"/>
        <v>0</v>
      </c>
      <c r="DZ98">
        <f t="shared" si="261"/>
        <v>0</v>
      </c>
      <c r="EA98">
        <f t="shared" si="262"/>
        <v>0</v>
      </c>
      <c r="EB98">
        <f t="shared" si="263"/>
        <v>0</v>
      </c>
      <c r="EC98">
        <f t="shared" si="264"/>
        <v>0</v>
      </c>
      <c r="ED98">
        <f t="shared" si="265"/>
        <v>0</v>
      </c>
      <c r="EE98">
        <f t="shared" si="266"/>
        <v>0</v>
      </c>
      <c r="EF98">
        <f t="shared" si="267"/>
        <v>0</v>
      </c>
      <c r="EG98">
        <f t="shared" si="268"/>
        <v>0</v>
      </c>
      <c r="EH98">
        <f t="shared" si="269"/>
        <v>0</v>
      </c>
      <c r="EI98">
        <f t="shared" si="270"/>
        <v>0</v>
      </c>
      <c r="EJ98">
        <f t="shared" si="271"/>
        <v>0</v>
      </c>
      <c r="EK98">
        <f t="shared" si="272"/>
        <v>0</v>
      </c>
      <c r="EL98">
        <f t="shared" si="273"/>
        <v>0</v>
      </c>
      <c r="EM98">
        <f t="shared" si="274"/>
        <v>0</v>
      </c>
      <c r="EN98">
        <f t="shared" si="275"/>
        <v>0</v>
      </c>
      <c r="EO98">
        <f t="shared" si="276"/>
        <v>0</v>
      </c>
      <c r="EP98">
        <f t="shared" si="277"/>
        <v>0</v>
      </c>
      <c r="EQ98">
        <f t="shared" si="278"/>
        <v>0</v>
      </c>
      <c r="ER98">
        <f t="shared" si="279"/>
        <v>0</v>
      </c>
      <c r="ES98">
        <f t="shared" si="280"/>
        <v>0</v>
      </c>
      <c r="ET98">
        <f t="shared" si="281"/>
        <v>0</v>
      </c>
      <c r="EU98">
        <f t="shared" si="282"/>
        <v>0</v>
      </c>
      <c r="EV98">
        <f t="shared" si="283"/>
        <v>0</v>
      </c>
      <c r="EW98">
        <f t="shared" si="284"/>
        <v>0</v>
      </c>
      <c r="EX98">
        <f t="shared" si="285"/>
        <v>0</v>
      </c>
      <c r="EY98">
        <f t="shared" si="286"/>
        <v>0</v>
      </c>
      <c r="EZ98">
        <f t="shared" si="287"/>
        <v>0</v>
      </c>
      <c r="FA98">
        <f t="shared" si="288"/>
        <v>0</v>
      </c>
      <c r="FB98">
        <f t="shared" si="289"/>
        <v>0</v>
      </c>
      <c r="FC98">
        <f t="shared" si="290"/>
        <v>0</v>
      </c>
      <c r="FD98">
        <f t="shared" si="291"/>
        <v>0</v>
      </c>
      <c r="FE98" s="1">
        <f t="shared" si="292"/>
        <v>0</v>
      </c>
      <c r="FF98" s="1">
        <f t="shared" si="293"/>
        <v>0</v>
      </c>
      <c r="FG98" s="1">
        <f t="shared" si="294"/>
        <v>0</v>
      </c>
      <c r="FH98" s="1">
        <f t="shared" si="295"/>
        <v>0</v>
      </c>
      <c r="FI98" s="1">
        <f t="shared" si="296"/>
        <v>0</v>
      </c>
      <c r="FJ98" s="1">
        <f t="shared" si="297"/>
        <v>0</v>
      </c>
      <c r="FK98" s="1">
        <f t="shared" si="298"/>
        <v>0</v>
      </c>
      <c r="FL98" s="1">
        <f t="shared" si="299"/>
        <v>0</v>
      </c>
      <c r="FM98" s="1">
        <f t="shared" si="300"/>
        <v>0</v>
      </c>
      <c r="FN98" s="1">
        <f t="shared" si="301"/>
        <v>0</v>
      </c>
      <c r="FO98" s="1">
        <f t="shared" si="302"/>
        <v>0</v>
      </c>
      <c r="FP98" s="1">
        <f t="shared" si="303"/>
        <v>0</v>
      </c>
      <c r="FQ98" s="1">
        <f t="shared" si="304"/>
        <v>0</v>
      </c>
      <c r="FR98" s="1">
        <f t="shared" si="305"/>
        <v>0</v>
      </c>
      <c r="FS98" s="1">
        <f t="shared" si="306"/>
        <v>0</v>
      </c>
      <c r="FT98" s="1">
        <f t="shared" si="307"/>
        <v>0</v>
      </c>
      <c r="FU98" s="1">
        <f t="shared" si="308"/>
        <v>0</v>
      </c>
      <c r="FV98" s="1">
        <f t="shared" si="309"/>
        <v>0</v>
      </c>
      <c r="FW98" s="1">
        <f t="shared" si="310"/>
        <v>0</v>
      </c>
      <c r="FX98" s="1">
        <f t="shared" si="311"/>
        <v>0</v>
      </c>
      <c r="FY98" s="1">
        <f t="shared" si="312"/>
        <v>0</v>
      </c>
      <c r="FZ98" s="1">
        <f t="shared" si="313"/>
        <v>0</v>
      </c>
      <c r="GA98" s="1">
        <f t="shared" si="314"/>
        <v>0</v>
      </c>
      <c r="GB98" s="1">
        <f t="shared" si="315"/>
        <v>0</v>
      </c>
      <c r="GC98" s="1">
        <f t="shared" si="316"/>
        <v>0</v>
      </c>
      <c r="GD98" s="1">
        <f t="shared" si="317"/>
        <v>0</v>
      </c>
      <c r="GE98" s="1">
        <f t="shared" si="318"/>
        <v>0</v>
      </c>
      <c r="GF98" s="1">
        <f t="shared" si="319"/>
        <v>0</v>
      </c>
      <c r="GG98" s="1">
        <f t="shared" si="320"/>
        <v>0</v>
      </c>
      <c r="GH98" s="1">
        <f t="shared" si="321"/>
        <v>0</v>
      </c>
      <c r="GI98" s="1">
        <f t="shared" si="322"/>
        <v>0</v>
      </c>
      <c r="GJ98" s="1">
        <f t="shared" si="323"/>
        <v>0</v>
      </c>
      <c r="GK98" s="1">
        <f t="shared" si="324"/>
        <v>0</v>
      </c>
      <c r="GL98" s="1">
        <f t="shared" si="325"/>
        <v>0</v>
      </c>
      <c r="GM98" s="1">
        <f t="shared" si="326"/>
        <v>0</v>
      </c>
      <c r="GN98">
        <f t="shared" si="327"/>
        <v>196680</v>
      </c>
      <c r="GO98">
        <f t="shared" si="328"/>
        <v>245850</v>
      </c>
    </row>
    <row r="99" spans="1:197" x14ac:dyDescent="0.2">
      <c r="A99" s="1" t="s">
        <v>321</v>
      </c>
      <c r="B99" t="s">
        <v>274</v>
      </c>
      <c r="C99" t="s">
        <v>322</v>
      </c>
      <c r="D99" t="s">
        <v>833</v>
      </c>
      <c r="E99">
        <v>79000</v>
      </c>
      <c r="F99">
        <v>26850</v>
      </c>
      <c r="G99">
        <v>30700</v>
      </c>
      <c r="H99">
        <v>34550</v>
      </c>
      <c r="I99">
        <v>38350</v>
      </c>
      <c r="J99">
        <v>41450</v>
      </c>
      <c r="K99">
        <v>44500</v>
      </c>
      <c r="L99">
        <v>47600</v>
      </c>
      <c r="M99">
        <v>50650</v>
      </c>
      <c r="N99">
        <v>32220</v>
      </c>
      <c r="O99">
        <v>36840</v>
      </c>
      <c r="P99">
        <v>41460</v>
      </c>
      <c r="Q99">
        <v>46020</v>
      </c>
      <c r="R99">
        <v>49740</v>
      </c>
      <c r="S99">
        <v>53400</v>
      </c>
      <c r="T99">
        <v>57120</v>
      </c>
      <c r="U99">
        <v>60780</v>
      </c>
      <c r="V99" s="1" t="s">
        <v>43</v>
      </c>
      <c r="W99">
        <v>27650</v>
      </c>
      <c r="X99">
        <v>31600</v>
      </c>
      <c r="Y99">
        <v>35550</v>
      </c>
      <c r="Z99">
        <v>39500</v>
      </c>
      <c r="AA99">
        <v>42700</v>
      </c>
      <c r="AB99">
        <v>45850</v>
      </c>
      <c r="AC99">
        <v>49000</v>
      </c>
      <c r="AD99">
        <v>52150</v>
      </c>
      <c r="AE99">
        <v>33180</v>
      </c>
      <c r="AF99">
        <v>37920</v>
      </c>
      <c r="AG99">
        <v>42660</v>
      </c>
      <c r="AH99">
        <v>47400</v>
      </c>
      <c r="AI99">
        <v>51240</v>
      </c>
      <c r="AJ99">
        <v>55020</v>
      </c>
      <c r="AK99">
        <v>58800</v>
      </c>
      <c r="AL99">
        <v>62580</v>
      </c>
      <c r="AM99" s="1" t="s">
        <v>617</v>
      </c>
      <c r="AN99" s="1" t="s">
        <v>19</v>
      </c>
      <c r="AO99" s="1">
        <v>1</v>
      </c>
      <c r="AP99" t="s">
        <v>322</v>
      </c>
      <c r="AQ99" s="1" t="s">
        <v>21</v>
      </c>
      <c r="AR99" s="1" t="s">
        <v>579</v>
      </c>
      <c r="AS99" t="s">
        <v>322</v>
      </c>
      <c r="AT99">
        <f>'Average Income Limits-HIDE'!L98</f>
        <v>10740</v>
      </c>
      <c r="AU99">
        <f>'Average Income Limits-HIDE'!M98</f>
        <v>12280</v>
      </c>
      <c r="AV99">
        <f>'Average Income Limits-HIDE'!N98</f>
        <v>13820</v>
      </c>
      <c r="AW99">
        <f>'Average Income Limits-HIDE'!O98</f>
        <v>15340</v>
      </c>
      <c r="AX99">
        <f>'Average Income Limits-HIDE'!P98</f>
        <v>16580</v>
      </c>
      <c r="AY99">
        <f>'Average Income Limits-HIDE'!Q98</f>
        <v>17800</v>
      </c>
      <c r="AZ99">
        <f>'Average Income Limits-HIDE'!R98</f>
        <v>19040</v>
      </c>
      <c r="BA99">
        <f>'Average Income Limits-HIDE'!S98</f>
        <v>20260</v>
      </c>
      <c r="BB99">
        <f>'Average Income Limits-HIDE'!T98</f>
        <v>16110</v>
      </c>
      <c r="BC99">
        <f>'Average Income Limits-HIDE'!U98</f>
        <v>18420</v>
      </c>
      <c r="BD99">
        <f>'Average Income Limits-HIDE'!V98</f>
        <v>20730</v>
      </c>
      <c r="BE99">
        <f>'Average Income Limits-HIDE'!W98</f>
        <v>23010</v>
      </c>
      <c r="BF99">
        <f>'Average Income Limits-HIDE'!X98</f>
        <v>24870</v>
      </c>
      <c r="BG99">
        <f>'Average Income Limits-HIDE'!Y98</f>
        <v>26700</v>
      </c>
      <c r="BH99">
        <f>'Average Income Limits-HIDE'!Z98</f>
        <v>28560</v>
      </c>
      <c r="BI99">
        <f>'Average Income Limits-HIDE'!AA98</f>
        <v>30390</v>
      </c>
      <c r="BJ99">
        <f>'Average Income Limits-HIDE'!AB98</f>
        <v>21480</v>
      </c>
      <c r="BK99">
        <f>'Average Income Limits-HIDE'!AC98</f>
        <v>24560</v>
      </c>
      <c r="BL99">
        <f>'Average Income Limits-HIDE'!AD98</f>
        <v>27640</v>
      </c>
      <c r="BM99">
        <f>'Average Income Limits-HIDE'!AE98</f>
        <v>30680</v>
      </c>
      <c r="BN99">
        <f>'Average Income Limits-HIDE'!AF98</f>
        <v>33160</v>
      </c>
      <c r="BO99">
        <f>'Average Income Limits-HIDE'!AG98</f>
        <v>35600</v>
      </c>
      <c r="BP99">
        <f>'Average Income Limits-HIDE'!AH98</f>
        <v>38080</v>
      </c>
      <c r="BQ99">
        <f>'Average Income Limits-HIDE'!AI98</f>
        <v>40520</v>
      </c>
      <c r="BR99">
        <f>'Average Income Limits-HIDE'!AZ98</f>
        <v>37590</v>
      </c>
      <c r="BS99">
        <f>'Average Income Limits-HIDE'!BA98</f>
        <v>42980</v>
      </c>
      <c r="BT99">
        <f>'Average Income Limits-HIDE'!BB98</f>
        <v>48370</v>
      </c>
      <c r="BU99">
        <f>'Average Income Limits-HIDE'!BC98</f>
        <v>53690</v>
      </c>
      <c r="BV99">
        <f>'Average Income Limits-HIDE'!BD98</f>
        <v>58030</v>
      </c>
      <c r="BW99">
        <f>'Average Income Limits-HIDE'!BE98</f>
        <v>62300</v>
      </c>
      <c r="BX99">
        <f>'Average Income Limits-HIDE'!BF98</f>
        <v>66640</v>
      </c>
      <c r="BY99">
        <f>'Average Income Limits-HIDE'!BG98</f>
        <v>70910</v>
      </c>
      <c r="BZ99">
        <f>'Average Income Limits-HIDE'!BH98</f>
        <v>42960</v>
      </c>
      <c r="CA99">
        <f>'Average Income Limits-HIDE'!BI98</f>
        <v>49120</v>
      </c>
      <c r="CB99">
        <f>'Average Income Limits-HIDE'!BJ98</f>
        <v>55280</v>
      </c>
      <c r="CC99">
        <f>'Average Income Limits-HIDE'!BK98</f>
        <v>61360</v>
      </c>
      <c r="CD99">
        <f>'Average Income Limits-HIDE'!BL98</f>
        <v>66320</v>
      </c>
      <c r="CE99">
        <f>'Average Income Limits-HIDE'!BM98</f>
        <v>71200</v>
      </c>
      <c r="CF99">
        <f>'Average Income Limits-HIDE'!BN98</f>
        <v>76160</v>
      </c>
      <c r="CG99">
        <f>'Average Income Limits-HIDE'!BO98</f>
        <v>81040</v>
      </c>
      <c r="CH99" s="1">
        <f t="shared" ref="CH99:CH135" si="337">ROUNDDOWN((AT99*0.3)/12,0)</f>
        <v>268</v>
      </c>
      <c r="CI99" s="1">
        <f t="shared" ref="CI99:CI135" si="338">ROUNDDOWN(((AT99+AU99)/2)/12*0.3, 0)</f>
        <v>287</v>
      </c>
      <c r="CJ99" s="1">
        <f t="shared" ref="CJ99:CJ135" si="339">ROUNDDOWN((AV99*0.3)/12,0)</f>
        <v>345</v>
      </c>
      <c r="CK99" s="1">
        <f t="shared" ref="CK99:CK135" si="340">ROUNDDOWN(((AW99+AX99)/2)/12*0.3, 0)</f>
        <v>399</v>
      </c>
      <c r="CL99" s="1">
        <f t="shared" ref="CL99:CL135" si="341">ROUNDDOWN((AY99*0.3)/12,0)</f>
        <v>445</v>
      </c>
      <c r="CM99" s="1">
        <f t="shared" ref="CM99:CM135" si="342">ROUNDDOWN((BB99*0.3)/12,0)</f>
        <v>402</v>
      </c>
      <c r="CN99" s="1">
        <f t="shared" ref="CN99:CN135" si="343">ROUNDDOWN(((BB99+BC99)/2)/12*0.3, 0)</f>
        <v>431</v>
      </c>
      <c r="CO99" s="1">
        <f t="shared" ref="CO99:CO135" si="344">ROUNDDOWN((BD99*0.3)/12,0)</f>
        <v>518</v>
      </c>
      <c r="CP99" s="1">
        <f t="shared" ref="CP99:CP135" si="345">ROUNDDOWN(((BE99+BF99)/2)/12*0.3, 0)</f>
        <v>598</v>
      </c>
      <c r="CQ99" s="1">
        <f t="shared" ref="CQ99:CQ135" si="346">ROUNDDOWN((BG99*0.3)/12,0)</f>
        <v>667</v>
      </c>
      <c r="CR99" s="1">
        <f t="shared" ref="CR99:CR135" si="347">ROUNDDOWN((BJ99*0.3)/12,0)</f>
        <v>537</v>
      </c>
      <c r="CS99" s="1">
        <f t="shared" ref="CS99:CS135" si="348">ROUNDDOWN(((BJ99+BK99)/2)/12*0.3, 0)</f>
        <v>575</v>
      </c>
      <c r="CT99" s="1">
        <f t="shared" ref="CT99:CT135" si="349">ROUNDDOWN((BL99*0.3)/12,0)</f>
        <v>691</v>
      </c>
      <c r="CU99" s="1">
        <f t="shared" ref="CU99:CU135" si="350">ROUNDDOWN(((BM99+BN99)/2)/12*0.3, 0)</f>
        <v>798</v>
      </c>
      <c r="CV99" s="1">
        <f t="shared" ref="CV99:CV135" si="351">ROUNDDOWN((BO99*0.3)/12,0)</f>
        <v>890</v>
      </c>
      <c r="CW99" s="1">
        <f t="shared" ref="CW99:CW135" si="352">ROUNDDOWN((F99*0.3)/12,0)</f>
        <v>671</v>
      </c>
      <c r="CX99" s="1">
        <f t="shared" ref="CX99:CX135" si="353">ROUNDDOWN(((F99+G99)/2)/12*0.3, 0)</f>
        <v>719</v>
      </c>
      <c r="CY99" s="1">
        <f t="shared" ref="CY99:CY135" si="354">ROUNDDOWN((H99*0.3)/12,0)</f>
        <v>863</v>
      </c>
      <c r="CZ99" s="1">
        <f t="shared" ref="CZ99:CZ135" si="355">ROUNDDOWN(((I99+J99)/2)/12*0.3, 0)</f>
        <v>997</v>
      </c>
      <c r="DA99" s="1">
        <f t="shared" ref="DA99:DA135" si="356">ROUNDDOWN((K99*0.3)/12,0)</f>
        <v>1112</v>
      </c>
      <c r="DB99" s="1">
        <f t="shared" ref="DB99:DB135" si="357">ROUNDDOWN((N99*0.3)/12,0)</f>
        <v>805</v>
      </c>
      <c r="DC99" s="1">
        <f t="shared" ref="DC99:DC135" si="358">ROUNDDOWN(((N99+O99)/2)/12*0.3, 0)</f>
        <v>863</v>
      </c>
      <c r="DD99" s="1">
        <f t="shared" ref="DD99:DD135" si="359">ROUNDDOWN((P99*0.3)/12,0)</f>
        <v>1036</v>
      </c>
      <c r="DE99" s="1">
        <f t="shared" ref="DE99:DE135" si="360">ROUNDDOWN(((Q99+R99)/2)/12*0.3, 0)</f>
        <v>1197</v>
      </c>
      <c r="DF99" s="1">
        <f t="shared" ref="DF99:DF135" si="361">ROUNDDOWN((S99*0.3)/12,0)</f>
        <v>1335</v>
      </c>
      <c r="DG99" s="1">
        <f t="shared" ref="DG99:DG135" si="362">ROUNDDOWN((BR99*0.3)/12,0)</f>
        <v>939</v>
      </c>
      <c r="DH99" s="1">
        <f t="shared" ref="DH99:DH135" si="363">ROUNDDOWN(((BR99+BS99)/2)/12*0.3, 0)</f>
        <v>1007</v>
      </c>
      <c r="DI99" s="1">
        <f t="shared" ref="DI99:DI135" si="364">ROUNDDOWN((BT99*0.3)/12,0)</f>
        <v>1209</v>
      </c>
      <c r="DJ99" s="1">
        <f t="shared" ref="DJ99:DJ135" si="365">ROUNDDOWN(((BU99+BV99)/2)/12*0.3, 0)</f>
        <v>1396</v>
      </c>
      <c r="DK99" s="1">
        <f t="shared" ref="DK99:DK135" si="366">ROUNDDOWN((BW99*0.3)/12,0)</f>
        <v>1557</v>
      </c>
      <c r="DL99" s="1">
        <f t="shared" ref="DL99:DL135" si="367">ROUNDDOWN((BZ99*0.3)/12,0)</f>
        <v>1074</v>
      </c>
      <c r="DM99" s="1">
        <f t="shared" ref="DM99:DM135" si="368">ROUNDDOWN(((BZ99+CA99)/2)/12*0.3, 0)</f>
        <v>1151</v>
      </c>
      <c r="DN99" s="1">
        <f t="shared" ref="DN99:DN135" si="369">ROUNDDOWN((CB99*0.3)/12,0)</f>
        <v>1382</v>
      </c>
      <c r="DO99" s="1">
        <f t="shared" ref="DO99:DO135" si="370">ROUNDDOWN(((CC99+CD99)/2)/12*0.3, 0)</f>
        <v>1596</v>
      </c>
      <c r="DP99" s="1">
        <f t="shared" ref="DP99:DP135" si="371">ROUNDDOWN((CE99*0.3)/12,0)</f>
        <v>1780</v>
      </c>
      <c r="DQ99">
        <f t="shared" si="329"/>
        <v>11060</v>
      </c>
      <c r="DR99">
        <f t="shared" si="330"/>
        <v>12640</v>
      </c>
      <c r="DS99">
        <f t="shared" si="331"/>
        <v>14220</v>
      </c>
      <c r="DT99">
        <f t="shared" si="332"/>
        <v>15800</v>
      </c>
      <c r="DU99">
        <f t="shared" si="333"/>
        <v>17080</v>
      </c>
      <c r="DV99">
        <f t="shared" si="334"/>
        <v>18340</v>
      </c>
      <c r="DW99">
        <f t="shared" si="335"/>
        <v>19600</v>
      </c>
      <c r="DX99">
        <f t="shared" si="336"/>
        <v>20860</v>
      </c>
      <c r="DY99">
        <f t="shared" ref="DY99:DY135" si="372">W99*0.6</f>
        <v>16590</v>
      </c>
      <c r="DZ99">
        <f t="shared" ref="DZ99:DZ135" si="373">X99*0.6</f>
        <v>18960</v>
      </c>
      <c r="EA99">
        <f t="shared" ref="EA99:EA135" si="374">Y99*0.6</f>
        <v>21330</v>
      </c>
      <c r="EB99">
        <f t="shared" ref="EB99:EB135" si="375">Z99*0.6</f>
        <v>23700</v>
      </c>
      <c r="EC99">
        <f t="shared" ref="EC99:EC135" si="376">AA99*0.6</f>
        <v>25620</v>
      </c>
      <c r="ED99">
        <f t="shared" ref="ED99:ED135" si="377">AB99*0.6</f>
        <v>27510</v>
      </c>
      <c r="EE99">
        <f t="shared" ref="EE99:EE135" si="378">AC99*0.6</f>
        <v>29400</v>
      </c>
      <c r="EF99">
        <f t="shared" ref="EF99:EF135" si="379">AD99*0.6</f>
        <v>31290</v>
      </c>
      <c r="EG99">
        <f t="shared" ref="EG99:EG135" si="380">W99*0.8</f>
        <v>22120</v>
      </c>
      <c r="EH99">
        <f t="shared" ref="EH99:EH135" si="381">X99*0.8</f>
        <v>25280</v>
      </c>
      <c r="EI99">
        <f t="shared" ref="EI99:EI135" si="382">Y99*0.8</f>
        <v>28440</v>
      </c>
      <c r="EJ99">
        <f t="shared" ref="EJ99:EJ135" si="383">Z99*0.8</f>
        <v>31600</v>
      </c>
      <c r="EK99">
        <f t="shared" ref="EK99:EK135" si="384">AA99*0.8</f>
        <v>34160</v>
      </c>
      <c r="EL99">
        <f t="shared" ref="EL99:EL135" si="385">AB99*0.8</f>
        <v>36680</v>
      </c>
      <c r="EM99">
        <f t="shared" ref="EM99:EM135" si="386">AC99*0.8</f>
        <v>39200</v>
      </c>
      <c r="EN99">
        <f t="shared" ref="EN99:EN135" si="387">AD99*0.8</f>
        <v>41720</v>
      </c>
      <c r="EO99">
        <f t="shared" ref="EO99:EO135" si="388">W99*1.4</f>
        <v>38710</v>
      </c>
      <c r="EP99">
        <f t="shared" ref="EP99:EP135" si="389">X99*1.4</f>
        <v>44240</v>
      </c>
      <c r="EQ99">
        <f t="shared" ref="EQ99:EQ135" si="390">Y99*1.4</f>
        <v>49770</v>
      </c>
      <c r="ER99">
        <f t="shared" ref="ER99:ER135" si="391">Z99*1.4</f>
        <v>55300</v>
      </c>
      <c r="ES99">
        <f t="shared" ref="ES99:ES135" si="392">AA99*1.4</f>
        <v>59779.999999999993</v>
      </c>
      <c r="ET99">
        <f t="shared" ref="ET99:ET135" si="393">AB99*1.4</f>
        <v>64189.999999999993</v>
      </c>
      <c r="EU99">
        <f t="shared" ref="EU99:EU135" si="394">AC99*1.4</f>
        <v>68600</v>
      </c>
      <c r="EV99">
        <f t="shared" ref="EV99:EV135" si="395">AD99*1.4</f>
        <v>73010</v>
      </c>
      <c r="EW99">
        <f t="shared" ref="EW99:EW135" si="396">W99*1.6</f>
        <v>44240</v>
      </c>
      <c r="EX99">
        <f t="shared" ref="EX99:EX135" si="397">X99*1.6</f>
        <v>50560</v>
      </c>
      <c r="EY99">
        <f t="shared" ref="EY99:EY135" si="398">Y99*1.6</f>
        <v>56880</v>
      </c>
      <c r="EZ99">
        <f t="shared" ref="EZ99:EZ135" si="399">Z99*1.6</f>
        <v>63200</v>
      </c>
      <c r="FA99">
        <f t="shared" ref="FA99:FA135" si="400">AA99*1.6</f>
        <v>68320</v>
      </c>
      <c r="FB99">
        <f t="shared" ref="FB99:FB135" si="401">AB99*1.6</f>
        <v>73360</v>
      </c>
      <c r="FC99">
        <f t="shared" ref="FC99:FC135" si="402">AC99*1.6</f>
        <v>78400</v>
      </c>
      <c r="FD99">
        <f t="shared" ref="FD99:FD135" si="403">AD99*1.6</f>
        <v>83440</v>
      </c>
      <c r="FE99" s="1">
        <f t="shared" ref="FE99:FE135" si="404">ROUNDDOWN((DQ99*0.3)/12,0)</f>
        <v>276</v>
      </c>
      <c r="FF99" s="1">
        <f t="shared" ref="FF99:FF135" si="405">ROUNDDOWN(((DQ99+DR99)/2)/12*0.3, 0)</f>
        <v>296</v>
      </c>
      <c r="FG99" s="1">
        <f t="shared" ref="FG99:FG135" si="406">ROUNDDOWN((DS99*0.3)/12,0)</f>
        <v>355</v>
      </c>
      <c r="FH99" s="1">
        <f t="shared" ref="FH99:FH135" si="407">ROUNDDOWN(((DT99+DU99)/2)/12*0.3, 0)</f>
        <v>411</v>
      </c>
      <c r="FI99" s="1">
        <f t="shared" ref="FI99:FI135" si="408">ROUNDDOWN((DV99*0.3)/12,0)</f>
        <v>458</v>
      </c>
      <c r="FJ99" s="1">
        <f t="shared" ref="FJ99:FJ135" si="409">ROUNDDOWN((DY99*0.3)/12,0)</f>
        <v>414</v>
      </c>
      <c r="FK99" s="1">
        <f t="shared" ref="FK99:FK135" si="410">ROUNDDOWN(((DY99+DZ99)/2)/12*0.3, 0)</f>
        <v>444</v>
      </c>
      <c r="FL99" s="1">
        <f t="shared" ref="FL99:FL135" si="411">ROUNDDOWN((EA99*0.3)/12,0)</f>
        <v>533</v>
      </c>
      <c r="FM99" s="1">
        <f t="shared" ref="FM99:FM135" si="412">ROUNDDOWN(((EB99+EC99)/2)/12*0.3, 0)</f>
        <v>616</v>
      </c>
      <c r="FN99" s="1">
        <f t="shared" ref="FN99:FN135" si="413">ROUNDDOWN((ED99*0.3)/12,0)</f>
        <v>687</v>
      </c>
      <c r="FO99" s="1">
        <f t="shared" ref="FO99:FO135" si="414">ROUNDDOWN((EG99*0.3)/12,0)</f>
        <v>553</v>
      </c>
      <c r="FP99" s="1">
        <f t="shared" ref="FP99:FP135" si="415">ROUNDDOWN(((EG99+EH99)/2)/12*0.3, 0)</f>
        <v>592</v>
      </c>
      <c r="FQ99" s="1">
        <f t="shared" ref="FQ99:FQ135" si="416">ROUNDDOWN((EI99*0.3)/12,0)</f>
        <v>711</v>
      </c>
      <c r="FR99" s="1">
        <f t="shared" ref="FR99:FR135" si="417">ROUNDDOWN(((EJ99+EK99)/2)/12*0.3, 0)</f>
        <v>822</v>
      </c>
      <c r="FS99" s="1">
        <f t="shared" ref="FS99:FS135" si="418">ROUNDDOWN((EL99*0.3)/12,0)</f>
        <v>917</v>
      </c>
      <c r="FT99" s="1">
        <f t="shared" ref="FT99:FT135" si="419">ROUNDDOWN((W99*0.3)/12,0)</f>
        <v>691</v>
      </c>
      <c r="FU99" s="1">
        <f t="shared" ref="FU99:FU135" si="420">ROUNDDOWN(((W99+X99)/2)/12*0.3, 0)</f>
        <v>740</v>
      </c>
      <c r="FV99" s="1">
        <f t="shared" ref="FV99:FV135" si="421">ROUNDDOWN((Y99*0.3)/12,0)</f>
        <v>888</v>
      </c>
      <c r="FW99" s="1">
        <f t="shared" ref="FW99:FW135" si="422">ROUNDDOWN(((Z99+AA99)/2)/12*0.3, 0)</f>
        <v>1027</v>
      </c>
      <c r="FX99" s="1">
        <f t="shared" ref="FX99:FX135" si="423">ROUNDDOWN((AB99*0.3)/12,0)</f>
        <v>1146</v>
      </c>
      <c r="FY99" s="1">
        <f t="shared" ref="FY99:FY135" si="424">ROUNDDOWN((AE99*0.3)/12,0)</f>
        <v>829</v>
      </c>
      <c r="FZ99" s="1">
        <f t="shared" ref="FZ99:FZ135" si="425">ROUNDDOWN(((AE99+AF99)/2)/12*0.3, 0)</f>
        <v>888</v>
      </c>
      <c r="GA99" s="1">
        <f t="shared" ref="GA99:GA135" si="426">ROUNDDOWN((AG99*0.3)/12,0)</f>
        <v>1066</v>
      </c>
      <c r="GB99" s="1">
        <f t="shared" ref="GB99:GB135" si="427">ROUNDDOWN(((AH99+AI99)/2)/12*0.3, 0)</f>
        <v>1233</v>
      </c>
      <c r="GC99" s="1">
        <f t="shared" ref="GC99:GC135" si="428">ROUNDDOWN((AJ99*0.3)/12,0)</f>
        <v>1375</v>
      </c>
      <c r="GD99" s="1">
        <f t="shared" ref="GD99:GD135" si="429">ROUNDDOWN((EO99*0.3)/12,0)</f>
        <v>967</v>
      </c>
      <c r="GE99" s="1">
        <f t="shared" ref="GE99:GE135" si="430">ROUNDDOWN(((EO99+EP99)/2)/12*0.3, 0)</f>
        <v>1036</v>
      </c>
      <c r="GF99" s="1">
        <f t="shared" ref="GF99:GF135" si="431">ROUNDDOWN((EQ99*0.3)/12,0)</f>
        <v>1244</v>
      </c>
      <c r="GG99" s="1">
        <f t="shared" ref="GG99:GG135" si="432">ROUNDDOWN(((ER99+ES99)/2)/12*0.3, 0)</f>
        <v>1438</v>
      </c>
      <c r="GH99" s="1">
        <f t="shared" ref="GH99:GH135" si="433">ROUNDDOWN((ET99*0.3)/12,0)</f>
        <v>1604</v>
      </c>
      <c r="GI99" s="1">
        <f t="shared" ref="GI99:GI135" si="434">ROUNDDOWN((EW99*0.3)/12,0)</f>
        <v>1106</v>
      </c>
      <c r="GJ99" s="1">
        <f t="shared" ref="GJ99:GJ135" si="435">ROUNDDOWN(((EW99+EX99)/2)/12*0.3, 0)</f>
        <v>1185</v>
      </c>
      <c r="GK99" s="1">
        <f t="shared" ref="GK99:GK135" si="436">ROUNDDOWN((EY99*0.3)/12,0)</f>
        <v>1422</v>
      </c>
      <c r="GL99" s="1">
        <f t="shared" ref="GL99:GL135" si="437">ROUNDDOWN(((EZ99+FA99)/2)/12*0.3, 0)</f>
        <v>1644</v>
      </c>
      <c r="GM99" s="1">
        <f t="shared" ref="GM99:GM135" si="438">ROUNDDOWN((FB99*0.3)/12,0)</f>
        <v>1834</v>
      </c>
      <c r="GN99">
        <f t="shared" ref="GN99:GN135" si="439">I99*2.4</f>
        <v>92040</v>
      </c>
      <c r="GO99">
        <f t="shared" ref="GO99:GO135" si="440">I99*3</f>
        <v>115050</v>
      </c>
    </row>
    <row r="100" spans="1:197" x14ac:dyDescent="0.2">
      <c r="A100" s="1" t="s">
        <v>323</v>
      </c>
      <c r="B100" t="s">
        <v>262</v>
      </c>
      <c r="C100" t="s">
        <v>324</v>
      </c>
      <c r="D100" t="s">
        <v>263</v>
      </c>
      <c r="E100">
        <v>85200</v>
      </c>
      <c r="F100">
        <v>29850</v>
      </c>
      <c r="G100">
        <v>34100</v>
      </c>
      <c r="H100">
        <v>38350</v>
      </c>
      <c r="I100">
        <v>42600</v>
      </c>
      <c r="J100">
        <v>46050</v>
      </c>
      <c r="K100">
        <v>49450</v>
      </c>
      <c r="L100">
        <v>52850</v>
      </c>
      <c r="M100">
        <v>56250</v>
      </c>
      <c r="N100">
        <v>35820</v>
      </c>
      <c r="O100">
        <v>40920</v>
      </c>
      <c r="P100">
        <v>46020</v>
      </c>
      <c r="Q100">
        <v>51120</v>
      </c>
      <c r="R100">
        <v>55260</v>
      </c>
      <c r="S100">
        <v>59340</v>
      </c>
      <c r="T100">
        <v>63420</v>
      </c>
      <c r="U100">
        <v>67500</v>
      </c>
      <c r="V100" s="1" t="s">
        <v>17</v>
      </c>
      <c r="AM100" s="1" t="s">
        <v>617</v>
      </c>
      <c r="AN100" s="1" t="s">
        <v>19</v>
      </c>
      <c r="AO100" s="1">
        <v>0</v>
      </c>
      <c r="AP100" t="s">
        <v>324</v>
      </c>
      <c r="AQ100" s="1" t="s">
        <v>21</v>
      </c>
      <c r="AR100" s="1" t="s">
        <v>580</v>
      </c>
      <c r="AS100" t="s">
        <v>324</v>
      </c>
      <c r="AT100">
        <f>'Average Income Limits-HIDE'!L99</f>
        <v>11940</v>
      </c>
      <c r="AU100">
        <f>'Average Income Limits-HIDE'!M99</f>
        <v>13640</v>
      </c>
      <c r="AV100">
        <f>'Average Income Limits-HIDE'!N99</f>
        <v>15340</v>
      </c>
      <c r="AW100">
        <f>'Average Income Limits-HIDE'!O99</f>
        <v>17040</v>
      </c>
      <c r="AX100">
        <f>'Average Income Limits-HIDE'!P99</f>
        <v>18420</v>
      </c>
      <c r="AY100">
        <f>'Average Income Limits-HIDE'!Q99</f>
        <v>19780</v>
      </c>
      <c r="AZ100">
        <f>'Average Income Limits-HIDE'!R99</f>
        <v>21140</v>
      </c>
      <c r="BA100">
        <f>'Average Income Limits-HIDE'!S99</f>
        <v>22500</v>
      </c>
      <c r="BB100">
        <f>'Average Income Limits-HIDE'!T99</f>
        <v>17910</v>
      </c>
      <c r="BC100">
        <f>'Average Income Limits-HIDE'!U99</f>
        <v>20460</v>
      </c>
      <c r="BD100">
        <f>'Average Income Limits-HIDE'!V99</f>
        <v>23010</v>
      </c>
      <c r="BE100">
        <f>'Average Income Limits-HIDE'!W99</f>
        <v>25560</v>
      </c>
      <c r="BF100">
        <f>'Average Income Limits-HIDE'!X99</f>
        <v>27630</v>
      </c>
      <c r="BG100">
        <f>'Average Income Limits-HIDE'!Y99</f>
        <v>29670</v>
      </c>
      <c r="BH100">
        <f>'Average Income Limits-HIDE'!Z99</f>
        <v>31710</v>
      </c>
      <c r="BI100">
        <f>'Average Income Limits-HIDE'!AA99</f>
        <v>33750</v>
      </c>
      <c r="BJ100">
        <f>'Average Income Limits-HIDE'!AB99</f>
        <v>23880</v>
      </c>
      <c r="BK100">
        <f>'Average Income Limits-HIDE'!AC99</f>
        <v>27280</v>
      </c>
      <c r="BL100">
        <f>'Average Income Limits-HIDE'!AD99</f>
        <v>30680</v>
      </c>
      <c r="BM100">
        <f>'Average Income Limits-HIDE'!AE99</f>
        <v>34080</v>
      </c>
      <c r="BN100">
        <f>'Average Income Limits-HIDE'!AF99</f>
        <v>36840</v>
      </c>
      <c r="BO100">
        <f>'Average Income Limits-HIDE'!AG99</f>
        <v>39560</v>
      </c>
      <c r="BP100">
        <f>'Average Income Limits-HIDE'!AH99</f>
        <v>42280</v>
      </c>
      <c r="BQ100">
        <f>'Average Income Limits-HIDE'!AI99</f>
        <v>45000</v>
      </c>
      <c r="BR100">
        <f>'Average Income Limits-HIDE'!AZ99</f>
        <v>41790</v>
      </c>
      <c r="BS100">
        <f>'Average Income Limits-HIDE'!BA99</f>
        <v>47740</v>
      </c>
      <c r="BT100">
        <f>'Average Income Limits-HIDE'!BB99</f>
        <v>53690</v>
      </c>
      <c r="BU100">
        <f>'Average Income Limits-HIDE'!BC99</f>
        <v>59640</v>
      </c>
      <c r="BV100">
        <f>'Average Income Limits-HIDE'!BD99</f>
        <v>64470</v>
      </c>
      <c r="BW100">
        <f>'Average Income Limits-HIDE'!BE99</f>
        <v>69230</v>
      </c>
      <c r="BX100">
        <f>'Average Income Limits-HIDE'!BF99</f>
        <v>73990</v>
      </c>
      <c r="BY100">
        <f>'Average Income Limits-HIDE'!BG99</f>
        <v>78750</v>
      </c>
      <c r="BZ100">
        <f>'Average Income Limits-HIDE'!BH99</f>
        <v>47760</v>
      </c>
      <c r="CA100">
        <f>'Average Income Limits-HIDE'!BI99</f>
        <v>54560</v>
      </c>
      <c r="CB100">
        <f>'Average Income Limits-HIDE'!BJ99</f>
        <v>61360</v>
      </c>
      <c r="CC100">
        <f>'Average Income Limits-HIDE'!BK99</f>
        <v>68160</v>
      </c>
      <c r="CD100">
        <f>'Average Income Limits-HIDE'!BL99</f>
        <v>73680</v>
      </c>
      <c r="CE100">
        <f>'Average Income Limits-HIDE'!BM99</f>
        <v>79120</v>
      </c>
      <c r="CF100">
        <f>'Average Income Limits-HIDE'!BN99</f>
        <v>84560</v>
      </c>
      <c r="CG100">
        <f>'Average Income Limits-HIDE'!BO99</f>
        <v>90000</v>
      </c>
      <c r="CH100" s="1">
        <f t="shared" si="337"/>
        <v>298</v>
      </c>
      <c r="CI100" s="1">
        <f t="shared" si="338"/>
        <v>319</v>
      </c>
      <c r="CJ100" s="1">
        <f t="shared" si="339"/>
        <v>383</v>
      </c>
      <c r="CK100" s="1">
        <f t="shared" si="340"/>
        <v>443</v>
      </c>
      <c r="CL100" s="1">
        <f t="shared" si="341"/>
        <v>494</v>
      </c>
      <c r="CM100" s="1">
        <f t="shared" si="342"/>
        <v>447</v>
      </c>
      <c r="CN100" s="1">
        <f t="shared" si="343"/>
        <v>479</v>
      </c>
      <c r="CO100" s="1">
        <f t="shared" si="344"/>
        <v>575</v>
      </c>
      <c r="CP100" s="1">
        <f t="shared" si="345"/>
        <v>664</v>
      </c>
      <c r="CQ100" s="1">
        <f t="shared" si="346"/>
        <v>741</v>
      </c>
      <c r="CR100" s="1">
        <f t="shared" si="347"/>
        <v>597</v>
      </c>
      <c r="CS100" s="1">
        <f t="shared" si="348"/>
        <v>639</v>
      </c>
      <c r="CT100" s="1">
        <f t="shared" si="349"/>
        <v>767</v>
      </c>
      <c r="CU100" s="1">
        <f t="shared" si="350"/>
        <v>886</v>
      </c>
      <c r="CV100" s="1">
        <f t="shared" si="351"/>
        <v>989</v>
      </c>
      <c r="CW100" s="1">
        <f t="shared" si="352"/>
        <v>746</v>
      </c>
      <c r="CX100" s="1">
        <f t="shared" si="353"/>
        <v>799</v>
      </c>
      <c r="CY100" s="1">
        <f t="shared" si="354"/>
        <v>958</v>
      </c>
      <c r="CZ100" s="1">
        <f t="shared" si="355"/>
        <v>1108</v>
      </c>
      <c r="DA100" s="1">
        <f t="shared" si="356"/>
        <v>1236</v>
      </c>
      <c r="DB100" s="1">
        <f t="shared" si="357"/>
        <v>895</v>
      </c>
      <c r="DC100" s="1">
        <f t="shared" si="358"/>
        <v>959</v>
      </c>
      <c r="DD100" s="1">
        <f t="shared" si="359"/>
        <v>1150</v>
      </c>
      <c r="DE100" s="1">
        <f t="shared" si="360"/>
        <v>1329</v>
      </c>
      <c r="DF100" s="1">
        <f t="shared" si="361"/>
        <v>1483</v>
      </c>
      <c r="DG100" s="1">
        <f t="shared" si="362"/>
        <v>1044</v>
      </c>
      <c r="DH100" s="1">
        <f t="shared" si="363"/>
        <v>1119</v>
      </c>
      <c r="DI100" s="1">
        <f t="shared" si="364"/>
        <v>1342</v>
      </c>
      <c r="DJ100" s="1">
        <f t="shared" si="365"/>
        <v>1551</v>
      </c>
      <c r="DK100" s="1">
        <f t="shared" si="366"/>
        <v>1730</v>
      </c>
      <c r="DL100" s="1">
        <f t="shared" si="367"/>
        <v>1194</v>
      </c>
      <c r="DM100" s="1">
        <f t="shared" si="368"/>
        <v>1279</v>
      </c>
      <c r="DN100" s="1">
        <f t="shared" si="369"/>
        <v>1534</v>
      </c>
      <c r="DO100" s="1">
        <f t="shared" si="370"/>
        <v>1773</v>
      </c>
      <c r="DP100" s="1">
        <f t="shared" si="371"/>
        <v>1978</v>
      </c>
      <c r="DQ100">
        <f t="shared" ref="DQ100:DQ135" si="441">IFERROR(W100*0.4,0)</f>
        <v>0</v>
      </c>
      <c r="DR100">
        <f t="shared" ref="DR100:DR135" si="442">X100*0.4</f>
        <v>0</v>
      </c>
      <c r="DS100">
        <f t="shared" ref="DS100:DS135" si="443">Y100*0.4</f>
        <v>0</v>
      </c>
      <c r="DT100">
        <f t="shared" ref="DT100:DT135" si="444">Z100*0.4</f>
        <v>0</v>
      </c>
      <c r="DU100">
        <f t="shared" ref="DU100:DU135" si="445">AA100*0.4</f>
        <v>0</v>
      </c>
      <c r="DV100">
        <f t="shared" ref="DV100:DV135" si="446">AB100*0.4</f>
        <v>0</v>
      </c>
      <c r="DW100">
        <f t="shared" ref="DW100:DW135" si="447">AC100*0.4</f>
        <v>0</v>
      </c>
      <c r="DX100">
        <f t="shared" ref="DX100:DX135" si="448">AD100*0.4</f>
        <v>0</v>
      </c>
      <c r="DY100">
        <f t="shared" si="372"/>
        <v>0</v>
      </c>
      <c r="DZ100">
        <f t="shared" si="373"/>
        <v>0</v>
      </c>
      <c r="EA100">
        <f t="shared" si="374"/>
        <v>0</v>
      </c>
      <c r="EB100">
        <f t="shared" si="375"/>
        <v>0</v>
      </c>
      <c r="EC100">
        <f t="shared" si="376"/>
        <v>0</v>
      </c>
      <c r="ED100">
        <f t="shared" si="377"/>
        <v>0</v>
      </c>
      <c r="EE100">
        <f t="shared" si="378"/>
        <v>0</v>
      </c>
      <c r="EF100">
        <f t="shared" si="379"/>
        <v>0</v>
      </c>
      <c r="EG100">
        <f t="shared" si="380"/>
        <v>0</v>
      </c>
      <c r="EH100">
        <f t="shared" si="381"/>
        <v>0</v>
      </c>
      <c r="EI100">
        <f t="shared" si="382"/>
        <v>0</v>
      </c>
      <c r="EJ100">
        <f t="shared" si="383"/>
        <v>0</v>
      </c>
      <c r="EK100">
        <f t="shared" si="384"/>
        <v>0</v>
      </c>
      <c r="EL100">
        <f t="shared" si="385"/>
        <v>0</v>
      </c>
      <c r="EM100">
        <f t="shared" si="386"/>
        <v>0</v>
      </c>
      <c r="EN100">
        <f t="shared" si="387"/>
        <v>0</v>
      </c>
      <c r="EO100">
        <f t="shared" si="388"/>
        <v>0</v>
      </c>
      <c r="EP100">
        <f t="shared" si="389"/>
        <v>0</v>
      </c>
      <c r="EQ100">
        <f t="shared" si="390"/>
        <v>0</v>
      </c>
      <c r="ER100">
        <f t="shared" si="391"/>
        <v>0</v>
      </c>
      <c r="ES100">
        <f t="shared" si="392"/>
        <v>0</v>
      </c>
      <c r="ET100">
        <f t="shared" si="393"/>
        <v>0</v>
      </c>
      <c r="EU100">
        <f t="shared" si="394"/>
        <v>0</v>
      </c>
      <c r="EV100">
        <f t="shared" si="395"/>
        <v>0</v>
      </c>
      <c r="EW100">
        <f t="shared" si="396"/>
        <v>0</v>
      </c>
      <c r="EX100">
        <f t="shared" si="397"/>
        <v>0</v>
      </c>
      <c r="EY100">
        <f t="shared" si="398"/>
        <v>0</v>
      </c>
      <c r="EZ100">
        <f t="shared" si="399"/>
        <v>0</v>
      </c>
      <c r="FA100">
        <f t="shared" si="400"/>
        <v>0</v>
      </c>
      <c r="FB100">
        <f t="shared" si="401"/>
        <v>0</v>
      </c>
      <c r="FC100">
        <f t="shared" si="402"/>
        <v>0</v>
      </c>
      <c r="FD100">
        <f t="shared" si="403"/>
        <v>0</v>
      </c>
      <c r="FE100" s="1">
        <f t="shared" si="404"/>
        <v>0</v>
      </c>
      <c r="FF100" s="1">
        <f t="shared" si="405"/>
        <v>0</v>
      </c>
      <c r="FG100" s="1">
        <f t="shared" si="406"/>
        <v>0</v>
      </c>
      <c r="FH100" s="1">
        <f t="shared" si="407"/>
        <v>0</v>
      </c>
      <c r="FI100" s="1">
        <f t="shared" si="408"/>
        <v>0</v>
      </c>
      <c r="FJ100" s="1">
        <f t="shared" si="409"/>
        <v>0</v>
      </c>
      <c r="FK100" s="1">
        <f t="shared" si="410"/>
        <v>0</v>
      </c>
      <c r="FL100" s="1">
        <f t="shared" si="411"/>
        <v>0</v>
      </c>
      <c r="FM100" s="1">
        <f t="shared" si="412"/>
        <v>0</v>
      </c>
      <c r="FN100" s="1">
        <f t="shared" si="413"/>
        <v>0</v>
      </c>
      <c r="FO100" s="1">
        <f t="shared" si="414"/>
        <v>0</v>
      </c>
      <c r="FP100" s="1">
        <f t="shared" si="415"/>
        <v>0</v>
      </c>
      <c r="FQ100" s="1">
        <f t="shared" si="416"/>
        <v>0</v>
      </c>
      <c r="FR100" s="1">
        <f t="shared" si="417"/>
        <v>0</v>
      </c>
      <c r="FS100" s="1">
        <f t="shared" si="418"/>
        <v>0</v>
      </c>
      <c r="FT100" s="1">
        <f t="shared" si="419"/>
        <v>0</v>
      </c>
      <c r="FU100" s="1">
        <f t="shared" si="420"/>
        <v>0</v>
      </c>
      <c r="FV100" s="1">
        <f t="shared" si="421"/>
        <v>0</v>
      </c>
      <c r="FW100" s="1">
        <f t="shared" si="422"/>
        <v>0</v>
      </c>
      <c r="FX100" s="1">
        <f t="shared" si="423"/>
        <v>0</v>
      </c>
      <c r="FY100" s="1">
        <f t="shared" si="424"/>
        <v>0</v>
      </c>
      <c r="FZ100" s="1">
        <f t="shared" si="425"/>
        <v>0</v>
      </c>
      <c r="GA100" s="1">
        <f t="shared" si="426"/>
        <v>0</v>
      </c>
      <c r="GB100" s="1">
        <f t="shared" si="427"/>
        <v>0</v>
      </c>
      <c r="GC100" s="1">
        <f t="shared" si="428"/>
        <v>0</v>
      </c>
      <c r="GD100" s="1">
        <f t="shared" si="429"/>
        <v>0</v>
      </c>
      <c r="GE100" s="1">
        <f t="shared" si="430"/>
        <v>0</v>
      </c>
      <c r="GF100" s="1">
        <f t="shared" si="431"/>
        <v>0</v>
      </c>
      <c r="GG100" s="1">
        <f t="shared" si="432"/>
        <v>0</v>
      </c>
      <c r="GH100" s="1">
        <f t="shared" si="433"/>
        <v>0</v>
      </c>
      <c r="GI100" s="1">
        <f t="shared" si="434"/>
        <v>0</v>
      </c>
      <c r="GJ100" s="1">
        <f t="shared" si="435"/>
        <v>0</v>
      </c>
      <c r="GK100" s="1">
        <f t="shared" si="436"/>
        <v>0</v>
      </c>
      <c r="GL100" s="1">
        <f t="shared" si="437"/>
        <v>0</v>
      </c>
      <c r="GM100" s="1">
        <f t="shared" si="438"/>
        <v>0</v>
      </c>
      <c r="GN100">
        <f t="shared" si="439"/>
        <v>102240</v>
      </c>
      <c r="GO100">
        <f t="shared" si="440"/>
        <v>127800</v>
      </c>
    </row>
    <row r="101" spans="1:197" x14ac:dyDescent="0.2">
      <c r="A101" s="1" t="s">
        <v>325</v>
      </c>
      <c r="B101" t="s">
        <v>22</v>
      </c>
      <c r="C101" t="s">
        <v>326</v>
      </c>
      <c r="D101" t="s">
        <v>477</v>
      </c>
      <c r="E101">
        <v>125800</v>
      </c>
      <c r="F101">
        <v>44050</v>
      </c>
      <c r="G101">
        <v>50350</v>
      </c>
      <c r="H101">
        <v>56650</v>
      </c>
      <c r="I101">
        <v>62900</v>
      </c>
      <c r="J101">
        <v>67950</v>
      </c>
      <c r="K101">
        <v>73000</v>
      </c>
      <c r="L101">
        <v>78000</v>
      </c>
      <c r="M101">
        <v>83050</v>
      </c>
      <c r="N101">
        <v>52860</v>
      </c>
      <c r="O101">
        <v>60420</v>
      </c>
      <c r="P101">
        <v>67980</v>
      </c>
      <c r="Q101">
        <v>75480</v>
      </c>
      <c r="R101">
        <v>81540</v>
      </c>
      <c r="S101">
        <v>87600</v>
      </c>
      <c r="T101">
        <v>93600</v>
      </c>
      <c r="U101">
        <v>99660</v>
      </c>
      <c r="V101" s="1" t="s">
        <v>17</v>
      </c>
      <c r="AM101" s="1" t="s">
        <v>617</v>
      </c>
      <c r="AN101" s="1" t="s">
        <v>19</v>
      </c>
      <c r="AO101" s="1">
        <v>1</v>
      </c>
      <c r="AP101" t="s">
        <v>326</v>
      </c>
      <c r="AQ101" s="1" t="s">
        <v>21</v>
      </c>
      <c r="AR101" s="1" t="s">
        <v>581</v>
      </c>
      <c r="AS101" t="s">
        <v>326</v>
      </c>
      <c r="AT101">
        <f>'Average Income Limits-HIDE'!L100</f>
        <v>17620</v>
      </c>
      <c r="AU101">
        <f>'Average Income Limits-HIDE'!M100</f>
        <v>20140</v>
      </c>
      <c r="AV101">
        <f>'Average Income Limits-HIDE'!N100</f>
        <v>22660</v>
      </c>
      <c r="AW101">
        <f>'Average Income Limits-HIDE'!O100</f>
        <v>25160</v>
      </c>
      <c r="AX101">
        <f>'Average Income Limits-HIDE'!P100</f>
        <v>27180</v>
      </c>
      <c r="AY101">
        <f>'Average Income Limits-HIDE'!Q100</f>
        <v>29200</v>
      </c>
      <c r="AZ101">
        <f>'Average Income Limits-HIDE'!R100</f>
        <v>31200</v>
      </c>
      <c r="BA101">
        <f>'Average Income Limits-HIDE'!S100</f>
        <v>33220</v>
      </c>
      <c r="BB101">
        <f>'Average Income Limits-HIDE'!T100</f>
        <v>26430</v>
      </c>
      <c r="BC101">
        <f>'Average Income Limits-HIDE'!U100</f>
        <v>30210</v>
      </c>
      <c r="BD101">
        <f>'Average Income Limits-HIDE'!V100</f>
        <v>33990</v>
      </c>
      <c r="BE101">
        <f>'Average Income Limits-HIDE'!W100</f>
        <v>37740</v>
      </c>
      <c r="BF101">
        <f>'Average Income Limits-HIDE'!X100</f>
        <v>40770</v>
      </c>
      <c r="BG101">
        <f>'Average Income Limits-HIDE'!Y100</f>
        <v>43800</v>
      </c>
      <c r="BH101">
        <f>'Average Income Limits-HIDE'!Z100</f>
        <v>46800</v>
      </c>
      <c r="BI101">
        <f>'Average Income Limits-HIDE'!AA100</f>
        <v>49830</v>
      </c>
      <c r="BJ101">
        <f>'Average Income Limits-HIDE'!AB100</f>
        <v>35240</v>
      </c>
      <c r="BK101">
        <f>'Average Income Limits-HIDE'!AC100</f>
        <v>40280</v>
      </c>
      <c r="BL101">
        <f>'Average Income Limits-HIDE'!AD100</f>
        <v>45320</v>
      </c>
      <c r="BM101">
        <f>'Average Income Limits-HIDE'!AE100</f>
        <v>50320</v>
      </c>
      <c r="BN101">
        <f>'Average Income Limits-HIDE'!AF100</f>
        <v>54360</v>
      </c>
      <c r="BO101">
        <f>'Average Income Limits-HIDE'!AG100</f>
        <v>58400</v>
      </c>
      <c r="BP101">
        <f>'Average Income Limits-HIDE'!AH100</f>
        <v>62400</v>
      </c>
      <c r="BQ101">
        <f>'Average Income Limits-HIDE'!AI100</f>
        <v>66440</v>
      </c>
      <c r="BR101">
        <f>'Average Income Limits-HIDE'!AZ100</f>
        <v>61670</v>
      </c>
      <c r="BS101">
        <f>'Average Income Limits-HIDE'!BA100</f>
        <v>70490</v>
      </c>
      <c r="BT101">
        <f>'Average Income Limits-HIDE'!BB100</f>
        <v>79310</v>
      </c>
      <c r="BU101">
        <f>'Average Income Limits-HIDE'!BC100</f>
        <v>88060</v>
      </c>
      <c r="BV101">
        <f>'Average Income Limits-HIDE'!BD100</f>
        <v>95130</v>
      </c>
      <c r="BW101">
        <f>'Average Income Limits-HIDE'!BE100</f>
        <v>102200</v>
      </c>
      <c r="BX101">
        <f>'Average Income Limits-HIDE'!BF100</f>
        <v>109200</v>
      </c>
      <c r="BY101">
        <f>'Average Income Limits-HIDE'!BG100</f>
        <v>116270</v>
      </c>
      <c r="BZ101">
        <f>'Average Income Limits-HIDE'!BH100</f>
        <v>70480</v>
      </c>
      <c r="CA101">
        <f>'Average Income Limits-HIDE'!BI100</f>
        <v>80560</v>
      </c>
      <c r="CB101">
        <f>'Average Income Limits-HIDE'!BJ100</f>
        <v>90640</v>
      </c>
      <c r="CC101">
        <f>'Average Income Limits-HIDE'!BK100</f>
        <v>100640</v>
      </c>
      <c r="CD101">
        <f>'Average Income Limits-HIDE'!BL100</f>
        <v>108720</v>
      </c>
      <c r="CE101">
        <f>'Average Income Limits-HIDE'!BM100</f>
        <v>116800</v>
      </c>
      <c r="CF101">
        <f>'Average Income Limits-HIDE'!BN100</f>
        <v>124800</v>
      </c>
      <c r="CG101">
        <f>'Average Income Limits-HIDE'!BO100</f>
        <v>132880</v>
      </c>
      <c r="CH101" s="1">
        <f t="shared" si="337"/>
        <v>440</v>
      </c>
      <c r="CI101" s="1">
        <f t="shared" si="338"/>
        <v>472</v>
      </c>
      <c r="CJ101" s="1">
        <f t="shared" si="339"/>
        <v>566</v>
      </c>
      <c r="CK101" s="1">
        <f t="shared" si="340"/>
        <v>654</v>
      </c>
      <c r="CL101" s="1">
        <f t="shared" si="341"/>
        <v>730</v>
      </c>
      <c r="CM101" s="1">
        <f t="shared" si="342"/>
        <v>660</v>
      </c>
      <c r="CN101" s="1">
        <f t="shared" si="343"/>
        <v>708</v>
      </c>
      <c r="CO101" s="1">
        <f t="shared" si="344"/>
        <v>849</v>
      </c>
      <c r="CP101" s="1">
        <f t="shared" si="345"/>
        <v>981</v>
      </c>
      <c r="CQ101" s="1">
        <f t="shared" si="346"/>
        <v>1095</v>
      </c>
      <c r="CR101" s="1">
        <f t="shared" si="347"/>
        <v>881</v>
      </c>
      <c r="CS101" s="1">
        <f t="shared" si="348"/>
        <v>944</v>
      </c>
      <c r="CT101" s="1">
        <f t="shared" si="349"/>
        <v>1133</v>
      </c>
      <c r="CU101" s="1">
        <f t="shared" si="350"/>
        <v>1308</v>
      </c>
      <c r="CV101" s="1">
        <f t="shared" si="351"/>
        <v>1460</v>
      </c>
      <c r="CW101" s="1">
        <f t="shared" si="352"/>
        <v>1101</v>
      </c>
      <c r="CX101" s="1">
        <f t="shared" si="353"/>
        <v>1180</v>
      </c>
      <c r="CY101" s="1">
        <f t="shared" si="354"/>
        <v>1416</v>
      </c>
      <c r="CZ101" s="1">
        <f t="shared" si="355"/>
        <v>1635</v>
      </c>
      <c r="DA101" s="1">
        <f t="shared" si="356"/>
        <v>1825</v>
      </c>
      <c r="DB101" s="1">
        <f t="shared" si="357"/>
        <v>1321</v>
      </c>
      <c r="DC101" s="1">
        <f t="shared" si="358"/>
        <v>1416</v>
      </c>
      <c r="DD101" s="1">
        <f t="shared" si="359"/>
        <v>1699</v>
      </c>
      <c r="DE101" s="1">
        <f t="shared" si="360"/>
        <v>1962</v>
      </c>
      <c r="DF101" s="1">
        <f t="shared" si="361"/>
        <v>2190</v>
      </c>
      <c r="DG101" s="1">
        <f t="shared" si="362"/>
        <v>1541</v>
      </c>
      <c r="DH101" s="1">
        <f t="shared" si="363"/>
        <v>1652</v>
      </c>
      <c r="DI101" s="1">
        <f t="shared" si="364"/>
        <v>1982</v>
      </c>
      <c r="DJ101" s="1">
        <f t="shared" si="365"/>
        <v>2289</v>
      </c>
      <c r="DK101" s="1">
        <f t="shared" si="366"/>
        <v>2555</v>
      </c>
      <c r="DL101" s="1">
        <f t="shared" si="367"/>
        <v>1762</v>
      </c>
      <c r="DM101" s="1">
        <f t="shared" si="368"/>
        <v>1888</v>
      </c>
      <c r="DN101" s="1">
        <f t="shared" si="369"/>
        <v>2266</v>
      </c>
      <c r="DO101" s="1">
        <f t="shared" si="370"/>
        <v>2617</v>
      </c>
      <c r="DP101" s="1">
        <f t="shared" si="371"/>
        <v>2920</v>
      </c>
      <c r="DQ101">
        <f t="shared" si="441"/>
        <v>0</v>
      </c>
      <c r="DR101">
        <f t="shared" si="442"/>
        <v>0</v>
      </c>
      <c r="DS101">
        <f t="shared" si="443"/>
        <v>0</v>
      </c>
      <c r="DT101">
        <f t="shared" si="444"/>
        <v>0</v>
      </c>
      <c r="DU101">
        <f t="shared" si="445"/>
        <v>0</v>
      </c>
      <c r="DV101">
        <f t="shared" si="446"/>
        <v>0</v>
      </c>
      <c r="DW101">
        <f t="shared" si="447"/>
        <v>0</v>
      </c>
      <c r="DX101">
        <f t="shared" si="448"/>
        <v>0</v>
      </c>
      <c r="DY101">
        <f t="shared" si="372"/>
        <v>0</v>
      </c>
      <c r="DZ101">
        <f t="shared" si="373"/>
        <v>0</v>
      </c>
      <c r="EA101">
        <f t="shared" si="374"/>
        <v>0</v>
      </c>
      <c r="EB101">
        <f t="shared" si="375"/>
        <v>0</v>
      </c>
      <c r="EC101">
        <f t="shared" si="376"/>
        <v>0</v>
      </c>
      <c r="ED101">
        <f t="shared" si="377"/>
        <v>0</v>
      </c>
      <c r="EE101">
        <f t="shared" si="378"/>
        <v>0</v>
      </c>
      <c r="EF101">
        <f t="shared" si="379"/>
        <v>0</v>
      </c>
      <c r="EG101">
        <f t="shared" si="380"/>
        <v>0</v>
      </c>
      <c r="EH101">
        <f t="shared" si="381"/>
        <v>0</v>
      </c>
      <c r="EI101">
        <f t="shared" si="382"/>
        <v>0</v>
      </c>
      <c r="EJ101">
        <f t="shared" si="383"/>
        <v>0</v>
      </c>
      <c r="EK101">
        <f t="shared" si="384"/>
        <v>0</v>
      </c>
      <c r="EL101">
        <f t="shared" si="385"/>
        <v>0</v>
      </c>
      <c r="EM101">
        <f t="shared" si="386"/>
        <v>0</v>
      </c>
      <c r="EN101">
        <f t="shared" si="387"/>
        <v>0</v>
      </c>
      <c r="EO101">
        <f t="shared" si="388"/>
        <v>0</v>
      </c>
      <c r="EP101">
        <f t="shared" si="389"/>
        <v>0</v>
      </c>
      <c r="EQ101">
        <f t="shared" si="390"/>
        <v>0</v>
      </c>
      <c r="ER101">
        <f t="shared" si="391"/>
        <v>0</v>
      </c>
      <c r="ES101">
        <f t="shared" si="392"/>
        <v>0</v>
      </c>
      <c r="ET101">
        <f t="shared" si="393"/>
        <v>0</v>
      </c>
      <c r="EU101">
        <f t="shared" si="394"/>
        <v>0</v>
      </c>
      <c r="EV101">
        <f t="shared" si="395"/>
        <v>0</v>
      </c>
      <c r="EW101">
        <f t="shared" si="396"/>
        <v>0</v>
      </c>
      <c r="EX101">
        <f t="shared" si="397"/>
        <v>0</v>
      </c>
      <c r="EY101">
        <f t="shared" si="398"/>
        <v>0</v>
      </c>
      <c r="EZ101">
        <f t="shared" si="399"/>
        <v>0</v>
      </c>
      <c r="FA101">
        <f t="shared" si="400"/>
        <v>0</v>
      </c>
      <c r="FB101">
        <f t="shared" si="401"/>
        <v>0</v>
      </c>
      <c r="FC101">
        <f t="shared" si="402"/>
        <v>0</v>
      </c>
      <c r="FD101">
        <f t="shared" si="403"/>
        <v>0</v>
      </c>
      <c r="FE101" s="1">
        <f t="shared" si="404"/>
        <v>0</v>
      </c>
      <c r="FF101" s="1">
        <f t="shared" si="405"/>
        <v>0</v>
      </c>
      <c r="FG101" s="1">
        <f t="shared" si="406"/>
        <v>0</v>
      </c>
      <c r="FH101" s="1">
        <f t="shared" si="407"/>
        <v>0</v>
      </c>
      <c r="FI101" s="1">
        <f t="shared" si="408"/>
        <v>0</v>
      </c>
      <c r="FJ101" s="1">
        <f t="shared" si="409"/>
        <v>0</v>
      </c>
      <c r="FK101" s="1">
        <f t="shared" si="410"/>
        <v>0</v>
      </c>
      <c r="FL101" s="1">
        <f t="shared" si="411"/>
        <v>0</v>
      </c>
      <c r="FM101" s="1">
        <f t="shared" si="412"/>
        <v>0</v>
      </c>
      <c r="FN101" s="1">
        <f t="shared" si="413"/>
        <v>0</v>
      </c>
      <c r="FO101" s="1">
        <f t="shared" si="414"/>
        <v>0</v>
      </c>
      <c r="FP101" s="1">
        <f t="shared" si="415"/>
        <v>0</v>
      </c>
      <c r="FQ101" s="1">
        <f t="shared" si="416"/>
        <v>0</v>
      </c>
      <c r="FR101" s="1">
        <f t="shared" si="417"/>
        <v>0</v>
      </c>
      <c r="FS101" s="1">
        <f t="shared" si="418"/>
        <v>0</v>
      </c>
      <c r="FT101" s="1">
        <f t="shared" si="419"/>
        <v>0</v>
      </c>
      <c r="FU101" s="1">
        <f t="shared" si="420"/>
        <v>0</v>
      </c>
      <c r="FV101" s="1">
        <f t="shared" si="421"/>
        <v>0</v>
      </c>
      <c r="FW101" s="1">
        <f t="shared" si="422"/>
        <v>0</v>
      </c>
      <c r="FX101" s="1">
        <f t="shared" si="423"/>
        <v>0</v>
      </c>
      <c r="FY101" s="1">
        <f t="shared" si="424"/>
        <v>0</v>
      </c>
      <c r="FZ101" s="1">
        <f t="shared" si="425"/>
        <v>0</v>
      </c>
      <c r="GA101" s="1">
        <f t="shared" si="426"/>
        <v>0</v>
      </c>
      <c r="GB101" s="1">
        <f t="shared" si="427"/>
        <v>0</v>
      </c>
      <c r="GC101" s="1">
        <f t="shared" si="428"/>
        <v>0</v>
      </c>
      <c r="GD101" s="1">
        <f t="shared" si="429"/>
        <v>0</v>
      </c>
      <c r="GE101" s="1">
        <f t="shared" si="430"/>
        <v>0</v>
      </c>
      <c r="GF101" s="1">
        <f t="shared" si="431"/>
        <v>0</v>
      </c>
      <c r="GG101" s="1">
        <f t="shared" si="432"/>
        <v>0</v>
      </c>
      <c r="GH101" s="1">
        <f t="shared" si="433"/>
        <v>0</v>
      </c>
      <c r="GI101" s="1">
        <f t="shared" si="434"/>
        <v>0</v>
      </c>
      <c r="GJ101" s="1">
        <f t="shared" si="435"/>
        <v>0</v>
      </c>
      <c r="GK101" s="1">
        <f t="shared" si="436"/>
        <v>0</v>
      </c>
      <c r="GL101" s="1">
        <f t="shared" si="437"/>
        <v>0</v>
      </c>
      <c r="GM101" s="1">
        <f t="shared" si="438"/>
        <v>0</v>
      </c>
      <c r="GN101">
        <f t="shared" si="439"/>
        <v>150960</v>
      </c>
      <c r="GO101">
        <f t="shared" si="440"/>
        <v>188700</v>
      </c>
    </row>
    <row r="102" spans="1:197" x14ac:dyDescent="0.2">
      <c r="A102" s="1" t="s">
        <v>327</v>
      </c>
      <c r="B102" t="s">
        <v>128</v>
      </c>
      <c r="C102" t="s">
        <v>328</v>
      </c>
      <c r="D102" t="s">
        <v>129</v>
      </c>
      <c r="E102">
        <v>106500</v>
      </c>
      <c r="F102">
        <v>37300</v>
      </c>
      <c r="G102">
        <v>42600</v>
      </c>
      <c r="H102">
        <v>47950</v>
      </c>
      <c r="I102">
        <v>53250</v>
      </c>
      <c r="J102">
        <v>57550</v>
      </c>
      <c r="K102">
        <v>61800</v>
      </c>
      <c r="L102">
        <v>66050</v>
      </c>
      <c r="M102">
        <v>70300</v>
      </c>
      <c r="N102">
        <v>44760</v>
      </c>
      <c r="O102">
        <v>51120</v>
      </c>
      <c r="P102">
        <v>57540</v>
      </c>
      <c r="Q102">
        <v>63900</v>
      </c>
      <c r="R102">
        <v>69060</v>
      </c>
      <c r="S102">
        <v>74160</v>
      </c>
      <c r="T102">
        <v>79260</v>
      </c>
      <c r="U102">
        <v>84360</v>
      </c>
      <c r="V102" s="1" t="s">
        <v>17</v>
      </c>
      <c r="AM102" s="1" t="s">
        <v>617</v>
      </c>
      <c r="AN102" s="1" t="s">
        <v>19</v>
      </c>
      <c r="AO102" s="1">
        <v>1</v>
      </c>
      <c r="AP102" t="s">
        <v>328</v>
      </c>
      <c r="AQ102" s="1" t="s">
        <v>21</v>
      </c>
      <c r="AR102" s="1" t="s">
        <v>582</v>
      </c>
      <c r="AS102" t="s">
        <v>328</v>
      </c>
      <c r="AT102">
        <f>'Average Income Limits-HIDE'!L101</f>
        <v>14920</v>
      </c>
      <c r="AU102">
        <f>'Average Income Limits-HIDE'!M101</f>
        <v>17040</v>
      </c>
      <c r="AV102">
        <f>'Average Income Limits-HIDE'!N101</f>
        <v>19180</v>
      </c>
      <c r="AW102">
        <f>'Average Income Limits-HIDE'!O101</f>
        <v>21300</v>
      </c>
      <c r="AX102">
        <f>'Average Income Limits-HIDE'!P101</f>
        <v>23020</v>
      </c>
      <c r="AY102">
        <f>'Average Income Limits-HIDE'!Q101</f>
        <v>24720</v>
      </c>
      <c r="AZ102">
        <f>'Average Income Limits-HIDE'!R101</f>
        <v>26420</v>
      </c>
      <c r="BA102">
        <f>'Average Income Limits-HIDE'!S101</f>
        <v>28120</v>
      </c>
      <c r="BB102">
        <f>'Average Income Limits-HIDE'!T101</f>
        <v>22380</v>
      </c>
      <c r="BC102">
        <f>'Average Income Limits-HIDE'!U101</f>
        <v>25560</v>
      </c>
      <c r="BD102">
        <f>'Average Income Limits-HIDE'!V101</f>
        <v>28770</v>
      </c>
      <c r="BE102">
        <f>'Average Income Limits-HIDE'!W101</f>
        <v>31950</v>
      </c>
      <c r="BF102">
        <f>'Average Income Limits-HIDE'!X101</f>
        <v>34530</v>
      </c>
      <c r="BG102">
        <f>'Average Income Limits-HIDE'!Y101</f>
        <v>37080</v>
      </c>
      <c r="BH102">
        <f>'Average Income Limits-HIDE'!Z101</f>
        <v>39630</v>
      </c>
      <c r="BI102">
        <f>'Average Income Limits-HIDE'!AA101</f>
        <v>42180</v>
      </c>
      <c r="BJ102">
        <f>'Average Income Limits-HIDE'!AB101</f>
        <v>29840</v>
      </c>
      <c r="BK102">
        <f>'Average Income Limits-HIDE'!AC101</f>
        <v>34080</v>
      </c>
      <c r="BL102">
        <f>'Average Income Limits-HIDE'!AD101</f>
        <v>38360</v>
      </c>
      <c r="BM102">
        <f>'Average Income Limits-HIDE'!AE101</f>
        <v>42600</v>
      </c>
      <c r="BN102">
        <f>'Average Income Limits-HIDE'!AF101</f>
        <v>46040</v>
      </c>
      <c r="BO102">
        <f>'Average Income Limits-HIDE'!AG101</f>
        <v>49440</v>
      </c>
      <c r="BP102">
        <f>'Average Income Limits-HIDE'!AH101</f>
        <v>52840</v>
      </c>
      <c r="BQ102">
        <f>'Average Income Limits-HIDE'!AI101</f>
        <v>56240</v>
      </c>
      <c r="BR102">
        <f>'Average Income Limits-HIDE'!AZ101</f>
        <v>52220</v>
      </c>
      <c r="BS102">
        <f>'Average Income Limits-HIDE'!BA101</f>
        <v>59640</v>
      </c>
      <c r="BT102">
        <f>'Average Income Limits-HIDE'!BB101</f>
        <v>67130</v>
      </c>
      <c r="BU102">
        <f>'Average Income Limits-HIDE'!BC101</f>
        <v>74550</v>
      </c>
      <c r="BV102">
        <f>'Average Income Limits-HIDE'!BD101</f>
        <v>80570</v>
      </c>
      <c r="BW102">
        <f>'Average Income Limits-HIDE'!BE101</f>
        <v>86520</v>
      </c>
      <c r="BX102">
        <f>'Average Income Limits-HIDE'!BF101</f>
        <v>92470</v>
      </c>
      <c r="BY102">
        <f>'Average Income Limits-HIDE'!BG101</f>
        <v>98420</v>
      </c>
      <c r="BZ102">
        <f>'Average Income Limits-HIDE'!BH101</f>
        <v>59680</v>
      </c>
      <c r="CA102">
        <f>'Average Income Limits-HIDE'!BI101</f>
        <v>68160</v>
      </c>
      <c r="CB102">
        <f>'Average Income Limits-HIDE'!BJ101</f>
        <v>76720</v>
      </c>
      <c r="CC102">
        <f>'Average Income Limits-HIDE'!BK101</f>
        <v>85200</v>
      </c>
      <c r="CD102">
        <f>'Average Income Limits-HIDE'!BL101</f>
        <v>92080</v>
      </c>
      <c r="CE102">
        <f>'Average Income Limits-HIDE'!BM101</f>
        <v>98880</v>
      </c>
      <c r="CF102">
        <f>'Average Income Limits-HIDE'!BN101</f>
        <v>105680</v>
      </c>
      <c r="CG102">
        <f>'Average Income Limits-HIDE'!BO101</f>
        <v>112480</v>
      </c>
      <c r="CH102" s="1">
        <f t="shared" si="337"/>
        <v>373</v>
      </c>
      <c r="CI102" s="1">
        <f t="shared" si="338"/>
        <v>399</v>
      </c>
      <c r="CJ102" s="1">
        <f t="shared" si="339"/>
        <v>479</v>
      </c>
      <c r="CK102" s="1">
        <f t="shared" si="340"/>
        <v>554</v>
      </c>
      <c r="CL102" s="1">
        <f t="shared" si="341"/>
        <v>618</v>
      </c>
      <c r="CM102" s="1">
        <f t="shared" si="342"/>
        <v>559</v>
      </c>
      <c r="CN102" s="1">
        <f t="shared" si="343"/>
        <v>599</v>
      </c>
      <c r="CO102" s="1">
        <f t="shared" si="344"/>
        <v>719</v>
      </c>
      <c r="CP102" s="1">
        <f t="shared" si="345"/>
        <v>831</v>
      </c>
      <c r="CQ102" s="1">
        <f t="shared" si="346"/>
        <v>927</v>
      </c>
      <c r="CR102" s="1">
        <f t="shared" si="347"/>
        <v>746</v>
      </c>
      <c r="CS102" s="1">
        <f t="shared" si="348"/>
        <v>799</v>
      </c>
      <c r="CT102" s="1">
        <f t="shared" si="349"/>
        <v>959</v>
      </c>
      <c r="CU102" s="1">
        <f t="shared" si="350"/>
        <v>1108</v>
      </c>
      <c r="CV102" s="1">
        <f t="shared" si="351"/>
        <v>1236</v>
      </c>
      <c r="CW102" s="1">
        <f t="shared" si="352"/>
        <v>932</v>
      </c>
      <c r="CX102" s="1">
        <f t="shared" si="353"/>
        <v>998</v>
      </c>
      <c r="CY102" s="1">
        <f t="shared" si="354"/>
        <v>1198</v>
      </c>
      <c r="CZ102" s="1">
        <f t="shared" si="355"/>
        <v>1385</v>
      </c>
      <c r="DA102" s="1">
        <f t="shared" si="356"/>
        <v>1545</v>
      </c>
      <c r="DB102" s="1">
        <f t="shared" si="357"/>
        <v>1119</v>
      </c>
      <c r="DC102" s="1">
        <f t="shared" si="358"/>
        <v>1198</v>
      </c>
      <c r="DD102" s="1">
        <f t="shared" si="359"/>
        <v>1438</v>
      </c>
      <c r="DE102" s="1">
        <f t="shared" si="360"/>
        <v>1662</v>
      </c>
      <c r="DF102" s="1">
        <f t="shared" si="361"/>
        <v>1854</v>
      </c>
      <c r="DG102" s="1">
        <f t="shared" si="362"/>
        <v>1305</v>
      </c>
      <c r="DH102" s="1">
        <f t="shared" si="363"/>
        <v>1398</v>
      </c>
      <c r="DI102" s="1">
        <f t="shared" si="364"/>
        <v>1678</v>
      </c>
      <c r="DJ102" s="1">
        <f t="shared" si="365"/>
        <v>1939</v>
      </c>
      <c r="DK102" s="1">
        <f t="shared" si="366"/>
        <v>2163</v>
      </c>
      <c r="DL102" s="1">
        <f t="shared" si="367"/>
        <v>1492</v>
      </c>
      <c r="DM102" s="1">
        <f t="shared" si="368"/>
        <v>1598</v>
      </c>
      <c r="DN102" s="1">
        <f t="shared" si="369"/>
        <v>1918</v>
      </c>
      <c r="DO102" s="1">
        <f t="shared" si="370"/>
        <v>2216</v>
      </c>
      <c r="DP102" s="1">
        <f t="shared" si="371"/>
        <v>2472</v>
      </c>
      <c r="DQ102">
        <f t="shared" si="441"/>
        <v>0</v>
      </c>
      <c r="DR102">
        <f t="shared" si="442"/>
        <v>0</v>
      </c>
      <c r="DS102">
        <f t="shared" si="443"/>
        <v>0</v>
      </c>
      <c r="DT102">
        <f t="shared" si="444"/>
        <v>0</v>
      </c>
      <c r="DU102">
        <f t="shared" si="445"/>
        <v>0</v>
      </c>
      <c r="DV102">
        <f t="shared" si="446"/>
        <v>0</v>
      </c>
      <c r="DW102">
        <f t="shared" si="447"/>
        <v>0</v>
      </c>
      <c r="DX102">
        <f t="shared" si="448"/>
        <v>0</v>
      </c>
      <c r="DY102">
        <f t="shared" si="372"/>
        <v>0</v>
      </c>
      <c r="DZ102">
        <f t="shared" si="373"/>
        <v>0</v>
      </c>
      <c r="EA102">
        <f t="shared" si="374"/>
        <v>0</v>
      </c>
      <c r="EB102">
        <f t="shared" si="375"/>
        <v>0</v>
      </c>
      <c r="EC102">
        <f t="shared" si="376"/>
        <v>0</v>
      </c>
      <c r="ED102">
        <f t="shared" si="377"/>
        <v>0</v>
      </c>
      <c r="EE102">
        <f t="shared" si="378"/>
        <v>0</v>
      </c>
      <c r="EF102">
        <f t="shared" si="379"/>
        <v>0</v>
      </c>
      <c r="EG102">
        <f t="shared" si="380"/>
        <v>0</v>
      </c>
      <c r="EH102">
        <f t="shared" si="381"/>
        <v>0</v>
      </c>
      <c r="EI102">
        <f t="shared" si="382"/>
        <v>0</v>
      </c>
      <c r="EJ102">
        <f t="shared" si="383"/>
        <v>0</v>
      </c>
      <c r="EK102">
        <f t="shared" si="384"/>
        <v>0</v>
      </c>
      <c r="EL102">
        <f t="shared" si="385"/>
        <v>0</v>
      </c>
      <c r="EM102">
        <f t="shared" si="386"/>
        <v>0</v>
      </c>
      <c r="EN102">
        <f t="shared" si="387"/>
        <v>0</v>
      </c>
      <c r="EO102">
        <f t="shared" si="388"/>
        <v>0</v>
      </c>
      <c r="EP102">
        <f t="shared" si="389"/>
        <v>0</v>
      </c>
      <c r="EQ102">
        <f t="shared" si="390"/>
        <v>0</v>
      </c>
      <c r="ER102">
        <f t="shared" si="391"/>
        <v>0</v>
      </c>
      <c r="ES102">
        <f t="shared" si="392"/>
        <v>0</v>
      </c>
      <c r="ET102">
        <f t="shared" si="393"/>
        <v>0</v>
      </c>
      <c r="EU102">
        <f t="shared" si="394"/>
        <v>0</v>
      </c>
      <c r="EV102">
        <f t="shared" si="395"/>
        <v>0</v>
      </c>
      <c r="EW102">
        <f t="shared" si="396"/>
        <v>0</v>
      </c>
      <c r="EX102">
        <f t="shared" si="397"/>
        <v>0</v>
      </c>
      <c r="EY102">
        <f t="shared" si="398"/>
        <v>0</v>
      </c>
      <c r="EZ102">
        <f t="shared" si="399"/>
        <v>0</v>
      </c>
      <c r="FA102">
        <f t="shared" si="400"/>
        <v>0</v>
      </c>
      <c r="FB102">
        <f t="shared" si="401"/>
        <v>0</v>
      </c>
      <c r="FC102">
        <f t="shared" si="402"/>
        <v>0</v>
      </c>
      <c r="FD102">
        <f t="shared" si="403"/>
        <v>0</v>
      </c>
      <c r="FE102" s="1">
        <f t="shared" si="404"/>
        <v>0</v>
      </c>
      <c r="FF102" s="1">
        <f t="shared" si="405"/>
        <v>0</v>
      </c>
      <c r="FG102" s="1">
        <f t="shared" si="406"/>
        <v>0</v>
      </c>
      <c r="FH102" s="1">
        <f t="shared" si="407"/>
        <v>0</v>
      </c>
      <c r="FI102" s="1">
        <f t="shared" si="408"/>
        <v>0</v>
      </c>
      <c r="FJ102" s="1">
        <f t="shared" si="409"/>
        <v>0</v>
      </c>
      <c r="FK102" s="1">
        <f t="shared" si="410"/>
        <v>0</v>
      </c>
      <c r="FL102" s="1">
        <f t="shared" si="411"/>
        <v>0</v>
      </c>
      <c r="FM102" s="1">
        <f t="shared" si="412"/>
        <v>0</v>
      </c>
      <c r="FN102" s="1">
        <f t="shared" si="413"/>
        <v>0</v>
      </c>
      <c r="FO102" s="1">
        <f t="shared" si="414"/>
        <v>0</v>
      </c>
      <c r="FP102" s="1">
        <f t="shared" si="415"/>
        <v>0</v>
      </c>
      <c r="FQ102" s="1">
        <f t="shared" si="416"/>
        <v>0</v>
      </c>
      <c r="FR102" s="1">
        <f t="shared" si="417"/>
        <v>0</v>
      </c>
      <c r="FS102" s="1">
        <f t="shared" si="418"/>
        <v>0</v>
      </c>
      <c r="FT102" s="1">
        <f t="shared" si="419"/>
        <v>0</v>
      </c>
      <c r="FU102" s="1">
        <f t="shared" si="420"/>
        <v>0</v>
      </c>
      <c r="FV102" s="1">
        <f t="shared" si="421"/>
        <v>0</v>
      </c>
      <c r="FW102" s="1">
        <f t="shared" si="422"/>
        <v>0</v>
      </c>
      <c r="FX102" s="1">
        <f t="shared" si="423"/>
        <v>0</v>
      </c>
      <c r="FY102" s="1">
        <f t="shared" si="424"/>
        <v>0</v>
      </c>
      <c r="FZ102" s="1">
        <f t="shared" si="425"/>
        <v>0</v>
      </c>
      <c r="GA102" s="1">
        <f t="shared" si="426"/>
        <v>0</v>
      </c>
      <c r="GB102" s="1">
        <f t="shared" si="427"/>
        <v>0</v>
      </c>
      <c r="GC102" s="1">
        <f t="shared" si="428"/>
        <v>0</v>
      </c>
      <c r="GD102" s="1">
        <f t="shared" si="429"/>
        <v>0</v>
      </c>
      <c r="GE102" s="1">
        <f t="shared" si="430"/>
        <v>0</v>
      </c>
      <c r="GF102" s="1">
        <f t="shared" si="431"/>
        <v>0</v>
      </c>
      <c r="GG102" s="1">
        <f t="shared" si="432"/>
        <v>0</v>
      </c>
      <c r="GH102" s="1">
        <f t="shared" si="433"/>
        <v>0</v>
      </c>
      <c r="GI102" s="1">
        <f t="shared" si="434"/>
        <v>0</v>
      </c>
      <c r="GJ102" s="1">
        <f t="shared" si="435"/>
        <v>0</v>
      </c>
      <c r="GK102" s="1">
        <f t="shared" si="436"/>
        <v>0</v>
      </c>
      <c r="GL102" s="1">
        <f t="shared" si="437"/>
        <v>0</v>
      </c>
      <c r="GM102" s="1">
        <f t="shared" si="438"/>
        <v>0</v>
      </c>
      <c r="GN102">
        <f t="shared" si="439"/>
        <v>127800</v>
      </c>
      <c r="GO102">
        <f t="shared" si="440"/>
        <v>159750</v>
      </c>
    </row>
    <row r="103" spans="1:197" x14ac:dyDescent="0.2">
      <c r="A103" s="1" t="s">
        <v>329</v>
      </c>
      <c r="B103" t="s">
        <v>29</v>
      </c>
      <c r="C103" t="s">
        <v>330</v>
      </c>
      <c r="D103" t="s">
        <v>829</v>
      </c>
      <c r="E103">
        <v>113500</v>
      </c>
      <c r="F103">
        <v>39750</v>
      </c>
      <c r="G103">
        <v>45400</v>
      </c>
      <c r="H103">
        <v>51100</v>
      </c>
      <c r="I103">
        <v>56750</v>
      </c>
      <c r="J103">
        <v>61300</v>
      </c>
      <c r="K103">
        <v>65850</v>
      </c>
      <c r="L103">
        <v>70400</v>
      </c>
      <c r="M103">
        <v>74950</v>
      </c>
      <c r="N103">
        <v>47700</v>
      </c>
      <c r="O103">
        <v>54480</v>
      </c>
      <c r="P103">
        <v>61320</v>
      </c>
      <c r="Q103">
        <v>68100</v>
      </c>
      <c r="R103">
        <v>73560</v>
      </c>
      <c r="S103">
        <v>79020</v>
      </c>
      <c r="T103">
        <v>84480</v>
      </c>
      <c r="U103">
        <v>89940</v>
      </c>
      <c r="V103" s="1" t="s">
        <v>17</v>
      </c>
      <c r="AM103" s="1" t="s">
        <v>617</v>
      </c>
      <c r="AN103" s="1" t="s">
        <v>19</v>
      </c>
      <c r="AO103" s="1">
        <v>1</v>
      </c>
      <c r="AP103" t="s">
        <v>330</v>
      </c>
      <c r="AQ103" s="1" t="s">
        <v>21</v>
      </c>
      <c r="AR103" s="1" t="s">
        <v>583</v>
      </c>
      <c r="AS103" t="s">
        <v>330</v>
      </c>
      <c r="AT103">
        <f>'Average Income Limits-HIDE'!L102</f>
        <v>15900</v>
      </c>
      <c r="AU103">
        <f>'Average Income Limits-HIDE'!M102</f>
        <v>18160</v>
      </c>
      <c r="AV103">
        <f>'Average Income Limits-HIDE'!N102</f>
        <v>20440</v>
      </c>
      <c r="AW103">
        <f>'Average Income Limits-HIDE'!O102</f>
        <v>22700</v>
      </c>
      <c r="AX103">
        <f>'Average Income Limits-HIDE'!P102</f>
        <v>24520</v>
      </c>
      <c r="AY103">
        <f>'Average Income Limits-HIDE'!Q102</f>
        <v>26340</v>
      </c>
      <c r="AZ103">
        <f>'Average Income Limits-HIDE'!R102</f>
        <v>28160</v>
      </c>
      <c r="BA103">
        <f>'Average Income Limits-HIDE'!S102</f>
        <v>29980</v>
      </c>
      <c r="BB103">
        <f>'Average Income Limits-HIDE'!T102</f>
        <v>23850</v>
      </c>
      <c r="BC103">
        <f>'Average Income Limits-HIDE'!U102</f>
        <v>27240</v>
      </c>
      <c r="BD103">
        <f>'Average Income Limits-HIDE'!V102</f>
        <v>30660</v>
      </c>
      <c r="BE103">
        <f>'Average Income Limits-HIDE'!W102</f>
        <v>34050</v>
      </c>
      <c r="BF103">
        <f>'Average Income Limits-HIDE'!X102</f>
        <v>36780</v>
      </c>
      <c r="BG103">
        <f>'Average Income Limits-HIDE'!Y102</f>
        <v>39510</v>
      </c>
      <c r="BH103">
        <f>'Average Income Limits-HIDE'!Z102</f>
        <v>42240</v>
      </c>
      <c r="BI103">
        <f>'Average Income Limits-HIDE'!AA102</f>
        <v>44970</v>
      </c>
      <c r="BJ103">
        <f>'Average Income Limits-HIDE'!AB102</f>
        <v>31800</v>
      </c>
      <c r="BK103">
        <f>'Average Income Limits-HIDE'!AC102</f>
        <v>36320</v>
      </c>
      <c r="BL103">
        <f>'Average Income Limits-HIDE'!AD102</f>
        <v>40880</v>
      </c>
      <c r="BM103">
        <f>'Average Income Limits-HIDE'!AE102</f>
        <v>45400</v>
      </c>
      <c r="BN103">
        <f>'Average Income Limits-HIDE'!AF102</f>
        <v>49040</v>
      </c>
      <c r="BO103">
        <f>'Average Income Limits-HIDE'!AG102</f>
        <v>52680</v>
      </c>
      <c r="BP103">
        <f>'Average Income Limits-HIDE'!AH102</f>
        <v>56320</v>
      </c>
      <c r="BQ103">
        <f>'Average Income Limits-HIDE'!AI102</f>
        <v>59960</v>
      </c>
      <c r="BR103">
        <f>'Average Income Limits-HIDE'!AZ102</f>
        <v>55650</v>
      </c>
      <c r="BS103">
        <f>'Average Income Limits-HIDE'!BA102</f>
        <v>63560</v>
      </c>
      <c r="BT103">
        <f>'Average Income Limits-HIDE'!BB102</f>
        <v>71540</v>
      </c>
      <c r="BU103">
        <f>'Average Income Limits-HIDE'!BC102</f>
        <v>79450</v>
      </c>
      <c r="BV103">
        <f>'Average Income Limits-HIDE'!BD102</f>
        <v>85820</v>
      </c>
      <c r="BW103">
        <f>'Average Income Limits-HIDE'!BE102</f>
        <v>92190</v>
      </c>
      <c r="BX103">
        <f>'Average Income Limits-HIDE'!BF102</f>
        <v>98560</v>
      </c>
      <c r="BY103">
        <f>'Average Income Limits-HIDE'!BG102</f>
        <v>104930</v>
      </c>
      <c r="BZ103">
        <f>'Average Income Limits-HIDE'!BH102</f>
        <v>63600</v>
      </c>
      <c r="CA103">
        <f>'Average Income Limits-HIDE'!BI102</f>
        <v>72640</v>
      </c>
      <c r="CB103">
        <f>'Average Income Limits-HIDE'!BJ102</f>
        <v>81760</v>
      </c>
      <c r="CC103">
        <f>'Average Income Limits-HIDE'!BK102</f>
        <v>90800</v>
      </c>
      <c r="CD103">
        <f>'Average Income Limits-HIDE'!BL102</f>
        <v>98080</v>
      </c>
      <c r="CE103">
        <f>'Average Income Limits-HIDE'!BM102</f>
        <v>105360</v>
      </c>
      <c r="CF103">
        <f>'Average Income Limits-HIDE'!BN102</f>
        <v>112640</v>
      </c>
      <c r="CG103">
        <f>'Average Income Limits-HIDE'!BO102</f>
        <v>119920</v>
      </c>
      <c r="CH103" s="1">
        <f t="shared" si="337"/>
        <v>397</v>
      </c>
      <c r="CI103" s="1">
        <f t="shared" si="338"/>
        <v>425</v>
      </c>
      <c r="CJ103" s="1">
        <f t="shared" si="339"/>
        <v>511</v>
      </c>
      <c r="CK103" s="1">
        <f t="shared" si="340"/>
        <v>590</v>
      </c>
      <c r="CL103" s="1">
        <f t="shared" si="341"/>
        <v>658</v>
      </c>
      <c r="CM103" s="1">
        <f t="shared" si="342"/>
        <v>596</v>
      </c>
      <c r="CN103" s="1">
        <f t="shared" si="343"/>
        <v>638</v>
      </c>
      <c r="CO103" s="1">
        <f t="shared" si="344"/>
        <v>766</v>
      </c>
      <c r="CP103" s="1">
        <f t="shared" si="345"/>
        <v>885</v>
      </c>
      <c r="CQ103" s="1">
        <f t="shared" si="346"/>
        <v>987</v>
      </c>
      <c r="CR103" s="1">
        <f t="shared" si="347"/>
        <v>795</v>
      </c>
      <c r="CS103" s="1">
        <f t="shared" si="348"/>
        <v>851</v>
      </c>
      <c r="CT103" s="1">
        <f t="shared" si="349"/>
        <v>1022</v>
      </c>
      <c r="CU103" s="1">
        <f t="shared" si="350"/>
        <v>1180</v>
      </c>
      <c r="CV103" s="1">
        <f t="shared" si="351"/>
        <v>1317</v>
      </c>
      <c r="CW103" s="1">
        <f t="shared" si="352"/>
        <v>993</v>
      </c>
      <c r="CX103" s="1">
        <f t="shared" si="353"/>
        <v>1064</v>
      </c>
      <c r="CY103" s="1">
        <f t="shared" si="354"/>
        <v>1277</v>
      </c>
      <c r="CZ103" s="1">
        <f t="shared" si="355"/>
        <v>1475</v>
      </c>
      <c r="DA103" s="1">
        <f t="shared" si="356"/>
        <v>1646</v>
      </c>
      <c r="DB103" s="1">
        <f t="shared" si="357"/>
        <v>1192</v>
      </c>
      <c r="DC103" s="1">
        <f t="shared" si="358"/>
        <v>1277</v>
      </c>
      <c r="DD103" s="1">
        <f t="shared" si="359"/>
        <v>1533</v>
      </c>
      <c r="DE103" s="1">
        <f t="shared" si="360"/>
        <v>1770</v>
      </c>
      <c r="DF103" s="1">
        <f t="shared" si="361"/>
        <v>1975</v>
      </c>
      <c r="DG103" s="1">
        <f t="shared" si="362"/>
        <v>1391</v>
      </c>
      <c r="DH103" s="1">
        <f t="shared" si="363"/>
        <v>1490</v>
      </c>
      <c r="DI103" s="1">
        <f t="shared" si="364"/>
        <v>1788</v>
      </c>
      <c r="DJ103" s="1">
        <f t="shared" si="365"/>
        <v>2065</v>
      </c>
      <c r="DK103" s="1">
        <f t="shared" si="366"/>
        <v>2304</v>
      </c>
      <c r="DL103" s="1">
        <f t="shared" si="367"/>
        <v>1590</v>
      </c>
      <c r="DM103" s="1">
        <f t="shared" si="368"/>
        <v>1703</v>
      </c>
      <c r="DN103" s="1">
        <f t="shared" si="369"/>
        <v>2044</v>
      </c>
      <c r="DO103" s="1">
        <f t="shared" si="370"/>
        <v>2361</v>
      </c>
      <c r="DP103" s="1">
        <f t="shared" si="371"/>
        <v>2634</v>
      </c>
      <c r="DQ103">
        <f t="shared" si="441"/>
        <v>0</v>
      </c>
      <c r="DR103">
        <f t="shared" si="442"/>
        <v>0</v>
      </c>
      <c r="DS103">
        <f t="shared" si="443"/>
        <v>0</v>
      </c>
      <c r="DT103">
        <f t="shared" si="444"/>
        <v>0</v>
      </c>
      <c r="DU103">
        <f t="shared" si="445"/>
        <v>0</v>
      </c>
      <c r="DV103">
        <f t="shared" si="446"/>
        <v>0</v>
      </c>
      <c r="DW103">
        <f t="shared" si="447"/>
        <v>0</v>
      </c>
      <c r="DX103">
        <f t="shared" si="448"/>
        <v>0</v>
      </c>
      <c r="DY103">
        <f t="shared" si="372"/>
        <v>0</v>
      </c>
      <c r="DZ103">
        <f t="shared" si="373"/>
        <v>0</v>
      </c>
      <c r="EA103">
        <f t="shared" si="374"/>
        <v>0</v>
      </c>
      <c r="EB103">
        <f t="shared" si="375"/>
        <v>0</v>
      </c>
      <c r="EC103">
        <f t="shared" si="376"/>
        <v>0</v>
      </c>
      <c r="ED103">
        <f t="shared" si="377"/>
        <v>0</v>
      </c>
      <c r="EE103">
        <f t="shared" si="378"/>
        <v>0</v>
      </c>
      <c r="EF103">
        <f t="shared" si="379"/>
        <v>0</v>
      </c>
      <c r="EG103">
        <f t="shared" si="380"/>
        <v>0</v>
      </c>
      <c r="EH103">
        <f t="shared" si="381"/>
        <v>0</v>
      </c>
      <c r="EI103">
        <f t="shared" si="382"/>
        <v>0</v>
      </c>
      <c r="EJ103">
        <f t="shared" si="383"/>
        <v>0</v>
      </c>
      <c r="EK103">
        <f t="shared" si="384"/>
        <v>0</v>
      </c>
      <c r="EL103">
        <f t="shared" si="385"/>
        <v>0</v>
      </c>
      <c r="EM103">
        <f t="shared" si="386"/>
        <v>0</v>
      </c>
      <c r="EN103">
        <f t="shared" si="387"/>
        <v>0</v>
      </c>
      <c r="EO103">
        <f t="shared" si="388"/>
        <v>0</v>
      </c>
      <c r="EP103">
        <f t="shared" si="389"/>
        <v>0</v>
      </c>
      <c r="EQ103">
        <f t="shared" si="390"/>
        <v>0</v>
      </c>
      <c r="ER103">
        <f t="shared" si="391"/>
        <v>0</v>
      </c>
      <c r="ES103">
        <f t="shared" si="392"/>
        <v>0</v>
      </c>
      <c r="ET103">
        <f t="shared" si="393"/>
        <v>0</v>
      </c>
      <c r="EU103">
        <f t="shared" si="394"/>
        <v>0</v>
      </c>
      <c r="EV103">
        <f t="shared" si="395"/>
        <v>0</v>
      </c>
      <c r="EW103">
        <f t="shared" si="396"/>
        <v>0</v>
      </c>
      <c r="EX103">
        <f t="shared" si="397"/>
        <v>0</v>
      </c>
      <c r="EY103">
        <f t="shared" si="398"/>
        <v>0</v>
      </c>
      <c r="EZ103">
        <f t="shared" si="399"/>
        <v>0</v>
      </c>
      <c r="FA103">
        <f t="shared" si="400"/>
        <v>0</v>
      </c>
      <c r="FB103">
        <f t="shared" si="401"/>
        <v>0</v>
      </c>
      <c r="FC103">
        <f t="shared" si="402"/>
        <v>0</v>
      </c>
      <c r="FD103">
        <f t="shared" si="403"/>
        <v>0</v>
      </c>
      <c r="FE103" s="1">
        <f t="shared" si="404"/>
        <v>0</v>
      </c>
      <c r="FF103" s="1">
        <f t="shared" si="405"/>
        <v>0</v>
      </c>
      <c r="FG103" s="1">
        <f t="shared" si="406"/>
        <v>0</v>
      </c>
      <c r="FH103" s="1">
        <f t="shared" si="407"/>
        <v>0</v>
      </c>
      <c r="FI103" s="1">
        <f t="shared" si="408"/>
        <v>0</v>
      </c>
      <c r="FJ103" s="1">
        <f t="shared" si="409"/>
        <v>0</v>
      </c>
      <c r="FK103" s="1">
        <f t="shared" si="410"/>
        <v>0</v>
      </c>
      <c r="FL103" s="1">
        <f t="shared" si="411"/>
        <v>0</v>
      </c>
      <c r="FM103" s="1">
        <f t="shared" si="412"/>
        <v>0</v>
      </c>
      <c r="FN103" s="1">
        <f t="shared" si="413"/>
        <v>0</v>
      </c>
      <c r="FO103" s="1">
        <f t="shared" si="414"/>
        <v>0</v>
      </c>
      <c r="FP103" s="1">
        <f t="shared" si="415"/>
        <v>0</v>
      </c>
      <c r="FQ103" s="1">
        <f t="shared" si="416"/>
        <v>0</v>
      </c>
      <c r="FR103" s="1">
        <f t="shared" si="417"/>
        <v>0</v>
      </c>
      <c r="FS103" s="1">
        <f t="shared" si="418"/>
        <v>0</v>
      </c>
      <c r="FT103" s="1">
        <f t="shared" si="419"/>
        <v>0</v>
      </c>
      <c r="FU103" s="1">
        <f t="shared" si="420"/>
        <v>0</v>
      </c>
      <c r="FV103" s="1">
        <f t="shared" si="421"/>
        <v>0</v>
      </c>
      <c r="FW103" s="1">
        <f t="shared" si="422"/>
        <v>0</v>
      </c>
      <c r="FX103" s="1">
        <f t="shared" si="423"/>
        <v>0</v>
      </c>
      <c r="FY103" s="1">
        <f t="shared" si="424"/>
        <v>0</v>
      </c>
      <c r="FZ103" s="1">
        <f t="shared" si="425"/>
        <v>0</v>
      </c>
      <c r="GA103" s="1">
        <f t="shared" si="426"/>
        <v>0</v>
      </c>
      <c r="GB103" s="1">
        <f t="shared" si="427"/>
        <v>0</v>
      </c>
      <c r="GC103" s="1">
        <f t="shared" si="428"/>
        <v>0</v>
      </c>
      <c r="GD103" s="1">
        <f t="shared" si="429"/>
        <v>0</v>
      </c>
      <c r="GE103" s="1">
        <f t="shared" si="430"/>
        <v>0</v>
      </c>
      <c r="GF103" s="1">
        <f t="shared" si="431"/>
        <v>0</v>
      </c>
      <c r="GG103" s="1">
        <f t="shared" si="432"/>
        <v>0</v>
      </c>
      <c r="GH103" s="1">
        <f t="shared" si="433"/>
        <v>0</v>
      </c>
      <c r="GI103" s="1">
        <f t="shared" si="434"/>
        <v>0</v>
      </c>
      <c r="GJ103" s="1">
        <f t="shared" si="435"/>
        <v>0</v>
      </c>
      <c r="GK103" s="1">
        <f t="shared" si="436"/>
        <v>0</v>
      </c>
      <c r="GL103" s="1">
        <f t="shared" si="437"/>
        <v>0</v>
      </c>
      <c r="GM103" s="1">
        <f t="shared" si="438"/>
        <v>0</v>
      </c>
      <c r="GN103">
        <f t="shared" si="439"/>
        <v>136200</v>
      </c>
      <c r="GO103">
        <f t="shared" si="440"/>
        <v>170250</v>
      </c>
    </row>
    <row r="104" spans="1:197" x14ac:dyDescent="0.2">
      <c r="A104" s="1" t="s">
        <v>331</v>
      </c>
      <c r="B104" t="s">
        <v>25</v>
      </c>
      <c r="C104" t="s">
        <v>332</v>
      </c>
      <c r="D104" t="s">
        <v>26</v>
      </c>
      <c r="E104">
        <v>75000</v>
      </c>
      <c r="F104">
        <v>27350</v>
      </c>
      <c r="G104">
        <v>31250</v>
      </c>
      <c r="H104">
        <v>35150</v>
      </c>
      <c r="I104">
        <v>39050</v>
      </c>
      <c r="J104">
        <v>42200</v>
      </c>
      <c r="K104">
        <v>45300</v>
      </c>
      <c r="L104">
        <v>48450</v>
      </c>
      <c r="M104">
        <v>51550</v>
      </c>
      <c r="N104">
        <v>32820</v>
      </c>
      <c r="O104">
        <v>37500</v>
      </c>
      <c r="P104">
        <v>42180</v>
      </c>
      <c r="Q104">
        <v>46860</v>
      </c>
      <c r="R104">
        <v>50640</v>
      </c>
      <c r="S104">
        <v>54360</v>
      </c>
      <c r="T104">
        <v>58140</v>
      </c>
      <c r="U104">
        <v>61860</v>
      </c>
      <c r="V104" s="1" t="s">
        <v>17</v>
      </c>
      <c r="AM104" s="1" t="s">
        <v>617</v>
      </c>
      <c r="AN104" s="1" t="s">
        <v>19</v>
      </c>
      <c r="AO104" s="1">
        <v>0</v>
      </c>
      <c r="AP104" t="s">
        <v>332</v>
      </c>
      <c r="AQ104" s="1" t="s">
        <v>21</v>
      </c>
      <c r="AR104" s="1" t="s">
        <v>584</v>
      </c>
      <c r="AS104" t="s">
        <v>332</v>
      </c>
      <c r="AT104">
        <f>'Average Income Limits-HIDE'!L103</f>
        <v>10940</v>
      </c>
      <c r="AU104">
        <f>'Average Income Limits-HIDE'!M103</f>
        <v>12500</v>
      </c>
      <c r="AV104">
        <f>'Average Income Limits-HIDE'!N103</f>
        <v>14060</v>
      </c>
      <c r="AW104">
        <f>'Average Income Limits-HIDE'!O103</f>
        <v>15620</v>
      </c>
      <c r="AX104">
        <f>'Average Income Limits-HIDE'!P103</f>
        <v>16880</v>
      </c>
      <c r="AY104">
        <f>'Average Income Limits-HIDE'!Q103</f>
        <v>18120</v>
      </c>
      <c r="AZ104">
        <f>'Average Income Limits-HIDE'!R103</f>
        <v>19380</v>
      </c>
      <c r="BA104">
        <f>'Average Income Limits-HIDE'!S103</f>
        <v>20620</v>
      </c>
      <c r="BB104">
        <f>'Average Income Limits-HIDE'!T103</f>
        <v>16410</v>
      </c>
      <c r="BC104">
        <f>'Average Income Limits-HIDE'!U103</f>
        <v>18750</v>
      </c>
      <c r="BD104">
        <f>'Average Income Limits-HIDE'!V103</f>
        <v>21090</v>
      </c>
      <c r="BE104">
        <f>'Average Income Limits-HIDE'!W103</f>
        <v>23430</v>
      </c>
      <c r="BF104">
        <f>'Average Income Limits-HIDE'!X103</f>
        <v>25320</v>
      </c>
      <c r="BG104">
        <f>'Average Income Limits-HIDE'!Y103</f>
        <v>27180</v>
      </c>
      <c r="BH104">
        <f>'Average Income Limits-HIDE'!Z103</f>
        <v>29070</v>
      </c>
      <c r="BI104">
        <f>'Average Income Limits-HIDE'!AA103</f>
        <v>30930</v>
      </c>
      <c r="BJ104">
        <f>'Average Income Limits-HIDE'!AB103</f>
        <v>21880</v>
      </c>
      <c r="BK104">
        <f>'Average Income Limits-HIDE'!AC103</f>
        <v>25000</v>
      </c>
      <c r="BL104">
        <f>'Average Income Limits-HIDE'!AD103</f>
        <v>28120</v>
      </c>
      <c r="BM104">
        <f>'Average Income Limits-HIDE'!AE103</f>
        <v>31240</v>
      </c>
      <c r="BN104">
        <f>'Average Income Limits-HIDE'!AF103</f>
        <v>33760</v>
      </c>
      <c r="BO104">
        <f>'Average Income Limits-HIDE'!AG103</f>
        <v>36240</v>
      </c>
      <c r="BP104">
        <f>'Average Income Limits-HIDE'!AH103</f>
        <v>38760</v>
      </c>
      <c r="BQ104">
        <f>'Average Income Limits-HIDE'!AI103</f>
        <v>41240</v>
      </c>
      <c r="BR104">
        <f>'Average Income Limits-HIDE'!AZ103</f>
        <v>38290</v>
      </c>
      <c r="BS104">
        <f>'Average Income Limits-HIDE'!BA103</f>
        <v>43750</v>
      </c>
      <c r="BT104">
        <f>'Average Income Limits-HIDE'!BB103</f>
        <v>49210</v>
      </c>
      <c r="BU104">
        <f>'Average Income Limits-HIDE'!BC103</f>
        <v>54670</v>
      </c>
      <c r="BV104">
        <f>'Average Income Limits-HIDE'!BD103</f>
        <v>59080</v>
      </c>
      <c r="BW104">
        <f>'Average Income Limits-HIDE'!BE103</f>
        <v>63420</v>
      </c>
      <c r="BX104">
        <f>'Average Income Limits-HIDE'!BF103</f>
        <v>67830</v>
      </c>
      <c r="BY104">
        <f>'Average Income Limits-HIDE'!BG103</f>
        <v>72170</v>
      </c>
      <c r="BZ104">
        <f>'Average Income Limits-HIDE'!BH103</f>
        <v>43760</v>
      </c>
      <c r="CA104">
        <f>'Average Income Limits-HIDE'!BI103</f>
        <v>50000</v>
      </c>
      <c r="CB104">
        <f>'Average Income Limits-HIDE'!BJ103</f>
        <v>56240</v>
      </c>
      <c r="CC104">
        <f>'Average Income Limits-HIDE'!BK103</f>
        <v>62480</v>
      </c>
      <c r="CD104">
        <f>'Average Income Limits-HIDE'!BL103</f>
        <v>67520</v>
      </c>
      <c r="CE104">
        <f>'Average Income Limits-HIDE'!BM103</f>
        <v>72480</v>
      </c>
      <c r="CF104">
        <f>'Average Income Limits-HIDE'!BN103</f>
        <v>77520</v>
      </c>
      <c r="CG104">
        <f>'Average Income Limits-HIDE'!BO103</f>
        <v>82480</v>
      </c>
      <c r="CH104" s="1">
        <f t="shared" si="337"/>
        <v>273</v>
      </c>
      <c r="CI104" s="1">
        <f t="shared" si="338"/>
        <v>293</v>
      </c>
      <c r="CJ104" s="1">
        <f t="shared" si="339"/>
        <v>351</v>
      </c>
      <c r="CK104" s="1">
        <f t="shared" si="340"/>
        <v>406</v>
      </c>
      <c r="CL104" s="1">
        <f t="shared" si="341"/>
        <v>453</v>
      </c>
      <c r="CM104" s="1">
        <f t="shared" si="342"/>
        <v>410</v>
      </c>
      <c r="CN104" s="1">
        <f t="shared" si="343"/>
        <v>439</v>
      </c>
      <c r="CO104" s="1">
        <f t="shared" si="344"/>
        <v>527</v>
      </c>
      <c r="CP104" s="1">
        <f t="shared" si="345"/>
        <v>609</v>
      </c>
      <c r="CQ104" s="1">
        <f t="shared" si="346"/>
        <v>679</v>
      </c>
      <c r="CR104" s="1">
        <f t="shared" si="347"/>
        <v>547</v>
      </c>
      <c r="CS104" s="1">
        <f t="shared" si="348"/>
        <v>586</v>
      </c>
      <c r="CT104" s="1">
        <f t="shared" si="349"/>
        <v>703</v>
      </c>
      <c r="CU104" s="1">
        <f t="shared" si="350"/>
        <v>812</v>
      </c>
      <c r="CV104" s="1">
        <f t="shared" si="351"/>
        <v>906</v>
      </c>
      <c r="CW104" s="1">
        <f t="shared" si="352"/>
        <v>683</v>
      </c>
      <c r="CX104" s="1">
        <f t="shared" si="353"/>
        <v>732</v>
      </c>
      <c r="CY104" s="1">
        <f t="shared" si="354"/>
        <v>878</v>
      </c>
      <c r="CZ104" s="1">
        <f t="shared" si="355"/>
        <v>1015</v>
      </c>
      <c r="DA104" s="1">
        <f t="shared" si="356"/>
        <v>1132</v>
      </c>
      <c r="DB104" s="1">
        <f t="shared" si="357"/>
        <v>820</v>
      </c>
      <c r="DC104" s="1">
        <f t="shared" si="358"/>
        <v>879</v>
      </c>
      <c r="DD104" s="1">
        <f t="shared" si="359"/>
        <v>1054</v>
      </c>
      <c r="DE104" s="1">
        <f t="shared" si="360"/>
        <v>1218</v>
      </c>
      <c r="DF104" s="1">
        <f t="shared" si="361"/>
        <v>1359</v>
      </c>
      <c r="DG104" s="1">
        <f t="shared" si="362"/>
        <v>957</v>
      </c>
      <c r="DH104" s="1">
        <f t="shared" si="363"/>
        <v>1025</v>
      </c>
      <c r="DI104" s="1">
        <f t="shared" si="364"/>
        <v>1230</v>
      </c>
      <c r="DJ104" s="1">
        <f t="shared" si="365"/>
        <v>1421</v>
      </c>
      <c r="DK104" s="1">
        <f t="shared" si="366"/>
        <v>1585</v>
      </c>
      <c r="DL104" s="1">
        <f t="shared" si="367"/>
        <v>1094</v>
      </c>
      <c r="DM104" s="1">
        <f t="shared" si="368"/>
        <v>1172</v>
      </c>
      <c r="DN104" s="1">
        <f t="shared" si="369"/>
        <v>1406</v>
      </c>
      <c r="DO104" s="1">
        <f t="shared" si="370"/>
        <v>1625</v>
      </c>
      <c r="DP104" s="1">
        <f t="shared" si="371"/>
        <v>1812</v>
      </c>
      <c r="DQ104">
        <f t="shared" si="441"/>
        <v>0</v>
      </c>
      <c r="DR104">
        <f t="shared" si="442"/>
        <v>0</v>
      </c>
      <c r="DS104">
        <f t="shared" si="443"/>
        <v>0</v>
      </c>
      <c r="DT104">
        <f t="shared" si="444"/>
        <v>0</v>
      </c>
      <c r="DU104">
        <f t="shared" si="445"/>
        <v>0</v>
      </c>
      <c r="DV104">
        <f t="shared" si="446"/>
        <v>0</v>
      </c>
      <c r="DW104">
        <f t="shared" si="447"/>
        <v>0</v>
      </c>
      <c r="DX104">
        <f t="shared" si="448"/>
        <v>0</v>
      </c>
      <c r="DY104">
        <f t="shared" si="372"/>
        <v>0</v>
      </c>
      <c r="DZ104">
        <f t="shared" si="373"/>
        <v>0</v>
      </c>
      <c r="EA104">
        <f t="shared" si="374"/>
        <v>0</v>
      </c>
      <c r="EB104">
        <f t="shared" si="375"/>
        <v>0</v>
      </c>
      <c r="EC104">
        <f t="shared" si="376"/>
        <v>0</v>
      </c>
      <c r="ED104">
        <f t="shared" si="377"/>
        <v>0</v>
      </c>
      <c r="EE104">
        <f t="shared" si="378"/>
        <v>0</v>
      </c>
      <c r="EF104">
        <f t="shared" si="379"/>
        <v>0</v>
      </c>
      <c r="EG104">
        <f t="shared" si="380"/>
        <v>0</v>
      </c>
      <c r="EH104">
        <f t="shared" si="381"/>
        <v>0</v>
      </c>
      <c r="EI104">
        <f t="shared" si="382"/>
        <v>0</v>
      </c>
      <c r="EJ104">
        <f t="shared" si="383"/>
        <v>0</v>
      </c>
      <c r="EK104">
        <f t="shared" si="384"/>
        <v>0</v>
      </c>
      <c r="EL104">
        <f t="shared" si="385"/>
        <v>0</v>
      </c>
      <c r="EM104">
        <f t="shared" si="386"/>
        <v>0</v>
      </c>
      <c r="EN104">
        <f t="shared" si="387"/>
        <v>0</v>
      </c>
      <c r="EO104">
        <f t="shared" si="388"/>
        <v>0</v>
      </c>
      <c r="EP104">
        <f t="shared" si="389"/>
        <v>0</v>
      </c>
      <c r="EQ104">
        <f t="shared" si="390"/>
        <v>0</v>
      </c>
      <c r="ER104">
        <f t="shared" si="391"/>
        <v>0</v>
      </c>
      <c r="ES104">
        <f t="shared" si="392"/>
        <v>0</v>
      </c>
      <c r="ET104">
        <f t="shared" si="393"/>
        <v>0</v>
      </c>
      <c r="EU104">
        <f t="shared" si="394"/>
        <v>0</v>
      </c>
      <c r="EV104">
        <f t="shared" si="395"/>
        <v>0</v>
      </c>
      <c r="EW104">
        <f t="shared" si="396"/>
        <v>0</v>
      </c>
      <c r="EX104">
        <f t="shared" si="397"/>
        <v>0</v>
      </c>
      <c r="EY104">
        <f t="shared" si="398"/>
        <v>0</v>
      </c>
      <c r="EZ104">
        <f t="shared" si="399"/>
        <v>0</v>
      </c>
      <c r="FA104">
        <f t="shared" si="400"/>
        <v>0</v>
      </c>
      <c r="FB104">
        <f t="shared" si="401"/>
        <v>0</v>
      </c>
      <c r="FC104">
        <f t="shared" si="402"/>
        <v>0</v>
      </c>
      <c r="FD104">
        <f t="shared" si="403"/>
        <v>0</v>
      </c>
      <c r="FE104" s="1">
        <f t="shared" si="404"/>
        <v>0</v>
      </c>
      <c r="FF104" s="1">
        <f t="shared" si="405"/>
        <v>0</v>
      </c>
      <c r="FG104" s="1">
        <f t="shared" si="406"/>
        <v>0</v>
      </c>
      <c r="FH104" s="1">
        <f t="shared" si="407"/>
        <v>0</v>
      </c>
      <c r="FI104" s="1">
        <f t="shared" si="408"/>
        <v>0</v>
      </c>
      <c r="FJ104" s="1">
        <f t="shared" si="409"/>
        <v>0</v>
      </c>
      <c r="FK104" s="1">
        <f t="shared" si="410"/>
        <v>0</v>
      </c>
      <c r="FL104" s="1">
        <f t="shared" si="411"/>
        <v>0</v>
      </c>
      <c r="FM104" s="1">
        <f t="shared" si="412"/>
        <v>0</v>
      </c>
      <c r="FN104" s="1">
        <f t="shared" si="413"/>
        <v>0</v>
      </c>
      <c r="FO104" s="1">
        <f t="shared" si="414"/>
        <v>0</v>
      </c>
      <c r="FP104" s="1">
        <f t="shared" si="415"/>
        <v>0</v>
      </c>
      <c r="FQ104" s="1">
        <f t="shared" si="416"/>
        <v>0</v>
      </c>
      <c r="FR104" s="1">
        <f t="shared" si="417"/>
        <v>0</v>
      </c>
      <c r="FS104" s="1">
        <f t="shared" si="418"/>
        <v>0</v>
      </c>
      <c r="FT104" s="1">
        <f t="shared" si="419"/>
        <v>0</v>
      </c>
      <c r="FU104" s="1">
        <f t="shared" si="420"/>
        <v>0</v>
      </c>
      <c r="FV104" s="1">
        <f t="shared" si="421"/>
        <v>0</v>
      </c>
      <c r="FW104" s="1">
        <f t="shared" si="422"/>
        <v>0</v>
      </c>
      <c r="FX104" s="1">
        <f t="shared" si="423"/>
        <v>0</v>
      </c>
      <c r="FY104" s="1">
        <f t="shared" si="424"/>
        <v>0</v>
      </c>
      <c r="FZ104" s="1">
        <f t="shared" si="425"/>
        <v>0</v>
      </c>
      <c r="GA104" s="1">
        <f t="shared" si="426"/>
        <v>0</v>
      </c>
      <c r="GB104" s="1">
        <f t="shared" si="427"/>
        <v>0</v>
      </c>
      <c r="GC104" s="1">
        <f t="shared" si="428"/>
        <v>0</v>
      </c>
      <c r="GD104" s="1">
        <f t="shared" si="429"/>
        <v>0</v>
      </c>
      <c r="GE104" s="1">
        <f t="shared" si="430"/>
        <v>0</v>
      </c>
      <c r="GF104" s="1">
        <f t="shared" si="431"/>
        <v>0</v>
      </c>
      <c r="GG104" s="1">
        <f t="shared" si="432"/>
        <v>0</v>
      </c>
      <c r="GH104" s="1">
        <f t="shared" si="433"/>
        <v>0</v>
      </c>
      <c r="GI104" s="1">
        <f t="shared" si="434"/>
        <v>0</v>
      </c>
      <c r="GJ104" s="1">
        <f t="shared" si="435"/>
        <v>0</v>
      </c>
      <c r="GK104" s="1">
        <f t="shared" si="436"/>
        <v>0</v>
      </c>
      <c r="GL104" s="1">
        <f t="shared" si="437"/>
        <v>0</v>
      </c>
      <c r="GM104" s="1">
        <f t="shared" si="438"/>
        <v>0</v>
      </c>
      <c r="GN104">
        <f t="shared" si="439"/>
        <v>93720</v>
      </c>
      <c r="GO104">
        <f t="shared" si="440"/>
        <v>117150</v>
      </c>
    </row>
    <row r="105" spans="1:197" x14ac:dyDescent="0.2">
      <c r="A105" s="1" t="s">
        <v>333</v>
      </c>
      <c r="B105" t="s">
        <v>234</v>
      </c>
      <c r="C105" t="s">
        <v>334</v>
      </c>
      <c r="D105" t="s">
        <v>235</v>
      </c>
      <c r="E105">
        <v>69600</v>
      </c>
      <c r="F105">
        <v>27350</v>
      </c>
      <c r="G105">
        <v>31250</v>
      </c>
      <c r="H105">
        <v>35150</v>
      </c>
      <c r="I105">
        <v>39050</v>
      </c>
      <c r="J105">
        <v>42200</v>
      </c>
      <c r="K105">
        <v>45300</v>
      </c>
      <c r="L105">
        <v>48450</v>
      </c>
      <c r="M105">
        <v>51550</v>
      </c>
      <c r="N105">
        <v>32820</v>
      </c>
      <c r="O105">
        <v>37500</v>
      </c>
      <c r="P105">
        <v>42180</v>
      </c>
      <c r="Q105">
        <v>46860</v>
      </c>
      <c r="R105">
        <v>50640</v>
      </c>
      <c r="S105">
        <v>54360</v>
      </c>
      <c r="T105">
        <v>58140</v>
      </c>
      <c r="U105">
        <v>61860</v>
      </c>
      <c r="V105" s="1" t="s">
        <v>17</v>
      </c>
      <c r="AM105" s="1" t="s">
        <v>617</v>
      </c>
      <c r="AN105" s="1" t="s">
        <v>19</v>
      </c>
      <c r="AO105" s="1">
        <v>0</v>
      </c>
      <c r="AP105" t="s">
        <v>334</v>
      </c>
      <c r="AQ105" s="1" t="s">
        <v>21</v>
      </c>
      <c r="AR105" s="1" t="s">
        <v>585</v>
      </c>
      <c r="AS105" t="s">
        <v>334</v>
      </c>
      <c r="AT105">
        <f>'Average Income Limits-HIDE'!L104</f>
        <v>10940</v>
      </c>
      <c r="AU105">
        <f>'Average Income Limits-HIDE'!M104</f>
        <v>12500</v>
      </c>
      <c r="AV105">
        <f>'Average Income Limits-HIDE'!N104</f>
        <v>14060</v>
      </c>
      <c r="AW105">
        <f>'Average Income Limits-HIDE'!O104</f>
        <v>15620</v>
      </c>
      <c r="AX105">
        <f>'Average Income Limits-HIDE'!P104</f>
        <v>16880</v>
      </c>
      <c r="AY105">
        <f>'Average Income Limits-HIDE'!Q104</f>
        <v>18120</v>
      </c>
      <c r="AZ105">
        <f>'Average Income Limits-HIDE'!R104</f>
        <v>19380</v>
      </c>
      <c r="BA105">
        <f>'Average Income Limits-HIDE'!S104</f>
        <v>20620</v>
      </c>
      <c r="BB105">
        <f>'Average Income Limits-HIDE'!T104</f>
        <v>16410</v>
      </c>
      <c r="BC105">
        <f>'Average Income Limits-HIDE'!U104</f>
        <v>18750</v>
      </c>
      <c r="BD105">
        <f>'Average Income Limits-HIDE'!V104</f>
        <v>21090</v>
      </c>
      <c r="BE105">
        <f>'Average Income Limits-HIDE'!W104</f>
        <v>23430</v>
      </c>
      <c r="BF105">
        <f>'Average Income Limits-HIDE'!X104</f>
        <v>25320</v>
      </c>
      <c r="BG105">
        <f>'Average Income Limits-HIDE'!Y104</f>
        <v>27180</v>
      </c>
      <c r="BH105">
        <f>'Average Income Limits-HIDE'!Z104</f>
        <v>29070</v>
      </c>
      <c r="BI105">
        <f>'Average Income Limits-HIDE'!AA104</f>
        <v>30930</v>
      </c>
      <c r="BJ105">
        <f>'Average Income Limits-HIDE'!AB104</f>
        <v>21880</v>
      </c>
      <c r="BK105">
        <f>'Average Income Limits-HIDE'!AC104</f>
        <v>25000</v>
      </c>
      <c r="BL105">
        <f>'Average Income Limits-HIDE'!AD104</f>
        <v>28120</v>
      </c>
      <c r="BM105">
        <f>'Average Income Limits-HIDE'!AE104</f>
        <v>31240</v>
      </c>
      <c r="BN105">
        <f>'Average Income Limits-HIDE'!AF104</f>
        <v>33760</v>
      </c>
      <c r="BO105">
        <f>'Average Income Limits-HIDE'!AG104</f>
        <v>36240</v>
      </c>
      <c r="BP105">
        <f>'Average Income Limits-HIDE'!AH104</f>
        <v>38760</v>
      </c>
      <c r="BQ105">
        <f>'Average Income Limits-HIDE'!AI104</f>
        <v>41240</v>
      </c>
      <c r="BR105">
        <f>'Average Income Limits-HIDE'!AZ104</f>
        <v>38290</v>
      </c>
      <c r="BS105">
        <f>'Average Income Limits-HIDE'!BA104</f>
        <v>43750</v>
      </c>
      <c r="BT105">
        <f>'Average Income Limits-HIDE'!BB104</f>
        <v>49210</v>
      </c>
      <c r="BU105">
        <f>'Average Income Limits-HIDE'!BC104</f>
        <v>54670</v>
      </c>
      <c r="BV105">
        <f>'Average Income Limits-HIDE'!BD104</f>
        <v>59080</v>
      </c>
      <c r="BW105">
        <f>'Average Income Limits-HIDE'!BE104</f>
        <v>63420</v>
      </c>
      <c r="BX105">
        <f>'Average Income Limits-HIDE'!BF104</f>
        <v>67830</v>
      </c>
      <c r="BY105">
        <f>'Average Income Limits-HIDE'!BG104</f>
        <v>72170</v>
      </c>
      <c r="BZ105">
        <f>'Average Income Limits-HIDE'!BH104</f>
        <v>43760</v>
      </c>
      <c r="CA105">
        <f>'Average Income Limits-HIDE'!BI104</f>
        <v>50000</v>
      </c>
      <c r="CB105">
        <f>'Average Income Limits-HIDE'!BJ104</f>
        <v>56240</v>
      </c>
      <c r="CC105">
        <f>'Average Income Limits-HIDE'!BK104</f>
        <v>62480</v>
      </c>
      <c r="CD105">
        <f>'Average Income Limits-HIDE'!BL104</f>
        <v>67520</v>
      </c>
      <c r="CE105">
        <f>'Average Income Limits-HIDE'!BM104</f>
        <v>72480</v>
      </c>
      <c r="CF105">
        <f>'Average Income Limits-HIDE'!BN104</f>
        <v>77520</v>
      </c>
      <c r="CG105">
        <f>'Average Income Limits-HIDE'!BO104</f>
        <v>82480</v>
      </c>
      <c r="CH105" s="1">
        <f t="shared" si="337"/>
        <v>273</v>
      </c>
      <c r="CI105" s="1">
        <f t="shared" si="338"/>
        <v>293</v>
      </c>
      <c r="CJ105" s="1">
        <f t="shared" si="339"/>
        <v>351</v>
      </c>
      <c r="CK105" s="1">
        <f t="shared" si="340"/>
        <v>406</v>
      </c>
      <c r="CL105" s="1">
        <f t="shared" si="341"/>
        <v>453</v>
      </c>
      <c r="CM105" s="1">
        <f t="shared" si="342"/>
        <v>410</v>
      </c>
      <c r="CN105" s="1">
        <f t="shared" si="343"/>
        <v>439</v>
      </c>
      <c r="CO105" s="1">
        <f t="shared" si="344"/>
        <v>527</v>
      </c>
      <c r="CP105" s="1">
        <f t="shared" si="345"/>
        <v>609</v>
      </c>
      <c r="CQ105" s="1">
        <f t="shared" si="346"/>
        <v>679</v>
      </c>
      <c r="CR105" s="1">
        <f t="shared" si="347"/>
        <v>547</v>
      </c>
      <c r="CS105" s="1">
        <f t="shared" si="348"/>
        <v>586</v>
      </c>
      <c r="CT105" s="1">
        <f t="shared" si="349"/>
        <v>703</v>
      </c>
      <c r="CU105" s="1">
        <f t="shared" si="350"/>
        <v>812</v>
      </c>
      <c r="CV105" s="1">
        <f t="shared" si="351"/>
        <v>906</v>
      </c>
      <c r="CW105" s="1">
        <f t="shared" si="352"/>
        <v>683</v>
      </c>
      <c r="CX105" s="1">
        <f t="shared" si="353"/>
        <v>732</v>
      </c>
      <c r="CY105" s="1">
        <f t="shared" si="354"/>
        <v>878</v>
      </c>
      <c r="CZ105" s="1">
        <f t="shared" si="355"/>
        <v>1015</v>
      </c>
      <c r="DA105" s="1">
        <f t="shared" si="356"/>
        <v>1132</v>
      </c>
      <c r="DB105" s="1">
        <f t="shared" si="357"/>
        <v>820</v>
      </c>
      <c r="DC105" s="1">
        <f t="shared" si="358"/>
        <v>879</v>
      </c>
      <c r="DD105" s="1">
        <f t="shared" si="359"/>
        <v>1054</v>
      </c>
      <c r="DE105" s="1">
        <f t="shared" si="360"/>
        <v>1218</v>
      </c>
      <c r="DF105" s="1">
        <f t="shared" si="361"/>
        <v>1359</v>
      </c>
      <c r="DG105" s="1">
        <f t="shared" si="362"/>
        <v>957</v>
      </c>
      <c r="DH105" s="1">
        <f t="shared" si="363"/>
        <v>1025</v>
      </c>
      <c r="DI105" s="1">
        <f t="shared" si="364"/>
        <v>1230</v>
      </c>
      <c r="DJ105" s="1">
        <f t="shared" si="365"/>
        <v>1421</v>
      </c>
      <c r="DK105" s="1">
        <f t="shared" si="366"/>
        <v>1585</v>
      </c>
      <c r="DL105" s="1">
        <f t="shared" si="367"/>
        <v>1094</v>
      </c>
      <c r="DM105" s="1">
        <f t="shared" si="368"/>
        <v>1172</v>
      </c>
      <c r="DN105" s="1">
        <f t="shared" si="369"/>
        <v>1406</v>
      </c>
      <c r="DO105" s="1">
        <f t="shared" si="370"/>
        <v>1625</v>
      </c>
      <c r="DP105" s="1">
        <f t="shared" si="371"/>
        <v>1812</v>
      </c>
      <c r="DQ105">
        <f t="shared" si="441"/>
        <v>0</v>
      </c>
      <c r="DR105">
        <f t="shared" si="442"/>
        <v>0</v>
      </c>
      <c r="DS105">
        <f t="shared" si="443"/>
        <v>0</v>
      </c>
      <c r="DT105">
        <f t="shared" si="444"/>
        <v>0</v>
      </c>
      <c r="DU105">
        <f t="shared" si="445"/>
        <v>0</v>
      </c>
      <c r="DV105">
        <f t="shared" si="446"/>
        <v>0</v>
      </c>
      <c r="DW105">
        <f t="shared" si="447"/>
        <v>0</v>
      </c>
      <c r="DX105">
        <f t="shared" si="448"/>
        <v>0</v>
      </c>
      <c r="DY105">
        <f t="shared" si="372"/>
        <v>0</v>
      </c>
      <c r="DZ105">
        <f t="shared" si="373"/>
        <v>0</v>
      </c>
      <c r="EA105">
        <f t="shared" si="374"/>
        <v>0</v>
      </c>
      <c r="EB105">
        <f t="shared" si="375"/>
        <v>0</v>
      </c>
      <c r="EC105">
        <f t="shared" si="376"/>
        <v>0</v>
      </c>
      <c r="ED105">
        <f t="shared" si="377"/>
        <v>0</v>
      </c>
      <c r="EE105">
        <f t="shared" si="378"/>
        <v>0</v>
      </c>
      <c r="EF105">
        <f t="shared" si="379"/>
        <v>0</v>
      </c>
      <c r="EG105">
        <f t="shared" si="380"/>
        <v>0</v>
      </c>
      <c r="EH105">
        <f t="shared" si="381"/>
        <v>0</v>
      </c>
      <c r="EI105">
        <f t="shared" si="382"/>
        <v>0</v>
      </c>
      <c r="EJ105">
        <f t="shared" si="383"/>
        <v>0</v>
      </c>
      <c r="EK105">
        <f t="shared" si="384"/>
        <v>0</v>
      </c>
      <c r="EL105">
        <f t="shared" si="385"/>
        <v>0</v>
      </c>
      <c r="EM105">
        <f t="shared" si="386"/>
        <v>0</v>
      </c>
      <c r="EN105">
        <f t="shared" si="387"/>
        <v>0</v>
      </c>
      <c r="EO105">
        <f t="shared" si="388"/>
        <v>0</v>
      </c>
      <c r="EP105">
        <f t="shared" si="389"/>
        <v>0</v>
      </c>
      <c r="EQ105">
        <f t="shared" si="390"/>
        <v>0</v>
      </c>
      <c r="ER105">
        <f t="shared" si="391"/>
        <v>0</v>
      </c>
      <c r="ES105">
        <f t="shared" si="392"/>
        <v>0</v>
      </c>
      <c r="ET105">
        <f t="shared" si="393"/>
        <v>0</v>
      </c>
      <c r="EU105">
        <f t="shared" si="394"/>
        <v>0</v>
      </c>
      <c r="EV105">
        <f t="shared" si="395"/>
        <v>0</v>
      </c>
      <c r="EW105">
        <f t="shared" si="396"/>
        <v>0</v>
      </c>
      <c r="EX105">
        <f t="shared" si="397"/>
        <v>0</v>
      </c>
      <c r="EY105">
        <f t="shared" si="398"/>
        <v>0</v>
      </c>
      <c r="EZ105">
        <f t="shared" si="399"/>
        <v>0</v>
      </c>
      <c r="FA105">
        <f t="shared" si="400"/>
        <v>0</v>
      </c>
      <c r="FB105">
        <f t="shared" si="401"/>
        <v>0</v>
      </c>
      <c r="FC105">
        <f t="shared" si="402"/>
        <v>0</v>
      </c>
      <c r="FD105">
        <f t="shared" si="403"/>
        <v>0</v>
      </c>
      <c r="FE105" s="1">
        <f t="shared" si="404"/>
        <v>0</v>
      </c>
      <c r="FF105" s="1">
        <f t="shared" si="405"/>
        <v>0</v>
      </c>
      <c r="FG105" s="1">
        <f t="shared" si="406"/>
        <v>0</v>
      </c>
      <c r="FH105" s="1">
        <f t="shared" si="407"/>
        <v>0</v>
      </c>
      <c r="FI105" s="1">
        <f t="shared" si="408"/>
        <v>0</v>
      </c>
      <c r="FJ105" s="1">
        <f t="shared" si="409"/>
        <v>0</v>
      </c>
      <c r="FK105" s="1">
        <f t="shared" si="410"/>
        <v>0</v>
      </c>
      <c r="FL105" s="1">
        <f t="shared" si="411"/>
        <v>0</v>
      </c>
      <c r="FM105" s="1">
        <f t="shared" si="412"/>
        <v>0</v>
      </c>
      <c r="FN105" s="1">
        <f t="shared" si="413"/>
        <v>0</v>
      </c>
      <c r="FO105" s="1">
        <f t="shared" si="414"/>
        <v>0</v>
      </c>
      <c r="FP105" s="1">
        <f t="shared" si="415"/>
        <v>0</v>
      </c>
      <c r="FQ105" s="1">
        <f t="shared" si="416"/>
        <v>0</v>
      </c>
      <c r="FR105" s="1">
        <f t="shared" si="417"/>
        <v>0</v>
      </c>
      <c r="FS105" s="1">
        <f t="shared" si="418"/>
        <v>0</v>
      </c>
      <c r="FT105" s="1">
        <f t="shared" si="419"/>
        <v>0</v>
      </c>
      <c r="FU105" s="1">
        <f t="shared" si="420"/>
        <v>0</v>
      </c>
      <c r="FV105" s="1">
        <f t="shared" si="421"/>
        <v>0</v>
      </c>
      <c r="FW105" s="1">
        <f t="shared" si="422"/>
        <v>0</v>
      </c>
      <c r="FX105" s="1">
        <f t="shared" si="423"/>
        <v>0</v>
      </c>
      <c r="FY105" s="1">
        <f t="shared" si="424"/>
        <v>0</v>
      </c>
      <c r="FZ105" s="1">
        <f t="shared" si="425"/>
        <v>0</v>
      </c>
      <c r="GA105" s="1">
        <f t="shared" si="426"/>
        <v>0</v>
      </c>
      <c r="GB105" s="1">
        <f t="shared" si="427"/>
        <v>0</v>
      </c>
      <c r="GC105" s="1">
        <f t="shared" si="428"/>
        <v>0</v>
      </c>
      <c r="GD105" s="1">
        <f t="shared" si="429"/>
        <v>0</v>
      </c>
      <c r="GE105" s="1">
        <f t="shared" si="430"/>
        <v>0</v>
      </c>
      <c r="GF105" s="1">
        <f t="shared" si="431"/>
        <v>0</v>
      </c>
      <c r="GG105" s="1">
        <f t="shared" si="432"/>
        <v>0</v>
      </c>
      <c r="GH105" s="1">
        <f t="shared" si="433"/>
        <v>0</v>
      </c>
      <c r="GI105" s="1">
        <f t="shared" si="434"/>
        <v>0</v>
      </c>
      <c r="GJ105" s="1">
        <f t="shared" si="435"/>
        <v>0</v>
      </c>
      <c r="GK105" s="1">
        <f t="shared" si="436"/>
        <v>0</v>
      </c>
      <c r="GL105" s="1">
        <f t="shared" si="437"/>
        <v>0</v>
      </c>
      <c r="GM105" s="1">
        <f t="shared" si="438"/>
        <v>0</v>
      </c>
      <c r="GN105">
        <f t="shared" si="439"/>
        <v>93720</v>
      </c>
      <c r="GO105">
        <f t="shared" si="440"/>
        <v>117150</v>
      </c>
    </row>
    <row r="106" spans="1:197" x14ac:dyDescent="0.2">
      <c r="A106" s="1" t="s">
        <v>335</v>
      </c>
      <c r="B106" t="s">
        <v>140</v>
      </c>
      <c r="C106" t="s">
        <v>336</v>
      </c>
      <c r="D106" t="s">
        <v>141</v>
      </c>
      <c r="E106">
        <v>74400</v>
      </c>
      <c r="F106">
        <v>27350</v>
      </c>
      <c r="G106">
        <v>31250</v>
      </c>
      <c r="H106">
        <v>35150</v>
      </c>
      <c r="I106">
        <v>39050</v>
      </c>
      <c r="J106">
        <v>42200</v>
      </c>
      <c r="K106">
        <v>45300</v>
      </c>
      <c r="L106">
        <v>48450</v>
      </c>
      <c r="M106">
        <v>51550</v>
      </c>
      <c r="N106">
        <v>32820</v>
      </c>
      <c r="O106">
        <v>37500</v>
      </c>
      <c r="P106">
        <v>42180</v>
      </c>
      <c r="Q106">
        <v>46860</v>
      </c>
      <c r="R106">
        <v>50640</v>
      </c>
      <c r="S106">
        <v>54360</v>
      </c>
      <c r="T106">
        <v>58140</v>
      </c>
      <c r="U106">
        <v>61860</v>
      </c>
      <c r="V106" s="1" t="s">
        <v>17</v>
      </c>
      <c r="AM106" s="1" t="s">
        <v>617</v>
      </c>
      <c r="AN106" s="1" t="s">
        <v>19</v>
      </c>
      <c r="AO106" s="1">
        <v>0</v>
      </c>
      <c r="AP106" t="s">
        <v>336</v>
      </c>
      <c r="AQ106" s="1" t="s">
        <v>21</v>
      </c>
      <c r="AR106" s="1" t="s">
        <v>586</v>
      </c>
      <c r="AS106" t="s">
        <v>336</v>
      </c>
      <c r="AT106">
        <f>'Average Income Limits-HIDE'!L105</f>
        <v>10940</v>
      </c>
      <c r="AU106">
        <f>'Average Income Limits-HIDE'!M105</f>
        <v>12500</v>
      </c>
      <c r="AV106">
        <f>'Average Income Limits-HIDE'!N105</f>
        <v>14060</v>
      </c>
      <c r="AW106">
        <f>'Average Income Limits-HIDE'!O105</f>
        <v>15620</v>
      </c>
      <c r="AX106">
        <f>'Average Income Limits-HIDE'!P105</f>
        <v>16880</v>
      </c>
      <c r="AY106">
        <f>'Average Income Limits-HIDE'!Q105</f>
        <v>18120</v>
      </c>
      <c r="AZ106">
        <f>'Average Income Limits-HIDE'!R105</f>
        <v>19380</v>
      </c>
      <c r="BA106">
        <f>'Average Income Limits-HIDE'!S105</f>
        <v>20620</v>
      </c>
      <c r="BB106">
        <f>'Average Income Limits-HIDE'!T105</f>
        <v>16410</v>
      </c>
      <c r="BC106">
        <f>'Average Income Limits-HIDE'!U105</f>
        <v>18750</v>
      </c>
      <c r="BD106">
        <f>'Average Income Limits-HIDE'!V105</f>
        <v>21090</v>
      </c>
      <c r="BE106">
        <f>'Average Income Limits-HIDE'!W105</f>
        <v>23430</v>
      </c>
      <c r="BF106">
        <f>'Average Income Limits-HIDE'!X105</f>
        <v>25320</v>
      </c>
      <c r="BG106">
        <f>'Average Income Limits-HIDE'!Y105</f>
        <v>27180</v>
      </c>
      <c r="BH106">
        <f>'Average Income Limits-HIDE'!Z105</f>
        <v>29070</v>
      </c>
      <c r="BI106">
        <f>'Average Income Limits-HIDE'!AA105</f>
        <v>30930</v>
      </c>
      <c r="BJ106">
        <f>'Average Income Limits-HIDE'!AB105</f>
        <v>21880</v>
      </c>
      <c r="BK106">
        <f>'Average Income Limits-HIDE'!AC105</f>
        <v>25000</v>
      </c>
      <c r="BL106">
        <f>'Average Income Limits-HIDE'!AD105</f>
        <v>28120</v>
      </c>
      <c r="BM106">
        <f>'Average Income Limits-HIDE'!AE105</f>
        <v>31240</v>
      </c>
      <c r="BN106">
        <f>'Average Income Limits-HIDE'!AF105</f>
        <v>33760</v>
      </c>
      <c r="BO106">
        <f>'Average Income Limits-HIDE'!AG105</f>
        <v>36240</v>
      </c>
      <c r="BP106">
        <f>'Average Income Limits-HIDE'!AH105</f>
        <v>38760</v>
      </c>
      <c r="BQ106">
        <f>'Average Income Limits-HIDE'!AI105</f>
        <v>41240</v>
      </c>
      <c r="BR106">
        <f>'Average Income Limits-HIDE'!AZ105</f>
        <v>38290</v>
      </c>
      <c r="BS106">
        <f>'Average Income Limits-HIDE'!BA105</f>
        <v>43750</v>
      </c>
      <c r="BT106">
        <f>'Average Income Limits-HIDE'!BB105</f>
        <v>49210</v>
      </c>
      <c r="BU106">
        <f>'Average Income Limits-HIDE'!BC105</f>
        <v>54670</v>
      </c>
      <c r="BV106">
        <f>'Average Income Limits-HIDE'!BD105</f>
        <v>59080</v>
      </c>
      <c r="BW106">
        <f>'Average Income Limits-HIDE'!BE105</f>
        <v>63420</v>
      </c>
      <c r="BX106">
        <f>'Average Income Limits-HIDE'!BF105</f>
        <v>67830</v>
      </c>
      <c r="BY106">
        <f>'Average Income Limits-HIDE'!BG105</f>
        <v>72170</v>
      </c>
      <c r="BZ106">
        <f>'Average Income Limits-HIDE'!BH105</f>
        <v>43760</v>
      </c>
      <c r="CA106">
        <f>'Average Income Limits-HIDE'!BI105</f>
        <v>50000</v>
      </c>
      <c r="CB106">
        <f>'Average Income Limits-HIDE'!BJ105</f>
        <v>56240</v>
      </c>
      <c r="CC106">
        <f>'Average Income Limits-HIDE'!BK105</f>
        <v>62480</v>
      </c>
      <c r="CD106">
        <f>'Average Income Limits-HIDE'!BL105</f>
        <v>67520</v>
      </c>
      <c r="CE106">
        <f>'Average Income Limits-HIDE'!BM105</f>
        <v>72480</v>
      </c>
      <c r="CF106">
        <f>'Average Income Limits-HIDE'!BN105</f>
        <v>77520</v>
      </c>
      <c r="CG106">
        <f>'Average Income Limits-HIDE'!BO105</f>
        <v>82480</v>
      </c>
      <c r="CH106" s="1">
        <f t="shared" si="337"/>
        <v>273</v>
      </c>
      <c r="CI106" s="1">
        <f t="shared" si="338"/>
        <v>293</v>
      </c>
      <c r="CJ106" s="1">
        <f t="shared" si="339"/>
        <v>351</v>
      </c>
      <c r="CK106" s="1">
        <f t="shared" si="340"/>
        <v>406</v>
      </c>
      <c r="CL106" s="1">
        <f t="shared" si="341"/>
        <v>453</v>
      </c>
      <c r="CM106" s="1">
        <f t="shared" si="342"/>
        <v>410</v>
      </c>
      <c r="CN106" s="1">
        <f t="shared" si="343"/>
        <v>439</v>
      </c>
      <c r="CO106" s="1">
        <f t="shared" si="344"/>
        <v>527</v>
      </c>
      <c r="CP106" s="1">
        <f t="shared" si="345"/>
        <v>609</v>
      </c>
      <c r="CQ106" s="1">
        <f t="shared" si="346"/>
        <v>679</v>
      </c>
      <c r="CR106" s="1">
        <f t="shared" si="347"/>
        <v>547</v>
      </c>
      <c r="CS106" s="1">
        <f t="shared" si="348"/>
        <v>586</v>
      </c>
      <c r="CT106" s="1">
        <f t="shared" si="349"/>
        <v>703</v>
      </c>
      <c r="CU106" s="1">
        <f t="shared" si="350"/>
        <v>812</v>
      </c>
      <c r="CV106" s="1">
        <f t="shared" si="351"/>
        <v>906</v>
      </c>
      <c r="CW106" s="1">
        <f t="shared" si="352"/>
        <v>683</v>
      </c>
      <c r="CX106" s="1">
        <f t="shared" si="353"/>
        <v>732</v>
      </c>
      <c r="CY106" s="1">
        <f t="shared" si="354"/>
        <v>878</v>
      </c>
      <c r="CZ106" s="1">
        <f t="shared" si="355"/>
        <v>1015</v>
      </c>
      <c r="DA106" s="1">
        <f t="shared" si="356"/>
        <v>1132</v>
      </c>
      <c r="DB106" s="1">
        <f t="shared" si="357"/>
        <v>820</v>
      </c>
      <c r="DC106" s="1">
        <f t="shared" si="358"/>
        <v>879</v>
      </c>
      <c r="DD106" s="1">
        <f t="shared" si="359"/>
        <v>1054</v>
      </c>
      <c r="DE106" s="1">
        <f t="shared" si="360"/>
        <v>1218</v>
      </c>
      <c r="DF106" s="1">
        <f t="shared" si="361"/>
        <v>1359</v>
      </c>
      <c r="DG106" s="1">
        <f t="shared" si="362"/>
        <v>957</v>
      </c>
      <c r="DH106" s="1">
        <f t="shared" si="363"/>
        <v>1025</v>
      </c>
      <c r="DI106" s="1">
        <f t="shared" si="364"/>
        <v>1230</v>
      </c>
      <c r="DJ106" s="1">
        <f t="shared" si="365"/>
        <v>1421</v>
      </c>
      <c r="DK106" s="1">
        <f t="shared" si="366"/>
        <v>1585</v>
      </c>
      <c r="DL106" s="1">
        <f t="shared" si="367"/>
        <v>1094</v>
      </c>
      <c r="DM106" s="1">
        <f t="shared" si="368"/>
        <v>1172</v>
      </c>
      <c r="DN106" s="1">
        <f t="shared" si="369"/>
        <v>1406</v>
      </c>
      <c r="DO106" s="1">
        <f t="shared" si="370"/>
        <v>1625</v>
      </c>
      <c r="DP106" s="1">
        <f t="shared" si="371"/>
        <v>1812</v>
      </c>
      <c r="DQ106">
        <f t="shared" si="441"/>
        <v>0</v>
      </c>
      <c r="DR106">
        <f t="shared" si="442"/>
        <v>0</v>
      </c>
      <c r="DS106">
        <f t="shared" si="443"/>
        <v>0</v>
      </c>
      <c r="DT106">
        <f t="shared" si="444"/>
        <v>0</v>
      </c>
      <c r="DU106">
        <f t="shared" si="445"/>
        <v>0</v>
      </c>
      <c r="DV106">
        <f t="shared" si="446"/>
        <v>0</v>
      </c>
      <c r="DW106">
        <f t="shared" si="447"/>
        <v>0</v>
      </c>
      <c r="DX106">
        <f t="shared" si="448"/>
        <v>0</v>
      </c>
      <c r="DY106">
        <f t="shared" si="372"/>
        <v>0</v>
      </c>
      <c r="DZ106">
        <f t="shared" si="373"/>
        <v>0</v>
      </c>
      <c r="EA106">
        <f t="shared" si="374"/>
        <v>0</v>
      </c>
      <c r="EB106">
        <f t="shared" si="375"/>
        <v>0</v>
      </c>
      <c r="EC106">
        <f t="shared" si="376"/>
        <v>0</v>
      </c>
      <c r="ED106">
        <f t="shared" si="377"/>
        <v>0</v>
      </c>
      <c r="EE106">
        <f t="shared" si="378"/>
        <v>0</v>
      </c>
      <c r="EF106">
        <f t="shared" si="379"/>
        <v>0</v>
      </c>
      <c r="EG106">
        <f t="shared" si="380"/>
        <v>0</v>
      </c>
      <c r="EH106">
        <f t="shared" si="381"/>
        <v>0</v>
      </c>
      <c r="EI106">
        <f t="shared" si="382"/>
        <v>0</v>
      </c>
      <c r="EJ106">
        <f t="shared" si="383"/>
        <v>0</v>
      </c>
      <c r="EK106">
        <f t="shared" si="384"/>
        <v>0</v>
      </c>
      <c r="EL106">
        <f t="shared" si="385"/>
        <v>0</v>
      </c>
      <c r="EM106">
        <f t="shared" si="386"/>
        <v>0</v>
      </c>
      <c r="EN106">
        <f t="shared" si="387"/>
        <v>0</v>
      </c>
      <c r="EO106">
        <f t="shared" si="388"/>
        <v>0</v>
      </c>
      <c r="EP106">
        <f t="shared" si="389"/>
        <v>0</v>
      </c>
      <c r="EQ106">
        <f t="shared" si="390"/>
        <v>0</v>
      </c>
      <c r="ER106">
        <f t="shared" si="391"/>
        <v>0</v>
      </c>
      <c r="ES106">
        <f t="shared" si="392"/>
        <v>0</v>
      </c>
      <c r="ET106">
        <f t="shared" si="393"/>
        <v>0</v>
      </c>
      <c r="EU106">
        <f t="shared" si="394"/>
        <v>0</v>
      </c>
      <c r="EV106">
        <f t="shared" si="395"/>
        <v>0</v>
      </c>
      <c r="EW106">
        <f t="shared" si="396"/>
        <v>0</v>
      </c>
      <c r="EX106">
        <f t="shared" si="397"/>
        <v>0</v>
      </c>
      <c r="EY106">
        <f t="shared" si="398"/>
        <v>0</v>
      </c>
      <c r="EZ106">
        <f t="shared" si="399"/>
        <v>0</v>
      </c>
      <c r="FA106">
        <f t="shared" si="400"/>
        <v>0</v>
      </c>
      <c r="FB106">
        <f t="shared" si="401"/>
        <v>0</v>
      </c>
      <c r="FC106">
        <f t="shared" si="402"/>
        <v>0</v>
      </c>
      <c r="FD106">
        <f t="shared" si="403"/>
        <v>0</v>
      </c>
      <c r="FE106" s="1">
        <f t="shared" si="404"/>
        <v>0</v>
      </c>
      <c r="FF106" s="1">
        <f t="shared" si="405"/>
        <v>0</v>
      </c>
      <c r="FG106" s="1">
        <f t="shared" si="406"/>
        <v>0</v>
      </c>
      <c r="FH106" s="1">
        <f t="shared" si="407"/>
        <v>0</v>
      </c>
      <c r="FI106" s="1">
        <f t="shared" si="408"/>
        <v>0</v>
      </c>
      <c r="FJ106" s="1">
        <f t="shared" si="409"/>
        <v>0</v>
      </c>
      <c r="FK106" s="1">
        <f t="shared" si="410"/>
        <v>0</v>
      </c>
      <c r="FL106" s="1">
        <f t="shared" si="411"/>
        <v>0</v>
      </c>
      <c r="FM106" s="1">
        <f t="shared" si="412"/>
        <v>0</v>
      </c>
      <c r="FN106" s="1">
        <f t="shared" si="413"/>
        <v>0</v>
      </c>
      <c r="FO106" s="1">
        <f t="shared" si="414"/>
        <v>0</v>
      </c>
      <c r="FP106" s="1">
        <f t="shared" si="415"/>
        <v>0</v>
      </c>
      <c r="FQ106" s="1">
        <f t="shared" si="416"/>
        <v>0</v>
      </c>
      <c r="FR106" s="1">
        <f t="shared" si="417"/>
        <v>0</v>
      </c>
      <c r="FS106" s="1">
        <f t="shared" si="418"/>
        <v>0</v>
      </c>
      <c r="FT106" s="1">
        <f t="shared" si="419"/>
        <v>0</v>
      </c>
      <c r="FU106" s="1">
        <f t="shared" si="420"/>
        <v>0</v>
      </c>
      <c r="FV106" s="1">
        <f t="shared" si="421"/>
        <v>0</v>
      </c>
      <c r="FW106" s="1">
        <f t="shared" si="422"/>
        <v>0</v>
      </c>
      <c r="FX106" s="1">
        <f t="shared" si="423"/>
        <v>0</v>
      </c>
      <c r="FY106" s="1">
        <f t="shared" si="424"/>
        <v>0</v>
      </c>
      <c r="FZ106" s="1">
        <f t="shared" si="425"/>
        <v>0</v>
      </c>
      <c r="GA106" s="1">
        <f t="shared" si="426"/>
        <v>0</v>
      </c>
      <c r="GB106" s="1">
        <f t="shared" si="427"/>
        <v>0</v>
      </c>
      <c r="GC106" s="1">
        <f t="shared" si="428"/>
        <v>0</v>
      </c>
      <c r="GD106" s="1">
        <f t="shared" si="429"/>
        <v>0</v>
      </c>
      <c r="GE106" s="1">
        <f t="shared" si="430"/>
        <v>0</v>
      </c>
      <c r="GF106" s="1">
        <f t="shared" si="431"/>
        <v>0</v>
      </c>
      <c r="GG106" s="1">
        <f t="shared" si="432"/>
        <v>0</v>
      </c>
      <c r="GH106" s="1">
        <f t="shared" si="433"/>
        <v>0</v>
      </c>
      <c r="GI106" s="1">
        <f t="shared" si="434"/>
        <v>0</v>
      </c>
      <c r="GJ106" s="1">
        <f t="shared" si="435"/>
        <v>0</v>
      </c>
      <c r="GK106" s="1">
        <f t="shared" si="436"/>
        <v>0</v>
      </c>
      <c r="GL106" s="1">
        <f t="shared" si="437"/>
        <v>0</v>
      </c>
      <c r="GM106" s="1">
        <f t="shared" si="438"/>
        <v>0</v>
      </c>
      <c r="GN106">
        <f t="shared" si="439"/>
        <v>93720</v>
      </c>
      <c r="GO106">
        <f t="shared" si="440"/>
        <v>117150</v>
      </c>
    </row>
    <row r="107" spans="1:197" x14ac:dyDescent="0.2">
      <c r="A107" s="1" t="s">
        <v>337</v>
      </c>
      <c r="B107" t="s">
        <v>38</v>
      </c>
      <c r="C107" t="s">
        <v>338</v>
      </c>
      <c r="D107" t="s">
        <v>39</v>
      </c>
      <c r="E107">
        <v>163900</v>
      </c>
      <c r="F107">
        <v>57400</v>
      </c>
      <c r="G107">
        <v>65600</v>
      </c>
      <c r="H107">
        <v>73800</v>
      </c>
      <c r="I107">
        <v>81950</v>
      </c>
      <c r="J107">
        <v>88550</v>
      </c>
      <c r="K107">
        <v>95100</v>
      </c>
      <c r="L107">
        <v>101650</v>
      </c>
      <c r="M107">
        <v>108200</v>
      </c>
      <c r="N107">
        <v>68880</v>
      </c>
      <c r="O107">
        <v>78720</v>
      </c>
      <c r="P107">
        <v>88560</v>
      </c>
      <c r="Q107">
        <v>98340</v>
      </c>
      <c r="R107">
        <v>106260</v>
      </c>
      <c r="S107">
        <v>114120</v>
      </c>
      <c r="T107">
        <v>121980</v>
      </c>
      <c r="U107">
        <v>129840</v>
      </c>
      <c r="V107" s="1" t="s">
        <v>17</v>
      </c>
      <c r="AM107" s="1" t="s">
        <v>617</v>
      </c>
      <c r="AN107" s="1" t="s">
        <v>19</v>
      </c>
      <c r="AO107" s="1">
        <v>1</v>
      </c>
      <c r="AP107" t="s">
        <v>338</v>
      </c>
      <c r="AQ107" s="1" t="s">
        <v>21</v>
      </c>
      <c r="AR107" s="1" t="s">
        <v>587</v>
      </c>
      <c r="AS107" t="s">
        <v>338</v>
      </c>
      <c r="AT107">
        <f>'Average Income Limits-HIDE'!L106</f>
        <v>22960</v>
      </c>
      <c r="AU107">
        <f>'Average Income Limits-HIDE'!M106</f>
        <v>26240</v>
      </c>
      <c r="AV107">
        <f>'Average Income Limits-HIDE'!N106</f>
        <v>29520</v>
      </c>
      <c r="AW107">
        <f>'Average Income Limits-HIDE'!O106</f>
        <v>32780</v>
      </c>
      <c r="AX107">
        <f>'Average Income Limits-HIDE'!P106</f>
        <v>35420</v>
      </c>
      <c r="AY107">
        <f>'Average Income Limits-HIDE'!Q106</f>
        <v>38040</v>
      </c>
      <c r="AZ107">
        <f>'Average Income Limits-HIDE'!R106</f>
        <v>40660</v>
      </c>
      <c r="BA107">
        <f>'Average Income Limits-HIDE'!S106</f>
        <v>43280</v>
      </c>
      <c r="BB107">
        <f>'Average Income Limits-HIDE'!T106</f>
        <v>34440</v>
      </c>
      <c r="BC107">
        <f>'Average Income Limits-HIDE'!U106</f>
        <v>39360</v>
      </c>
      <c r="BD107">
        <f>'Average Income Limits-HIDE'!V106</f>
        <v>44280</v>
      </c>
      <c r="BE107">
        <f>'Average Income Limits-HIDE'!W106</f>
        <v>49170</v>
      </c>
      <c r="BF107">
        <f>'Average Income Limits-HIDE'!X106</f>
        <v>53130</v>
      </c>
      <c r="BG107">
        <f>'Average Income Limits-HIDE'!Y106</f>
        <v>57060</v>
      </c>
      <c r="BH107">
        <f>'Average Income Limits-HIDE'!Z106</f>
        <v>60990</v>
      </c>
      <c r="BI107">
        <f>'Average Income Limits-HIDE'!AA106</f>
        <v>64920</v>
      </c>
      <c r="BJ107">
        <f>'Average Income Limits-HIDE'!AB106</f>
        <v>45920</v>
      </c>
      <c r="BK107">
        <f>'Average Income Limits-HIDE'!AC106</f>
        <v>52480</v>
      </c>
      <c r="BL107">
        <f>'Average Income Limits-HIDE'!AD106</f>
        <v>59040</v>
      </c>
      <c r="BM107">
        <f>'Average Income Limits-HIDE'!AE106</f>
        <v>65560</v>
      </c>
      <c r="BN107">
        <f>'Average Income Limits-HIDE'!AF106</f>
        <v>70840</v>
      </c>
      <c r="BO107">
        <f>'Average Income Limits-HIDE'!AG106</f>
        <v>76080</v>
      </c>
      <c r="BP107">
        <f>'Average Income Limits-HIDE'!AH106</f>
        <v>81320</v>
      </c>
      <c r="BQ107">
        <f>'Average Income Limits-HIDE'!AI106</f>
        <v>86560</v>
      </c>
      <c r="BR107">
        <f>'Average Income Limits-HIDE'!AZ106</f>
        <v>80360</v>
      </c>
      <c r="BS107">
        <f>'Average Income Limits-HIDE'!BA106</f>
        <v>91840</v>
      </c>
      <c r="BT107">
        <f>'Average Income Limits-HIDE'!BB106</f>
        <v>103320</v>
      </c>
      <c r="BU107">
        <f>'Average Income Limits-HIDE'!BC106</f>
        <v>114730</v>
      </c>
      <c r="BV107">
        <f>'Average Income Limits-HIDE'!BD106</f>
        <v>123970</v>
      </c>
      <c r="BW107">
        <f>'Average Income Limits-HIDE'!BE106</f>
        <v>133140</v>
      </c>
      <c r="BX107">
        <f>'Average Income Limits-HIDE'!BF106</f>
        <v>142310</v>
      </c>
      <c r="BY107">
        <f>'Average Income Limits-HIDE'!BG106</f>
        <v>151480</v>
      </c>
      <c r="BZ107">
        <f>'Average Income Limits-HIDE'!BH106</f>
        <v>91840</v>
      </c>
      <c r="CA107">
        <f>'Average Income Limits-HIDE'!BI106</f>
        <v>104960</v>
      </c>
      <c r="CB107">
        <f>'Average Income Limits-HIDE'!BJ106</f>
        <v>118080</v>
      </c>
      <c r="CC107">
        <f>'Average Income Limits-HIDE'!BK106</f>
        <v>131120</v>
      </c>
      <c r="CD107">
        <f>'Average Income Limits-HIDE'!BL106</f>
        <v>141680</v>
      </c>
      <c r="CE107">
        <f>'Average Income Limits-HIDE'!BM106</f>
        <v>152160</v>
      </c>
      <c r="CF107">
        <f>'Average Income Limits-HIDE'!BN106</f>
        <v>162640</v>
      </c>
      <c r="CG107">
        <f>'Average Income Limits-HIDE'!BO106</f>
        <v>173120</v>
      </c>
      <c r="CH107" s="1">
        <f t="shared" si="337"/>
        <v>574</v>
      </c>
      <c r="CI107" s="1">
        <f t="shared" si="338"/>
        <v>615</v>
      </c>
      <c r="CJ107" s="1">
        <f t="shared" si="339"/>
        <v>738</v>
      </c>
      <c r="CK107" s="1">
        <f t="shared" si="340"/>
        <v>852</v>
      </c>
      <c r="CL107" s="1">
        <f t="shared" si="341"/>
        <v>951</v>
      </c>
      <c r="CM107" s="1">
        <f t="shared" si="342"/>
        <v>861</v>
      </c>
      <c r="CN107" s="1">
        <f t="shared" si="343"/>
        <v>922</v>
      </c>
      <c r="CO107" s="1">
        <f t="shared" si="344"/>
        <v>1107</v>
      </c>
      <c r="CP107" s="1">
        <f t="shared" si="345"/>
        <v>1278</v>
      </c>
      <c r="CQ107" s="1">
        <f t="shared" si="346"/>
        <v>1426</v>
      </c>
      <c r="CR107" s="1">
        <f t="shared" si="347"/>
        <v>1148</v>
      </c>
      <c r="CS107" s="1">
        <f t="shared" si="348"/>
        <v>1230</v>
      </c>
      <c r="CT107" s="1">
        <f t="shared" si="349"/>
        <v>1476</v>
      </c>
      <c r="CU107" s="1">
        <f t="shared" si="350"/>
        <v>1705</v>
      </c>
      <c r="CV107" s="1">
        <f t="shared" si="351"/>
        <v>1902</v>
      </c>
      <c r="CW107" s="1">
        <f t="shared" si="352"/>
        <v>1435</v>
      </c>
      <c r="CX107" s="1">
        <f t="shared" si="353"/>
        <v>1537</v>
      </c>
      <c r="CY107" s="1">
        <f t="shared" si="354"/>
        <v>1845</v>
      </c>
      <c r="CZ107" s="1">
        <f t="shared" si="355"/>
        <v>2131</v>
      </c>
      <c r="DA107" s="1">
        <f t="shared" si="356"/>
        <v>2377</v>
      </c>
      <c r="DB107" s="1">
        <f t="shared" si="357"/>
        <v>1722</v>
      </c>
      <c r="DC107" s="1">
        <f t="shared" si="358"/>
        <v>1845</v>
      </c>
      <c r="DD107" s="1">
        <f t="shared" si="359"/>
        <v>2214</v>
      </c>
      <c r="DE107" s="1">
        <f t="shared" si="360"/>
        <v>2557</v>
      </c>
      <c r="DF107" s="1">
        <f t="shared" si="361"/>
        <v>2853</v>
      </c>
      <c r="DG107" s="1">
        <f t="shared" si="362"/>
        <v>2009</v>
      </c>
      <c r="DH107" s="1">
        <f t="shared" si="363"/>
        <v>2152</v>
      </c>
      <c r="DI107" s="1">
        <f t="shared" si="364"/>
        <v>2583</v>
      </c>
      <c r="DJ107" s="1">
        <f t="shared" si="365"/>
        <v>2983</v>
      </c>
      <c r="DK107" s="1">
        <f t="shared" si="366"/>
        <v>3328</v>
      </c>
      <c r="DL107" s="1">
        <f t="shared" si="367"/>
        <v>2296</v>
      </c>
      <c r="DM107" s="1">
        <f t="shared" si="368"/>
        <v>2460</v>
      </c>
      <c r="DN107" s="1">
        <f t="shared" si="369"/>
        <v>2952</v>
      </c>
      <c r="DO107" s="1">
        <f t="shared" si="370"/>
        <v>3410</v>
      </c>
      <c r="DP107" s="1">
        <f t="shared" si="371"/>
        <v>3804</v>
      </c>
      <c r="DQ107">
        <f t="shared" si="441"/>
        <v>0</v>
      </c>
      <c r="DR107">
        <f t="shared" si="442"/>
        <v>0</v>
      </c>
      <c r="DS107">
        <f t="shared" si="443"/>
        <v>0</v>
      </c>
      <c r="DT107">
        <f t="shared" si="444"/>
        <v>0</v>
      </c>
      <c r="DU107">
        <f t="shared" si="445"/>
        <v>0</v>
      </c>
      <c r="DV107">
        <f t="shared" si="446"/>
        <v>0</v>
      </c>
      <c r="DW107">
        <f t="shared" si="447"/>
        <v>0</v>
      </c>
      <c r="DX107">
        <f t="shared" si="448"/>
        <v>0</v>
      </c>
      <c r="DY107">
        <f t="shared" si="372"/>
        <v>0</v>
      </c>
      <c r="DZ107">
        <f t="shared" si="373"/>
        <v>0</v>
      </c>
      <c r="EA107">
        <f t="shared" si="374"/>
        <v>0</v>
      </c>
      <c r="EB107">
        <f t="shared" si="375"/>
        <v>0</v>
      </c>
      <c r="EC107">
        <f t="shared" si="376"/>
        <v>0</v>
      </c>
      <c r="ED107">
        <f t="shared" si="377"/>
        <v>0</v>
      </c>
      <c r="EE107">
        <f t="shared" si="378"/>
        <v>0</v>
      </c>
      <c r="EF107">
        <f t="shared" si="379"/>
        <v>0</v>
      </c>
      <c r="EG107">
        <f t="shared" si="380"/>
        <v>0</v>
      </c>
      <c r="EH107">
        <f t="shared" si="381"/>
        <v>0</v>
      </c>
      <c r="EI107">
        <f t="shared" si="382"/>
        <v>0</v>
      </c>
      <c r="EJ107">
        <f t="shared" si="383"/>
        <v>0</v>
      </c>
      <c r="EK107">
        <f t="shared" si="384"/>
        <v>0</v>
      </c>
      <c r="EL107">
        <f t="shared" si="385"/>
        <v>0</v>
      </c>
      <c r="EM107">
        <f t="shared" si="386"/>
        <v>0</v>
      </c>
      <c r="EN107">
        <f t="shared" si="387"/>
        <v>0</v>
      </c>
      <c r="EO107">
        <f t="shared" si="388"/>
        <v>0</v>
      </c>
      <c r="EP107">
        <f t="shared" si="389"/>
        <v>0</v>
      </c>
      <c r="EQ107">
        <f t="shared" si="390"/>
        <v>0</v>
      </c>
      <c r="ER107">
        <f t="shared" si="391"/>
        <v>0</v>
      </c>
      <c r="ES107">
        <f t="shared" si="392"/>
        <v>0</v>
      </c>
      <c r="ET107">
        <f t="shared" si="393"/>
        <v>0</v>
      </c>
      <c r="EU107">
        <f t="shared" si="394"/>
        <v>0</v>
      </c>
      <c r="EV107">
        <f t="shared" si="395"/>
        <v>0</v>
      </c>
      <c r="EW107">
        <f t="shared" si="396"/>
        <v>0</v>
      </c>
      <c r="EX107">
        <f t="shared" si="397"/>
        <v>0</v>
      </c>
      <c r="EY107">
        <f t="shared" si="398"/>
        <v>0</v>
      </c>
      <c r="EZ107">
        <f t="shared" si="399"/>
        <v>0</v>
      </c>
      <c r="FA107">
        <f t="shared" si="400"/>
        <v>0</v>
      </c>
      <c r="FB107">
        <f t="shared" si="401"/>
        <v>0</v>
      </c>
      <c r="FC107">
        <f t="shared" si="402"/>
        <v>0</v>
      </c>
      <c r="FD107">
        <f t="shared" si="403"/>
        <v>0</v>
      </c>
      <c r="FE107" s="1">
        <f t="shared" si="404"/>
        <v>0</v>
      </c>
      <c r="FF107" s="1">
        <f t="shared" si="405"/>
        <v>0</v>
      </c>
      <c r="FG107" s="1">
        <f t="shared" si="406"/>
        <v>0</v>
      </c>
      <c r="FH107" s="1">
        <f t="shared" si="407"/>
        <v>0</v>
      </c>
      <c r="FI107" s="1">
        <f t="shared" si="408"/>
        <v>0</v>
      </c>
      <c r="FJ107" s="1">
        <f t="shared" si="409"/>
        <v>0</v>
      </c>
      <c r="FK107" s="1">
        <f t="shared" si="410"/>
        <v>0</v>
      </c>
      <c r="FL107" s="1">
        <f t="shared" si="411"/>
        <v>0</v>
      </c>
      <c r="FM107" s="1">
        <f t="shared" si="412"/>
        <v>0</v>
      </c>
      <c r="FN107" s="1">
        <f t="shared" si="413"/>
        <v>0</v>
      </c>
      <c r="FO107" s="1">
        <f t="shared" si="414"/>
        <v>0</v>
      </c>
      <c r="FP107" s="1">
        <f t="shared" si="415"/>
        <v>0</v>
      </c>
      <c r="FQ107" s="1">
        <f t="shared" si="416"/>
        <v>0</v>
      </c>
      <c r="FR107" s="1">
        <f t="shared" si="417"/>
        <v>0</v>
      </c>
      <c r="FS107" s="1">
        <f t="shared" si="418"/>
        <v>0</v>
      </c>
      <c r="FT107" s="1">
        <f t="shared" si="419"/>
        <v>0</v>
      </c>
      <c r="FU107" s="1">
        <f t="shared" si="420"/>
        <v>0</v>
      </c>
      <c r="FV107" s="1">
        <f t="shared" si="421"/>
        <v>0</v>
      </c>
      <c r="FW107" s="1">
        <f t="shared" si="422"/>
        <v>0</v>
      </c>
      <c r="FX107" s="1">
        <f t="shared" si="423"/>
        <v>0</v>
      </c>
      <c r="FY107" s="1">
        <f t="shared" si="424"/>
        <v>0</v>
      </c>
      <c r="FZ107" s="1">
        <f t="shared" si="425"/>
        <v>0</v>
      </c>
      <c r="GA107" s="1">
        <f t="shared" si="426"/>
        <v>0</v>
      </c>
      <c r="GB107" s="1">
        <f t="shared" si="427"/>
        <v>0</v>
      </c>
      <c r="GC107" s="1">
        <f t="shared" si="428"/>
        <v>0</v>
      </c>
      <c r="GD107" s="1">
        <f t="shared" si="429"/>
        <v>0</v>
      </c>
      <c r="GE107" s="1">
        <f t="shared" si="430"/>
        <v>0</v>
      </c>
      <c r="GF107" s="1">
        <f t="shared" si="431"/>
        <v>0</v>
      </c>
      <c r="GG107" s="1">
        <f t="shared" si="432"/>
        <v>0</v>
      </c>
      <c r="GH107" s="1">
        <f t="shared" si="433"/>
        <v>0</v>
      </c>
      <c r="GI107" s="1">
        <f t="shared" si="434"/>
        <v>0</v>
      </c>
      <c r="GJ107" s="1">
        <f t="shared" si="435"/>
        <v>0</v>
      </c>
      <c r="GK107" s="1">
        <f t="shared" si="436"/>
        <v>0</v>
      </c>
      <c r="GL107" s="1">
        <f t="shared" si="437"/>
        <v>0</v>
      </c>
      <c r="GM107" s="1">
        <f t="shared" si="438"/>
        <v>0</v>
      </c>
      <c r="GN107">
        <f t="shared" si="439"/>
        <v>196680</v>
      </c>
      <c r="GO107">
        <f t="shared" si="440"/>
        <v>245850</v>
      </c>
    </row>
    <row r="108" spans="1:197" x14ac:dyDescent="0.2">
      <c r="A108" s="1" t="s">
        <v>339</v>
      </c>
      <c r="B108" t="s">
        <v>38</v>
      </c>
      <c r="C108" t="s">
        <v>340</v>
      </c>
      <c r="D108" t="s">
        <v>39</v>
      </c>
      <c r="E108">
        <v>163900</v>
      </c>
      <c r="F108">
        <v>57400</v>
      </c>
      <c r="G108">
        <v>65600</v>
      </c>
      <c r="H108">
        <v>73800</v>
      </c>
      <c r="I108">
        <v>81950</v>
      </c>
      <c r="J108">
        <v>88550</v>
      </c>
      <c r="K108">
        <v>95100</v>
      </c>
      <c r="L108">
        <v>101650</v>
      </c>
      <c r="M108">
        <v>108200</v>
      </c>
      <c r="N108">
        <v>68880</v>
      </c>
      <c r="O108">
        <v>78720</v>
      </c>
      <c r="P108">
        <v>88560</v>
      </c>
      <c r="Q108">
        <v>98340</v>
      </c>
      <c r="R108">
        <v>106260</v>
      </c>
      <c r="S108">
        <v>114120</v>
      </c>
      <c r="T108">
        <v>121980</v>
      </c>
      <c r="U108">
        <v>129840</v>
      </c>
      <c r="V108" s="1" t="s">
        <v>17</v>
      </c>
      <c r="AM108" s="1" t="s">
        <v>617</v>
      </c>
      <c r="AN108" s="1" t="s">
        <v>19</v>
      </c>
      <c r="AO108" s="1">
        <v>1</v>
      </c>
      <c r="AP108" t="s">
        <v>340</v>
      </c>
      <c r="AQ108" s="1" t="s">
        <v>21</v>
      </c>
      <c r="AR108" s="1" t="s">
        <v>588</v>
      </c>
      <c r="AS108" t="s">
        <v>340</v>
      </c>
      <c r="AT108">
        <f>'Average Income Limits-HIDE'!L107</f>
        <v>22960</v>
      </c>
      <c r="AU108">
        <f>'Average Income Limits-HIDE'!M107</f>
        <v>26240</v>
      </c>
      <c r="AV108">
        <f>'Average Income Limits-HIDE'!N107</f>
        <v>29520</v>
      </c>
      <c r="AW108">
        <f>'Average Income Limits-HIDE'!O107</f>
        <v>32780</v>
      </c>
      <c r="AX108">
        <f>'Average Income Limits-HIDE'!P107</f>
        <v>35420</v>
      </c>
      <c r="AY108">
        <f>'Average Income Limits-HIDE'!Q107</f>
        <v>38040</v>
      </c>
      <c r="AZ108">
        <f>'Average Income Limits-HIDE'!R107</f>
        <v>40660</v>
      </c>
      <c r="BA108">
        <f>'Average Income Limits-HIDE'!S107</f>
        <v>43280</v>
      </c>
      <c r="BB108">
        <f>'Average Income Limits-HIDE'!T107</f>
        <v>34440</v>
      </c>
      <c r="BC108">
        <f>'Average Income Limits-HIDE'!U107</f>
        <v>39360</v>
      </c>
      <c r="BD108">
        <f>'Average Income Limits-HIDE'!V107</f>
        <v>44280</v>
      </c>
      <c r="BE108">
        <f>'Average Income Limits-HIDE'!W107</f>
        <v>49170</v>
      </c>
      <c r="BF108">
        <f>'Average Income Limits-HIDE'!X107</f>
        <v>53130</v>
      </c>
      <c r="BG108">
        <f>'Average Income Limits-HIDE'!Y107</f>
        <v>57060</v>
      </c>
      <c r="BH108">
        <f>'Average Income Limits-HIDE'!Z107</f>
        <v>60990</v>
      </c>
      <c r="BI108">
        <f>'Average Income Limits-HIDE'!AA107</f>
        <v>64920</v>
      </c>
      <c r="BJ108">
        <f>'Average Income Limits-HIDE'!AB107</f>
        <v>45920</v>
      </c>
      <c r="BK108">
        <f>'Average Income Limits-HIDE'!AC107</f>
        <v>52480</v>
      </c>
      <c r="BL108">
        <f>'Average Income Limits-HIDE'!AD107</f>
        <v>59040</v>
      </c>
      <c r="BM108">
        <f>'Average Income Limits-HIDE'!AE107</f>
        <v>65560</v>
      </c>
      <c r="BN108">
        <f>'Average Income Limits-HIDE'!AF107</f>
        <v>70840</v>
      </c>
      <c r="BO108">
        <f>'Average Income Limits-HIDE'!AG107</f>
        <v>76080</v>
      </c>
      <c r="BP108">
        <f>'Average Income Limits-HIDE'!AH107</f>
        <v>81320</v>
      </c>
      <c r="BQ108">
        <f>'Average Income Limits-HIDE'!AI107</f>
        <v>86560</v>
      </c>
      <c r="BR108">
        <f>'Average Income Limits-HIDE'!AZ107</f>
        <v>80360</v>
      </c>
      <c r="BS108">
        <f>'Average Income Limits-HIDE'!BA107</f>
        <v>91840</v>
      </c>
      <c r="BT108">
        <f>'Average Income Limits-HIDE'!BB107</f>
        <v>103320</v>
      </c>
      <c r="BU108">
        <f>'Average Income Limits-HIDE'!BC107</f>
        <v>114730</v>
      </c>
      <c r="BV108">
        <f>'Average Income Limits-HIDE'!BD107</f>
        <v>123970</v>
      </c>
      <c r="BW108">
        <f>'Average Income Limits-HIDE'!BE107</f>
        <v>133140</v>
      </c>
      <c r="BX108">
        <f>'Average Income Limits-HIDE'!BF107</f>
        <v>142310</v>
      </c>
      <c r="BY108">
        <f>'Average Income Limits-HIDE'!BG107</f>
        <v>151480</v>
      </c>
      <c r="BZ108">
        <f>'Average Income Limits-HIDE'!BH107</f>
        <v>91840</v>
      </c>
      <c r="CA108">
        <f>'Average Income Limits-HIDE'!BI107</f>
        <v>104960</v>
      </c>
      <c r="CB108">
        <f>'Average Income Limits-HIDE'!BJ107</f>
        <v>118080</v>
      </c>
      <c r="CC108">
        <f>'Average Income Limits-HIDE'!BK107</f>
        <v>131120</v>
      </c>
      <c r="CD108">
        <f>'Average Income Limits-HIDE'!BL107</f>
        <v>141680</v>
      </c>
      <c r="CE108">
        <f>'Average Income Limits-HIDE'!BM107</f>
        <v>152160</v>
      </c>
      <c r="CF108">
        <f>'Average Income Limits-HIDE'!BN107</f>
        <v>162640</v>
      </c>
      <c r="CG108">
        <f>'Average Income Limits-HIDE'!BO107</f>
        <v>173120</v>
      </c>
      <c r="CH108" s="1">
        <f t="shared" si="337"/>
        <v>574</v>
      </c>
      <c r="CI108" s="1">
        <f t="shared" si="338"/>
        <v>615</v>
      </c>
      <c r="CJ108" s="1">
        <f t="shared" si="339"/>
        <v>738</v>
      </c>
      <c r="CK108" s="1">
        <f t="shared" si="340"/>
        <v>852</v>
      </c>
      <c r="CL108" s="1">
        <f t="shared" si="341"/>
        <v>951</v>
      </c>
      <c r="CM108" s="1">
        <f t="shared" si="342"/>
        <v>861</v>
      </c>
      <c r="CN108" s="1">
        <f t="shared" si="343"/>
        <v>922</v>
      </c>
      <c r="CO108" s="1">
        <f t="shared" si="344"/>
        <v>1107</v>
      </c>
      <c r="CP108" s="1">
        <f t="shared" si="345"/>
        <v>1278</v>
      </c>
      <c r="CQ108" s="1">
        <f t="shared" si="346"/>
        <v>1426</v>
      </c>
      <c r="CR108" s="1">
        <f t="shared" si="347"/>
        <v>1148</v>
      </c>
      <c r="CS108" s="1">
        <f t="shared" si="348"/>
        <v>1230</v>
      </c>
      <c r="CT108" s="1">
        <f t="shared" si="349"/>
        <v>1476</v>
      </c>
      <c r="CU108" s="1">
        <f t="shared" si="350"/>
        <v>1705</v>
      </c>
      <c r="CV108" s="1">
        <f t="shared" si="351"/>
        <v>1902</v>
      </c>
      <c r="CW108" s="1">
        <f t="shared" si="352"/>
        <v>1435</v>
      </c>
      <c r="CX108" s="1">
        <f t="shared" si="353"/>
        <v>1537</v>
      </c>
      <c r="CY108" s="1">
        <f t="shared" si="354"/>
        <v>1845</v>
      </c>
      <c r="CZ108" s="1">
        <f t="shared" si="355"/>
        <v>2131</v>
      </c>
      <c r="DA108" s="1">
        <f t="shared" si="356"/>
        <v>2377</v>
      </c>
      <c r="DB108" s="1">
        <f t="shared" si="357"/>
        <v>1722</v>
      </c>
      <c r="DC108" s="1">
        <f t="shared" si="358"/>
        <v>1845</v>
      </c>
      <c r="DD108" s="1">
        <f t="shared" si="359"/>
        <v>2214</v>
      </c>
      <c r="DE108" s="1">
        <f t="shared" si="360"/>
        <v>2557</v>
      </c>
      <c r="DF108" s="1">
        <f t="shared" si="361"/>
        <v>2853</v>
      </c>
      <c r="DG108" s="1">
        <f t="shared" si="362"/>
        <v>2009</v>
      </c>
      <c r="DH108" s="1">
        <f t="shared" si="363"/>
        <v>2152</v>
      </c>
      <c r="DI108" s="1">
        <f t="shared" si="364"/>
        <v>2583</v>
      </c>
      <c r="DJ108" s="1">
        <f t="shared" si="365"/>
        <v>2983</v>
      </c>
      <c r="DK108" s="1">
        <f t="shared" si="366"/>
        <v>3328</v>
      </c>
      <c r="DL108" s="1">
        <f t="shared" si="367"/>
        <v>2296</v>
      </c>
      <c r="DM108" s="1">
        <f t="shared" si="368"/>
        <v>2460</v>
      </c>
      <c r="DN108" s="1">
        <f t="shared" si="369"/>
        <v>2952</v>
      </c>
      <c r="DO108" s="1">
        <f t="shared" si="370"/>
        <v>3410</v>
      </c>
      <c r="DP108" s="1">
        <f t="shared" si="371"/>
        <v>3804</v>
      </c>
      <c r="DQ108">
        <f t="shared" si="441"/>
        <v>0</v>
      </c>
      <c r="DR108">
        <f t="shared" si="442"/>
        <v>0</v>
      </c>
      <c r="DS108">
        <f t="shared" si="443"/>
        <v>0</v>
      </c>
      <c r="DT108">
        <f t="shared" si="444"/>
        <v>0</v>
      </c>
      <c r="DU108">
        <f t="shared" si="445"/>
        <v>0</v>
      </c>
      <c r="DV108">
        <f t="shared" si="446"/>
        <v>0</v>
      </c>
      <c r="DW108">
        <f t="shared" si="447"/>
        <v>0</v>
      </c>
      <c r="DX108">
        <f t="shared" si="448"/>
        <v>0</v>
      </c>
      <c r="DY108">
        <f t="shared" si="372"/>
        <v>0</v>
      </c>
      <c r="DZ108">
        <f t="shared" si="373"/>
        <v>0</v>
      </c>
      <c r="EA108">
        <f t="shared" si="374"/>
        <v>0</v>
      </c>
      <c r="EB108">
        <f t="shared" si="375"/>
        <v>0</v>
      </c>
      <c r="EC108">
        <f t="shared" si="376"/>
        <v>0</v>
      </c>
      <c r="ED108">
        <f t="shared" si="377"/>
        <v>0</v>
      </c>
      <c r="EE108">
        <f t="shared" si="378"/>
        <v>0</v>
      </c>
      <c r="EF108">
        <f t="shared" si="379"/>
        <v>0</v>
      </c>
      <c r="EG108">
        <f t="shared" si="380"/>
        <v>0</v>
      </c>
      <c r="EH108">
        <f t="shared" si="381"/>
        <v>0</v>
      </c>
      <c r="EI108">
        <f t="shared" si="382"/>
        <v>0</v>
      </c>
      <c r="EJ108">
        <f t="shared" si="383"/>
        <v>0</v>
      </c>
      <c r="EK108">
        <f t="shared" si="384"/>
        <v>0</v>
      </c>
      <c r="EL108">
        <f t="shared" si="385"/>
        <v>0</v>
      </c>
      <c r="EM108">
        <f t="shared" si="386"/>
        <v>0</v>
      </c>
      <c r="EN108">
        <f t="shared" si="387"/>
        <v>0</v>
      </c>
      <c r="EO108">
        <f t="shared" si="388"/>
        <v>0</v>
      </c>
      <c r="EP108">
        <f t="shared" si="389"/>
        <v>0</v>
      </c>
      <c r="EQ108">
        <f t="shared" si="390"/>
        <v>0</v>
      </c>
      <c r="ER108">
        <f t="shared" si="391"/>
        <v>0</v>
      </c>
      <c r="ES108">
        <f t="shared" si="392"/>
        <v>0</v>
      </c>
      <c r="ET108">
        <f t="shared" si="393"/>
        <v>0</v>
      </c>
      <c r="EU108">
        <f t="shared" si="394"/>
        <v>0</v>
      </c>
      <c r="EV108">
        <f t="shared" si="395"/>
        <v>0</v>
      </c>
      <c r="EW108">
        <f t="shared" si="396"/>
        <v>0</v>
      </c>
      <c r="EX108">
        <f t="shared" si="397"/>
        <v>0</v>
      </c>
      <c r="EY108">
        <f t="shared" si="398"/>
        <v>0</v>
      </c>
      <c r="EZ108">
        <f t="shared" si="399"/>
        <v>0</v>
      </c>
      <c r="FA108">
        <f t="shared" si="400"/>
        <v>0</v>
      </c>
      <c r="FB108">
        <f t="shared" si="401"/>
        <v>0</v>
      </c>
      <c r="FC108">
        <f t="shared" si="402"/>
        <v>0</v>
      </c>
      <c r="FD108">
        <f t="shared" si="403"/>
        <v>0</v>
      </c>
      <c r="FE108" s="1">
        <f t="shared" si="404"/>
        <v>0</v>
      </c>
      <c r="FF108" s="1">
        <f t="shared" si="405"/>
        <v>0</v>
      </c>
      <c r="FG108" s="1">
        <f t="shared" si="406"/>
        <v>0</v>
      </c>
      <c r="FH108" s="1">
        <f t="shared" si="407"/>
        <v>0</v>
      </c>
      <c r="FI108" s="1">
        <f t="shared" si="408"/>
        <v>0</v>
      </c>
      <c r="FJ108" s="1">
        <f t="shared" si="409"/>
        <v>0</v>
      </c>
      <c r="FK108" s="1">
        <f t="shared" si="410"/>
        <v>0</v>
      </c>
      <c r="FL108" s="1">
        <f t="shared" si="411"/>
        <v>0</v>
      </c>
      <c r="FM108" s="1">
        <f t="shared" si="412"/>
        <v>0</v>
      </c>
      <c r="FN108" s="1">
        <f t="shared" si="413"/>
        <v>0</v>
      </c>
      <c r="FO108" s="1">
        <f t="shared" si="414"/>
        <v>0</v>
      </c>
      <c r="FP108" s="1">
        <f t="shared" si="415"/>
        <v>0</v>
      </c>
      <c r="FQ108" s="1">
        <f t="shared" si="416"/>
        <v>0</v>
      </c>
      <c r="FR108" s="1">
        <f t="shared" si="417"/>
        <v>0</v>
      </c>
      <c r="FS108" s="1">
        <f t="shared" si="418"/>
        <v>0</v>
      </c>
      <c r="FT108" s="1">
        <f t="shared" si="419"/>
        <v>0</v>
      </c>
      <c r="FU108" s="1">
        <f t="shared" si="420"/>
        <v>0</v>
      </c>
      <c r="FV108" s="1">
        <f t="shared" si="421"/>
        <v>0</v>
      </c>
      <c r="FW108" s="1">
        <f t="shared" si="422"/>
        <v>0</v>
      </c>
      <c r="FX108" s="1">
        <f t="shared" si="423"/>
        <v>0</v>
      </c>
      <c r="FY108" s="1">
        <f t="shared" si="424"/>
        <v>0</v>
      </c>
      <c r="FZ108" s="1">
        <f t="shared" si="425"/>
        <v>0</v>
      </c>
      <c r="GA108" s="1">
        <f t="shared" si="426"/>
        <v>0</v>
      </c>
      <c r="GB108" s="1">
        <f t="shared" si="427"/>
        <v>0</v>
      </c>
      <c r="GC108" s="1">
        <f t="shared" si="428"/>
        <v>0</v>
      </c>
      <c r="GD108" s="1">
        <f t="shared" si="429"/>
        <v>0</v>
      </c>
      <c r="GE108" s="1">
        <f t="shared" si="430"/>
        <v>0</v>
      </c>
      <c r="GF108" s="1">
        <f t="shared" si="431"/>
        <v>0</v>
      </c>
      <c r="GG108" s="1">
        <f t="shared" si="432"/>
        <v>0</v>
      </c>
      <c r="GH108" s="1">
        <f t="shared" si="433"/>
        <v>0</v>
      </c>
      <c r="GI108" s="1">
        <f t="shared" si="434"/>
        <v>0</v>
      </c>
      <c r="GJ108" s="1">
        <f t="shared" si="435"/>
        <v>0</v>
      </c>
      <c r="GK108" s="1">
        <f t="shared" si="436"/>
        <v>0</v>
      </c>
      <c r="GL108" s="1">
        <f t="shared" si="437"/>
        <v>0</v>
      </c>
      <c r="GM108" s="1">
        <f t="shared" si="438"/>
        <v>0</v>
      </c>
      <c r="GN108">
        <f t="shared" si="439"/>
        <v>196680</v>
      </c>
      <c r="GO108">
        <f t="shared" si="440"/>
        <v>245850</v>
      </c>
    </row>
    <row r="109" spans="1:197" x14ac:dyDescent="0.2">
      <c r="A109" s="1" t="s">
        <v>341</v>
      </c>
      <c r="B109" t="s">
        <v>827</v>
      </c>
      <c r="C109" t="s">
        <v>342</v>
      </c>
      <c r="D109" t="s">
        <v>834</v>
      </c>
      <c r="E109">
        <v>97000</v>
      </c>
      <c r="F109">
        <v>32800</v>
      </c>
      <c r="G109">
        <v>37500</v>
      </c>
      <c r="H109">
        <v>42200</v>
      </c>
      <c r="I109">
        <v>46900</v>
      </c>
      <c r="J109">
        <v>50650</v>
      </c>
      <c r="K109">
        <v>54400</v>
      </c>
      <c r="L109">
        <v>58150</v>
      </c>
      <c r="M109">
        <v>61900</v>
      </c>
      <c r="N109">
        <v>39360</v>
      </c>
      <c r="O109">
        <v>45000</v>
      </c>
      <c r="P109">
        <v>50640</v>
      </c>
      <c r="Q109">
        <v>56280</v>
      </c>
      <c r="R109">
        <v>60780</v>
      </c>
      <c r="S109">
        <v>65280</v>
      </c>
      <c r="T109">
        <v>69780</v>
      </c>
      <c r="U109">
        <v>74280</v>
      </c>
      <c r="V109" s="1" t="s">
        <v>17</v>
      </c>
      <c r="AM109" s="1" t="s">
        <v>617</v>
      </c>
      <c r="AN109" s="1" t="s">
        <v>19</v>
      </c>
      <c r="AO109" s="1">
        <v>0</v>
      </c>
      <c r="AP109" t="s">
        <v>342</v>
      </c>
      <c r="AQ109" s="1" t="s">
        <v>21</v>
      </c>
      <c r="AR109" s="1" t="s">
        <v>589</v>
      </c>
      <c r="AS109" t="s">
        <v>342</v>
      </c>
      <c r="AT109">
        <f>'Average Income Limits-HIDE'!L108</f>
        <v>13120</v>
      </c>
      <c r="AU109">
        <f>'Average Income Limits-HIDE'!M108</f>
        <v>15000</v>
      </c>
      <c r="AV109">
        <f>'Average Income Limits-HIDE'!N108</f>
        <v>16880</v>
      </c>
      <c r="AW109">
        <f>'Average Income Limits-HIDE'!O108</f>
        <v>18760</v>
      </c>
      <c r="AX109">
        <f>'Average Income Limits-HIDE'!P108</f>
        <v>20260</v>
      </c>
      <c r="AY109">
        <f>'Average Income Limits-HIDE'!Q108</f>
        <v>21760</v>
      </c>
      <c r="AZ109">
        <f>'Average Income Limits-HIDE'!R108</f>
        <v>23260</v>
      </c>
      <c r="BA109">
        <f>'Average Income Limits-HIDE'!S108</f>
        <v>24760</v>
      </c>
      <c r="BB109">
        <f>'Average Income Limits-HIDE'!T108</f>
        <v>19680</v>
      </c>
      <c r="BC109">
        <f>'Average Income Limits-HIDE'!U108</f>
        <v>22500</v>
      </c>
      <c r="BD109">
        <f>'Average Income Limits-HIDE'!V108</f>
        <v>25320</v>
      </c>
      <c r="BE109">
        <f>'Average Income Limits-HIDE'!W108</f>
        <v>28140</v>
      </c>
      <c r="BF109">
        <f>'Average Income Limits-HIDE'!X108</f>
        <v>30390</v>
      </c>
      <c r="BG109">
        <f>'Average Income Limits-HIDE'!Y108</f>
        <v>32640</v>
      </c>
      <c r="BH109">
        <f>'Average Income Limits-HIDE'!Z108</f>
        <v>34890</v>
      </c>
      <c r="BI109">
        <f>'Average Income Limits-HIDE'!AA108</f>
        <v>37140</v>
      </c>
      <c r="BJ109">
        <f>'Average Income Limits-HIDE'!AB108</f>
        <v>26240</v>
      </c>
      <c r="BK109">
        <f>'Average Income Limits-HIDE'!AC108</f>
        <v>30000</v>
      </c>
      <c r="BL109">
        <f>'Average Income Limits-HIDE'!AD108</f>
        <v>33760</v>
      </c>
      <c r="BM109">
        <f>'Average Income Limits-HIDE'!AE108</f>
        <v>37520</v>
      </c>
      <c r="BN109">
        <f>'Average Income Limits-HIDE'!AF108</f>
        <v>40520</v>
      </c>
      <c r="BO109">
        <f>'Average Income Limits-HIDE'!AG108</f>
        <v>43520</v>
      </c>
      <c r="BP109">
        <f>'Average Income Limits-HIDE'!AH108</f>
        <v>46520</v>
      </c>
      <c r="BQ109">
        <f>'Average Income Limits-HIDE'!AI108</f>
        <v>49520</v>
      </c>
      <c r="BR109">
        <f>'Average Income Limits-HIDE'!AZ108</f>
        <v>45920</v>
      </c>
      <c r="BS109">
        <f>'Average Income Limits-HIDE'!BA108</f>
        <v>52500</v>
      </c>
      <c r="BT109">
        <f>'Average Income Limits-HIDE'!BB108</f>
        <v>59080</v>
      </c>
      <c r="BU109">
        <f>'Average Income Limits-HIDE'!BC108</f>
        <v>65660</v>
      </c>
      <c r="BV109">
        <f>'Average Income Limits-HIDE'!BD108</f>
        <v>70910</v>
      </c>
      <c r="BW109">
        <f>'Average Income Limits-HIDE'!BE108</f>
        <v>76160</v>
      </c>
      <c r="BX109">
        <f>'Average Income Limits-HIDE'!BF108</f>
        <v>81410</v>
      </c>
      <c r="BY109">
        <f>'Average Income Limits-HIDE'!BG108</f>
        <v>86660</v>
      </c>
      <c r="BZ109">
        <f>'Average Income Limits-HIDE'!BH108</f>
        <v>52480</v>
      </c>
      <c r="CA109">
        <f>'Average Income Limits-HIDE'!BI108</f>
        <v>60000</v>
      </c>
      <c r="CB109">
        <f>'Average Income Limits-HIDE'!BJ108</f>
        <v>67520</v>
      </c>
      <c r="CC109">
        <f>'Average Income Limits-HIDE'!BK108</f>
        <v>75040</v>
      </c>
      <c r="CD109">
        <f>'Average Income Limits-HIDE'!BL108</f>
        <v>81040</v>
      </c>
      <c r="CE109">
        <f>'Average Income Limits-HIDE'!BM108</f>
        <v>87040</v>
      </c>
      <c r="CF109">
        <f>'Average Income Limits-HIDE'!BN108</f>
        <v>93040</v>
      </c>
      <c r="CG109">
        <f>'Average Income Limits-HIDE'!BO108</f>
        <v>99040</v>
      </c>
      <c r="CH109" s="1">
        <f t="shared" si="337"/>
        <v>328</v>
      </c>
      <c r="CI109" s="1">
        <f t="shared" si="338"/>
        <v>351</v>
      </c>
      <c r="CJ109" s="1">
        <f t="shared" si="339"/>
        <v>422</v>
      </c>
      <c r="CK109" s="1">
        <f t="shared" si="340"/>
        <v>487</v>
      </c>
      <c r="CL109" s="1">
        <f t="shared" si="341"/>
        <v>544</v>
      </c>
      <c r="CM109" s="1">
        <f t="shared" si="342"/>
        <v>492</v>
      </c>
      <c r="CN109" s="1">
        <f t="shared" si="343"/>
        <v>527</v>
      </c>
      <c r="CO109" s="1">
        <f t="shared" si="344"/>
        <v>633</v>
      </c>
      <c r="CP109" s="1">
        <f t="shared" si="345"/>
        <v>731</v>
      </c>
      <c r="CQ109" s="1">
        <f t="shared" si="346"/>
        <v>816</v>
      </c>
      <c r="CR109" s="1">
        <f t="shared" si="347"/>
        <v>656</v>
      </c>
      <c r="CS109" s="1">
        <f t="shared" si="348"/>
        <v>703</v>
      </c>
      <c r="CT109" s="1">
        <f t="shared" si="349"/>
        <v>844</v>
      </c>
      <c r="CU109" s="1">
        <f t="shared" si="350"/>
        <v>975</v>
      </c>
      <c r="CV109" s="1">
        <f t="shared" si="351"/>
        <v>1088</v>
      </c>
      <c r="CW109" s="1">
        <f t="shared" si="352"/>
        <v>820</v>
      </c>
      <c r="CX109" s="1">
        <f t="shared" si="353"/>
        <v>878</v>
      </c>
      <c r="CY109" s="1">
        <f t="shared" si="354"/>
        <v>1055</v>
      </c>
      <c r="CZ109" s="1">
        <f t="shared" si="355"/>
        <v>1219</v>
      </c>
      <c r="DA109" s="1">
        <f t="shared" si="356"/>
        <v>1360</v>
      </c>
      <c r="DB109" s="1">
        <f t="shared" si="357"/>
        <v>984</v>
      </c>
      <c r="DC109" s="1">
        <f t="shared" si="358"/>
        <v>1054</v>
      </c>
      <c r="DD109" s="1">
        <f t="shared" si="359"/>
        <v>1266</v>
      </c>
      <c r="DE109" s="1">
        <f t="shared" si="360"/>
        <v>1463</v>
      </c>
      <c r="DF109" s="1">
        <f t="shared" si="361"/>
        <v>1632</v>
      </c>
      <c r="DG109" s="1">
        <f t="shared" si="362"/>
        <v>1148</v>
      </c>
      <c r="DH109" s="1">
        <f t="shared" si="363"/>
        <v>1230</v>
      </c>
      <c r="DI109" s="1">
        <f t="shared" si="364"/>
        <v>1477</v>
      </c>
      <c r="DJ109" s="1">
        <f t="shared" si="365"/>
        <v>1707</v>
      </c>
      <c r="DK109" s="1">
        <f t="shared" si="366"/>
        <v>1904</v>
      </c>
      <c r="DL109" s="1">
        <f t="shared" si="367"/>
        <v>1312</v>
      </c>
      <c r="DM109" s="1">
        <f t="shared" si="368"/>
        <v>1406</v>
      </c>
      <c r="DN109" s="1">
        <f t="shared" si="369"/>
        <v>1688</v>
      </c>
      <c r="DO109" s="1">
        <f t="shared" si="370"/>
        <v>1951</v>
      </c>
      <c r="DP109" s="1">
        <f t="shared" si="371"/>
        <v>2176</v>
      </c>
      <c r="DQ109">
        <f t="shared" si="441"/>
        <v>0</v>
      </c>
      <c r="DR109">
        <f t="shared" si="442"/>
        <v>0</v>
      </c>
      <c r="DS109">
        <f t="shared" si="443"/>
        <v>0</v>
      </c>
      <c r="DT109">
        <f t="shared" si="444"/>
        <v>0</v>
      </c>
      <c r="DU109">
        <f t="shared" si="445"/>
        <v>0</v>
      </c>
      <c r="DV109">
        <f t="shared" si="446"/>
        <v>0</v>
      </c>
      <c r="DW109">
        <f t="shared" si="447"/>
        <v>0</v>
      </c>
      <c r="DX109">
        <f t="shared" si="448"/>
        <v>0</v>
      </c>
      <c r="DY109">
        <f t="shared" si="372"/>
        <v>0</v>
      </c>
      <c r="DZ109">
        <f t="shared" si="373"/>
        <v>0</v>
      </c>
      <c r="EA109">
        <f t="shared" si="374"/>
        <v>0</v>
      </c>
      <c r="EB109">
        <f t="shared" si="375"/>
        <v>0</v>
      </c>
      <c r="EC109">
        <f t="shared" si="376"/>
        <v>0</v>
      </c>
      <c r="ED109">
        <f t="shared" si="377"/>
        <v>0</v>
      </c>
      <c r="EE109">
        <f t="shared" si="378"/>
        <v>0</v>
      </c>
      <c r="EF109">
        <f t="shared" si="379"/>
        <v>0</v>
      </c>
      <c r="EG109">
        <f t="shared" si="380"/>
        <v>0</v>
      </c>
      <c r="EH109">
        <f t="shared" si="381"/>
        <v>0</v>
      </c>
      <c r="EI109">
        <f t="shared" si="382"/>
        <v>0</v>
      </c>
      <c r="EJ109">
        <f t="shared" si="383"/>
        <v>0</v>
      </c>
      <c r="EK109">
        <f t="shared" si="384"/>
        <v>0</v>
      </c>
      <c r="EL109">
        <f t="shared" si="385"/>
        <v>0</v>
      </c>
      <c r="EM109">
        <f t="shared" si="386"/>
        <v>0</v>
      </c>
      <c r="EN109">
        <f t="shared" si="387"/>
        <v>0</v>
      </c>
      <c r="EO109">
        <f t="shared" si="388"/>
        <v>0</v>
      </c>
      <c r="EP109">
        <f t="shared" si="389"/>
        <v>0</v>
      </c>
      <c r="EQ109">
        <f t="shared" si="390"/>
        <v>0</v>
      </c>
      <c r="ER109">
        <f t="shared" si="391"/>
        <v>0</v>
      </c>
      <c r="ES109">
        <f t="shared" si="392"/>
        <v>0</v>
      </c>
      <c r="ET109">
        <f t="shared" si="393"/>
        <v>0</v>
      </c>
      <c r="EU109">
        <f t="shared" si="394"/>
        <v>0</v>
      </c>
      <c r="EV109">
        <f t="shared" si="395"/>
        <v>0</v>
      </c>
      <c r="EW109">
        <f t="shared" si="396"/>
        <v>0</v>
      </c>
      <c r="EX109">
        <f t="shared" si="397"/>
        <v>0</v>
      </c>
      <c r="EY109">
        <f t="shared" si="398"/>
        <v>0</v>
      </c>
      <c r="EZ109">
        <f t="shared" si="399"/>
        <v>0</v>
      </c>
      <c r="FA109">
        <f t="shared" si="400"/>
        <v>0</v>
      </c>
      <c r="FB109">
        <f t="shared" si="401"/>
        <v>0</v>
      </c>
      <c r="FC109">
        <f t="shared" si="402"/>
        <v>0</v>
      </c>
      <c r="FD109">
        <f t="shared" si="403"/>
        <v>0</v>
      </c>
      <c r="FE109" s="1">
        <f t="shared" si="404"/>
        <v>0</v>
      </c>
      <c r="FF109" s="1">
        <f t="shared" si="405"/>
        <v>0</v>
      </c>
      <c r="FG109" s="1">
        <f t="shared" si="406"/>
        <v>0</v>
      </c>
      <c r="FH109" s="1">
        <f t="shared" si="407"/>
        <v>0</v>
      </c>
      <c r="FI109" s="1">
        <f t="shared" si="408"/>
        <v>0</v>
      </c>
      <c r="FJ109" s="1">
        <f t="shared" si="409"/>
        <v>0</v>
      </c>
      <c r="FK109" s="1">
        <f t="shared" si="410"/>
        <v>0</v>
      </c>
      <c r="FL109" s="1">
        <f t="shared" si="411"/>
        <v>0</v>
      </c>
      <c r="FM109" s="1">
        <f t="shared" si="412"/>
        <v>0</v>
      </c>
      <c r="FN109" s="1">
        <f t="shared" si="413"/>
        <v>0</v>
      </c>
      <c r="FO109" s="1">
        <f t="shared" si="414"/>
        <v>0</v>
      </c>
      <c r="FP109" s="1">
        <f t="shared" si="415"/>
        <v>0</v>
      </c>
      <c r="FQ109" s="1">
        <f t="shared" si="416"/>
        <v>0</v>
      </c>
      <c r="FR109" s="1">
        <f t="shared" si="417"/>
        <v>0</v>
      </c>
      <c r="FS109" s="1">
        <f t="shared" si="418"/>
        <v>0</v>
      </c>
      <c r="FT109" s="1">
        <f t="shared" si="419"/>
        <v>0</v>
      </c>
      <c r="FU109" s="1">
        <f t="shared" si="420"/>
        <v>0</v>
      </c>
      <c r="FV109" s="1">
        <f t="shared" si="421"/>
        <v>0</v>
      </c>
      <c r="FW109" s="1">
        <f t="shared" si="422"/>
        <v>0</v>
      </c>
      <c r="FX109" s="1">
        <f t="shared" si="423"/>
        <v>0</v>
      </c>
      <c r="FY109" s="1">
        <f t="shared" si="424"/>
        <v>0</v>
      </c>
      <c r="FZ109" s="1">
        <f t="shared" si="425"/>
        <v>0</v>
      </c>
      <c r="GA109" s="1">
        <f t="shared" si="426"/>
        <v>0</v>
      </c>
      <c r="GB109" s="1">
        <f t="shared" si="427"/>
        <v>0</v>
      </c>
      <c r="GC109" s="1">
        <f t="shared" si="428"/>
        <v>0</v>
      </c>
      <c r="GD109" s="1">
        <f t="shared" si="429"/>
        <v>0</v>
      </c>
      <c r="GE109" s="1">
        <f t="shared" si="430"/>
        <v>0</v>
      </c>
      <c r="GF109" s="1">
        <f t="shared" si="431"/>
        <v>0</v>
      </c>
      <c r="GG109" s="1">
        <f t="shared" si="432"/>
        <v>0</v>
      </c>
      <c r="GH109" s="1">
        <f t="shared" si="433"/>
        <v>0</v>
      </c>
      <c r="GI109" s="1">
        <f t="shared" si="434"/>
        <v>0</v>
      </c>
      <c r="GJ109" s="1">
        <f t="shared" si="435"/>
        <v>0</v>
      </c>
      <c r="GK109" s="1">
        <f t="shared" si="436"/>
        <v>0</v>
      </c>
      <c r="GL109" s="1">
        <f t="shared" si="437"/>
        <v>0</v>
      </c>
      <c r="GM109" s="1">
        <f t="shared" si="438"/>
        <v>0</v>
      </c>
      <c r="GN109">
        <f t="shared" si="439"/>
        <v>112560</v>
      </c>
      <c r="GO109">
        <f t="shared" si="440"/>
        <v>140700</v>
      </c>
    </row>
    <row r="110" spans="1:197" x14ac:dyDescent="0.2">
      <c r="A110" s="1" t="s">
        <v>343</v>
      </c>
      <c r="B110" t="s">
        <v>38</v>
      </c>
      <c r="C110" t="s">
        <v>344</v>
      </c>
      <c r="D110" t="s">
        <v>39</v>
      </c>
      <c r="E110">
        <v>163900</v>
      </c>
      <c r="F110">
        <v>57400</v>
      </c>
      <c r="G110">
        <v>65600</v>
      </c>
      <c r="H110">
        <v>73800</v>
      </c>
      <c r="I110">
        <v>81950</v>
      </c>
      <c r="J110">
        <v>88550</v>
      </c>
      <c r="K110">
        <v>95100</v>
      </c>
      <c r="L110">
        <v>101650</v>
      </c>
      <c r="M110">
        <v>108200</v>
      </c>
      <c r="N110">
        <v>68880</v>
      </c>
      <c r="O110">
        <v>78720</v>
      </c>
      <c r="P110">
        <v>88560</v>
      </c>
      <c r="Q110">
        <v>98340</v>
      </c>
      <c r="R110">
        <v>106260</v>
      </c>
      <c r="S110">
        <v>114120</v>
      </c>
      <c r="T110">
        <v>121980</v>
      </c>
      <c r="U110">
        <v>129840</v>
      </c>
      <c r="V110" s="1" t="s">
        <v>17</v>
      </c>
      <c r="AM110" s="1" t="s">
        <v>617</v>
      </c>
      <c r="AN110" s="1" t="s">
        <v>19</v>
      </c>
      <c r="AO110" s="1">
        <v>1</v>
      </c>
      <c r="AP110" t="s">
        <v>344</v>
      </c>
      <c r="AQ110" s="1" t="s">
        <v>21</v>
      </c>
      <c r="AR110" s="1" t="s">
        <v>590</v>
      </c>
      <c r="AS110" t="s">
        <v>344</v>
      </c>
      <c r="AT110">
        <f>'Average Income Limits-HIDE'!L109</f>
        <v>22960</v>
      </c>
      <c r="AU110">
        <f>'Average Income Limits-HIDE'!M109</f>
        <v>26240</v>
      </c>
      <c r="AV110">
        <f>'Average Income Limits-HIDE'!N109</f>
        <v>29520</v>
      </c>
      <c r="AW110">
        <f>'Average Income Limits-HIDE'!O109</f>
        <v>32780</v>
      </c>
      <c r="AX110">
        <f>'Average Income Limits-HIDE'!P109</f>
        <v>35420</v>
      </c>
      <c r="AY110">
        <f>'Average Income Limits-HIDE'!Q109</f>
        <v>38040</v>
      </c>
      <c r="AZ110">
        <f>'Average Income Limits-HIDE'!R109</f>
        <v>40660</v>
      </c>
      <c r="BA110">
        <f>'Average Income Limits-HIDE'!S109</f>
        <v>43280</v>
      </c>
      <c r="BB110">
        <f>'Average Income Limits-HIDE'!T109</f>
        <v>34440</v>
      </c>
      <c r="BC110">
        <f>'Average Income Limits-HIDE'!U109</f>
        <v>39360</v>
      </c>
      <c r="BD110">
        <f>'Average Income Limits-HIDE'!V109</f>
        <v>44280</v>
      </c>
      <c r="BE110">
        <f>'Average Income Limits-HIDE'!W109</f>
        <v>49170</v>
      </c>
      <c r="BF110">
        <f>'Average Income Limits-HIDE'!X109</f>
        <v>53130</v>
      </c>
      <c r="BG110">
        <f>'Average Income Limits-HIDE'!Y109</f>
        <v>57060</v>
      </c>
      <c r="BH110">
        <f>'Average Income Limits-HIDE'!Z109</f>
        <v>60990</v>
      </c>
      <c r="BI110">
        <f>'Average Income Limits-HIDE'!AA109</f>
        <v>64920</v>
      </c>
      <c r="BJ110">
        <f>'Average Income Limits-HIDE'!AB109</f>
        <v>45920</v>
      </c>
      <c r="BK110">
        <f>'Average Income Limits-HIDE'!AC109</f>
        <v>52480</v>
      </c>
      <c r="BL110">
        <f>'Average Income Limits-HIDE'!AD109</f>
        <v>59040</v>
      </c>
      <c r="BM110">
        <f>'Average Income Limits-HIDE'!AE109</f>
        <v>65560</v>
      </c>
      <c r="BN110">
        <f>'Average Income Limits-HIDE'!AF109</f>
        <v>70840</v>
      </c>
      <c r="BO110">
        <f>'Average Income Limits-HIDE'!AG109</f>
        <v>76080</v>
      </c>
      <c r="BP110">
        <f>'Average Income Limits-HIDE'!AH109</f>
        <v>81320</v>
      </c>
      <c r="BQ110">
        <f>'Average Income Limits-HIDE'!AI109</f>
        <v>86560</v>
      </c>
      <c r="BR110">
        <f>'Average Income Limits-HIDE'!AZ109</f>
        <v>80360</v>
      </c>
      <c r="BS110">
        <f>'Average Income Limits-HIDE'!BA109</f>
        <v>91840</v>
      </c>
      <c r="BT110">
        <f>'Average Income Limits-HIDE'!BB109</f>
        <v>103320</v>
      </c>
      <c r="BU110">
        <f>'Average Income Limits-HIDE'!BC109</f>
        <v>114730</v>
      </c>
      <c r="BV110">
        <f>'Average Income Limits-HIDE'!BD109</f>
        <v>123970</v>
      </c>
      <c r="BW110">
        <f>'Average Income Limits-HIDE'!BE109</f>
        <v>133140</v>
      </c>
      <c r="BX110">
        <f>'Average Income Limits-HIDE'!BF109</f>
        <v>142310</v>
      </c>
      <c r="BY110">
        <f>'Average Income Limits-HIDE'!BG109</f>
        <v>151480</v>
      </c>
      <c r="BZ110">
        <f>'Average Income Limits-HIDE'!BH109</f>
        <v>91840</v>
      </c>
      <c r="CA110">
        <f>'Average Income Limits-HIDE'!BI109</f>
        <v>104960</v>
      </c>
      <c r="CB110">
        <f>'Average Income Limits-HIDE'!BJ109</f>
        <v>118080</v>
      </c>
      <c r="CC110">
        <f>'Average Income Limits-HIDE'!BK109</f>
        <v>131120</v>
      </c>
      <c r="CD110">
        <f>'Average Income Limits-HIDE'!BL109</f>
        <v>141680</v>
      </c>
      <c r="CE110">
        <f>'Average Income Limits-HIDE'!BM109</f>
        <v>152160</v>
      </c>
      <c r="CF110">
        <f>'Average Income Limits-HIDE'!BN109</f>
        <v>162640</v>
      </c>
      <c r="CG110">
        <f>'Average Income Limits-HIDE'!BO109</f>
        <v>173120</v>
      </c>
      <c r="CH110" s="1">
        <f t="shared" si="337"/>
        <v>574</v>
      </c>
      <c r="CI110" s="1">
        <f t="shared" si="338"/>
        <v>615</v>
      </c>
      <c r="CJ110" s="1">
        <f t="shared" si="339"/>
        <v>738</v>
      </c>
      <c r="CK110" s="1">
        <f t="shared" si="340"/>
        <v>852</v>
      </c>
      <c r="CL110" s="1">
        <f t="shared" si="341"/>
        <v>951</v>
      </c>
      <c r="CM110" s="1">
        <f t="shared" si="342"/>
        <v>861</v>
      </c>
      <c r="CN110" s="1">
        <f t="shared" si="343"/>
        <v>922</v>
      </c>
      <c r="CO110" s="1">
        <f t="shared" si="344"/>
        <v>1107</v>
      </c>
      <c r="CP110" s="1">
        <f t="shared" si="345"/>
        <v>1278</v>
      </c>
      <c r="CQ110" s="1">
        <f t="shared" si="346"/>
        <v>1426</v>
      </c>
      <c r="CR110" s="1">
        <f t="shared" si="347"/>
        <v>1148</v>
      </c>
      <c r="CS110" s="1">
        <f t="shared" si="348"/>
        <v>1230</v>
      </c>
      <c r="CT110" s="1">
        <f t="shared" si="349"/>
        <v>1476</v>
      </c>
      <c r="CU110" s="1">
        <f t="shared" si="350"/>
        <v>1705</v>
      </c>
      <c r="CV110" s="1">
        <f t="shared" si="351"/>
        <v>1902</v>
      </c>
      <c r="CW110" s="1">
        <f t="shared" si="352"/>
        <v>1435</v>
      </c>
      <c r="CX110" s="1">
        <f t="shared" si="353"/>
        <v>1537</v>
      </c>
      <c r="CY110" s="1">
        <f t="shared" si="354"/>
        <v>1845</v>
      </c>
      <c r="CZ110" s="1">
        <f t="shared" si="355"/>
        <v>2131</v>
      </c>
      <c r="DA110" s="1">
        <f t="shared" si="356"/>
        <v>2377</v>
      </c>
      <c r="DB110" s="1">
        <f t="shared" si="357"/>
        <v>1722</v>
      </c>
      <c r="DC110" s="1">
        <f t="shared" si="358"/>
        <v>1845</v>
      </c>
      <c r="DD110" s="1">
        <f t="shared" si="359"/>
        <v>2214</v>
      </c>
      <c r="DE110" s="1">
        <f t="shared" si="360"/>
        <v>2557</v>
      </c>
      <c r="DF110" s="1">
        <f t="shared" si="361"/>
        <v>2853</v>
      </c>
      <c r="DG110" s="1">
        <f t="shared" si="362"/>
        <v>2009</v>
      </c>
      <c r="DH110" s="1">
        <f t="shared" si="363"/>
        <v>2152</v>
      </c>
      <c r="DI110" s="1">
        <f t="shared" si="364"/>
        <v>2583</v>
      </c>
      <c r="DJ110" s="1">
        <f t="shared" si="365"/>
        <v>2983</v>
      </c>
      <c r="DK110" s="1">
        <f t="shared" si="366"/>
        <v>3328</v>
      </c>
      <c r="DL110" s="1">
        <f t="shared" si="367"/>
        <v>2296</v>
      </c>
      <c r="DM110" s="1">
        <f t="shared" si="368"/>
        <v>2460</v>
      </c>
      <c r="DN110" s="1">
        <f t="shared" si="369"/>
        <v>2952</v>
      </c>
      <c r="DO110" s="1">
        <f t="shared" si="370"/>
        <v>3410</v>
      </c>
      <c r="DP110" s="1">
        <f t="shared" si="371"/>
        <v>3804</v>
      </c>
      <c r="DQ110">
        <f t="shared" si="441"/>
        <v>0</v>
      </c>
      <c r="DR110">
        <f t="shared" si="442"/>
        <v>0</v>
      </c>
      <c r="DS110">
        <f t="shared" si="443"/>
        <v>0</v>
      </c>
      <c r="DT110">
        <f t="shared" si="444"/>
        <v>0</v>
      </c>
      <c r="DU110">
        <f t="shared" si="445"/>
        <v>0</v>
      </c>
      <c r="DV110">
        <f t="shared" si="446"/>
        <v>0</v>
      </c>
      <c r="DW110">
        <f t="shared" si="447"/>
        <v>0</v>
      </c>
      <c r="DX110">
        <f t="shared" si="448"/>
        <v>0</v>
      </c>
      <c r="DY110">
        <f t="shared" si="372"/>
        <v>0</v>
      </c>
      <c r="DZ110">
        <f t="shared" si="373"/>
        <v>0</v>
      </c>
      <c r="EA110">
        <f t="shared" si="374"/>
        <v>0</v>
      </c>
      <c r="EB110">
        <f t="shared" si="375"/>
        <v>0</v>
      </c>
      <c r="EC110">
        <f t="shared" si="376"/>
        <v>0</v>
      </c>
      <c r="ED110">
        <f t="shared" si="377"/>
        <v>0</v>
      </c>
      <c r="EE110">
        <f t="shared" si="378"/>
        <v>0</v>
      </c>
      <c r="EF110">
        <f t="shared" si="379"/>
        <v>0</v>
      </c>
      <c r="EG110">
        <f t="shared" si="380"/>
        <v>0</v>
      </c>
      <c r="EH110">
        <f t="shared" si="381"/>
        <v>0</v>
      </c>
      <c r="EI110">
        <f t="shared" si="382"/>
        <v>0</v>
      </c>
      <c r="EJ110">
        <f t="shared" si="383"/>
        <v>0</v>
      </c>
      <c r="EK110">
        <f t="shared" si="384"/>
        <v>0</v>
      </c>
      <c r="EL110">
        <f t="shared" si="385"/>
        <v>0</v>
      </c>
      <c r="EM110">
        <f t="shared" si="386"/>
        <v>0</v>
      </c>
      <c r="EN110">
        <f t="shared" si="387"/>
        <v>0</v>
      </c>
      <c r="EO110">
        <f t="shared" si="388"/>
        <v>0</v>
      </c>
      <c r="EP110">
        <f t="shared" si="389"/>
        <v>0</v>
      </c>
      <c r="EQ110">
        <f t="shared" si="390"/>
        <v>0</v>
      </c>
      <c r="ER110">
        <f t="shared" si="391"/>
        <v>0</v>
      </c>
      <c r="ES110">
        <f t="shared" si="392"/>
        <v>0</v>
      </c>
      <c r="ET110">
        <f t="shared" si="393"/>
        <v>0</v>
      </c>
      <c r="EU110">
        <f t="shared" si="394"/>
        <v>0</v>
      </c>
      <c r="EV110">
        <f t="shared" si="395"/>
        <v>0</v>
      </c>
      <c r="EW110">
        <f t="shared" si="396"/>
        <v>0</v>
      </c>
      <c r="EX110">
        <f t="shared" si="397"/>
        <v>0</v>
      </c>
      <c r="EY110">
        <f t="shared" si="398"/>
        <v>0</v>
      </c>
      <c r="EZ110">
        <f t="shared" si="399"/>
        <v>0</v>
      </c>
      <c r="FA110">
        <f t="shared" si="400"/>
        <v>0</v>
      </c>
      <c r="FB110">
        <f t="shared" si="401"/>
        <v>0</v>
      </c>
      <c r="FC110">
        <f t="shared" si="402"/>
        <v>0</v>
      </c>
      <c r="FD110">
        <f t="shared" si="403"/>
        <v>0</v>
      </c>
      <c r="FE110" s="1">
        <f t="shared" si="404"/>
        <v>0</v>
      </c>
      <c r="FF110" s="1">
        <f t="shared" si="405"/>
        <v>0</v>
      </c>
      <c r="FG110" s="1">
        <f t="shared" si="406"/>
        <v>0</v>
      </c>
      <c r="FH110" s="1">
        <f t="shared" si="407"/>
        <v>0</v>
      </c>
      <c r="FI110" s="1">
        <f t="shared" si="408"/>
        <v>0</v>
      </c>
      <c r="FJ110" s="1">
        <f t="shared" si="409"/>
        <v>0</v>
      </c>
      <c r="FK110" s="1">
        <f t="shared" si="410"/>
        <v>0</v>
      </c>
      <c r="FL110" s="1">
        <f t="shared" si="411"/>
        <v>0</v>
      </c>
      <c r="FM110" s="1">
        <f t="shared" si="412"/>
        <v>0</v>
      </c>
      <c r="FN110" s="1">
        <f t="shared" si="413"/>
        <v>0</v>
      </c>
      <c r="FO110" s="1">
        <f t="shared" si="414"/>
        <v>0</v>
      </c>
      <c r="FP110" s="1">
        <f t="shared" si="415"/>
        <v>0</v>
      </c>
      <c r="FQ110" s="1">
        <f t="shared" si="416"/>
        <v>0</v>
      </c>
      <c r="FR110" s="1">
        <f t="shared" si="417"/>
        <v>0</v>
      </c>
      <c r="FS110" s="1">
        <f t="shared" si="418"/>
        <v>0</v>
      </c>
      <c r="FT110" s="1">
        <f t="shared" si="419"/>
        <v>0</v>
      </c>
      <c r="FU110" s="1">
        <f t="shared" si="420"/>
        <v>0</v>
      </c>
      <c r="FV110" s="1">
        <f t="shared" si="421"/>
        <v>0</v>
      </c>
      <c r="FW110" s="1">
        <f t="shared" si="422"/>
        <v>0</v>
      </c>
      <c r="FX110" s="1">
        <f t="shared" si="423"/>
        <v>0</v>
      </c>
      <c r="FY110" s="1">
        <f t="shared" si="424"/>
        <v>0</v>
      </c>
      <c r="FZ110" s="1">
        <f t="shared" si="425"/>
        <v>0</v>
      </c>
      <c r="GA110" s="1">
        <f t="shared" si="426"/>
        <v>0</v>
      </c>
      <c r="GB110" s="1">
        <f t="shared" si="427"/>
        <v>0</v>
      </c>
      <c r="GC110" s="1">
        <f t="shared" si="428"/>
        <v>0</v>
      </c>
      <c r="GD110" s="1">
        <f t="shared" si="429"/>
        <v>0</v>
      </c>
      <c r="GE110" s="1">
        <f t="shared" si="430"/>
        <v>0</v>
      </c>
      <c r="GF110" s="1">
        <f t="shared" si="431"/>
        <v>0</v>
      </c>
      <c r="GG110" s="1">
        <f t="shared" si="432"/>
        <v>0</v>
      </c>
      <c r="GH110" s="1">
        <f t="shared" si="433"/>
        <v>0</v>
      </c>
      <c r="GI110" s="1">
        <f t="shared" si="434"/>
        <v>0</v>
      </c>
      <c r="GJ110" s="1">
        <f t="shared" si="435"/>
        <v>0</v>
      </c>
      <c r="GK110" s="1">
        <f t="shared" si="436"/>
        <v>0</v>
      </c>
      <c r="GL110" s="1">
        <f t="shared" si="437"/>
        <v>0</v>
      </c>
      <c r="GM110" s="1">
        <f t="shared" si="438"/>
        <v>0</v>
      </c>
      <c r="GN110">
        <f t="shared" si="439"/>
        <v>196680</v>
      </c>
      <c r="GO110">
        <f t="shared" si="440"/>
        <v>245850</v>
      </c>
    </row>
    <row r="111" spans="1:197" x14ac:dyDescent="0.2">
      <c r="A111" s="1" t="s">
        <v>345</v>
      </c>
      <c r="B111" t="s">
        <v>74</v>
      </c>
      <c r="C111" t="s">
        <v>346</v>
      </c>
      <c r="D111" t="s">
        <v>75</v>
      </c>
      <c r="E111">
        <v>72900</v>
      </c>
      <c r="F111">
        <v>27350</v>
      </c>
      <c r="G111">
        <v>31250</v>
      </c>
      <c r="H111">
        <v>35150</v>
      </c>
      <c r="I111">
        <v>39050</v>
      </c>
      <c r="J111">
        <v>42200</v>
      </c>
      <c r="K111">
        <v>45300</v>
      </c>
      <c r="L111">
        <v>48450</v>
      </c>
      <c r="M111">
        <v>51550</v>
      </c>
      <c r="N111">
        <v>32820</v>
      </c>
      <c r="O111">
        <v>37500</v>
      </c>
      <c r="P111">
        <v>42180</v>
      </c>
      <c r="Q111">
        <v>46860</v>
      </c>
      <c r="R111">
        <v>50640</v>
      </c>
      <c r="S111">
        <v>54360</v>
      </c>
      <c r="T111">
        <v>58140</v>
      </c>
      <c r="U111">
        <v>61860</v>
      </c>
      <c r="V111" s="1" t="s">
        <v>17</v>
      </c>
      <c r="AM111" s="1" t="s">
        <v>617</v>
      </c>
      <c r="AN111" s="1" t="s">
        <v>19</v>
      </c>
      <c r="AO111" s="1">
        <v>0</v>
      </c>
      <c r="AP111" t="s">
        <v>346</v>
      </c>
      <c r="AQ111" s="1" t="s">
        <v>21</v>
      </c>
      <c r="AR111" s="1" t="s">
        <v>591</v>
      </c>
      <c r="AS111" t="s">
        <v>346</v>
      </c>
      <c r="AT111">
        <f>'Average Income Limits-HIDE'!L110</f>
        <v>10940</v>
      </c>
      <c r="AU111">
        <f>'Average Income Limits-HIDE'!M110</f>
        <v>12500</v>
      </c>
      <c r="AV111">
        <f>'Average Income Limits-HIDE'!N110</f>
        <v>14060</v>
      </c>
      <c r="AW111">
        <f>'Average Income Limits-HIDE'!O110</f>
        <v>15620</v>
      </c>
      <c r="AX111">
        <f>'Average Income Limits-HIDE'!P110</f>
        <v>16880</v>
      </c>
      <c r="AY111">
        <f>'Average Income Limits-HIDE'!Q110</f>
        <v>18120</v>
      </c>
      <c r="AZ111">
        <f>'Average Income Limits-HIDE'!R110</f>
        <v>19380</v>
      </c>
      <c r="BA111">
        <f>'Average Income Limits-HIDE'!S110</f>
        <v>20620</v>
      </c>
      <c r="BB111">
        <f>'Average Income Limits-HIDE'!T110</f>
        <v>16410</v>
      </c>
      <c r="BC111">
        <f>'Average Income Limits-HIDE'!U110</f>
        <v>18750</v>
      </c>
      <c r="BD111">
        <f>'Average Income Limits-HIDE'!V110</f>
        <v>21090</v>
      </c>
      <c r="BE111">
        <f>'Average Income Limits-HIDE'!W110</f>
        <v>23430</v>
      </c>
      <c r="BF111">
        <f>'Average Income Limits-HIDE'!X110</f>
        <v>25320</v>
      </c>
      <c r="BG111">
        <f>'Average Income Limits-HIDE'!Y110</f>
        <v>27180</v>
      </c>
      <c r="BH111">
        <f>'Average Income Limits-HIDE'!Z110</f>
        <v>29070</v>
      </c>
      <c r="BI111">
        <f>'Average Income Limits-HIDE'!AA110</f>
        <v>30930</v>
      </c>
      <c r="BJ111">
        <f>'Average Income Limits-HIDE'!AB110</f>
        <v>21880</v>
      </c>
      <c r="BK111">
        <f>'Average Income Limits-HIDE'!AC110</f>
        <v>25000</v>
      </c>
      <c r="BL111">
        <f>'Average Income Limits-HIDE'!AD110</f>
        <v>28120</v>
      </c>
      <c r="BM111">
        <f>'Average Income Limits-HIDE'!AE110</f>
        <v>31240</v>
      </c>
      <c r="BN111">
        <f>'Average Income Limits-HIDE'!AF110</f>
        <v>33760</v>
      </c>
      <c r="BO111">
        <f>'Average Income Limits-HIDE'!AG110</f>
        <v>36240</v>
      </c>
      <c r="BP111">
        <f>'Average Income Limits-HIDE'!AH110</f>
        <v>38760</v>
      </c>
      <c r="BQ111">
        <f>'Average Income Limits-HIDE'!AI110</f>
        <v>41240</v>
      </c>
      <c r="BR111">
        <f>'Average Income Limits-HIDE'!AZ110</f>
        <v>38290</v>
      </c>
      <c r="BS111">
        <f>'Average Income Limits-HIDE'!BA110</f>
        <v>43750</v>
      </c>
      <c r="BT111">
        <f>'Average Income Limits-HIDE'!BB110</f>
        <v>49210</v>
      </c>
      <c r="BU111">
        <f>'Average Income Limits-HIDE'!BC110</f>
        <v>54670</v>
      </c>
      <c r="BV111">
        <f>'Average Income Limits-HIDE'!BD110</f>
        <v>59080</v>
      </c>
      <c r="BW111">
        <f>'Average Income Limits-HIDE'!BE110</f>
        <v>63420</v>
      </c>
      <c r="BX111">
        <f>'Average Income Limits-HIDE'!BF110</f>
        <v>67830</v>
      </c>
      <c r="BY111">
        <f>'Average Income Limits-HIDE'!BG110</f>
        <v>72170</v>
      </c>
      <c r="BZ111">
        <f>'Average Income Limits-HIDE'!BH110</f>
        <v>43760</v>
      </c>
      <c r="CA111">
        <f>'Average Income Limits-HIDE'!BI110</f>
        <v>50000</v>
      </c>
      <c r="CB111">
        <f>'Average Income Limits-HIDE'!BJ110</f>
        <v>56240</v>
      </c>
      <c r="CC111">
        <f>'Average Income Limits-HIDE'!BK110</f>
        <v>62480</v>
      </c>
      <c r="CD111">
        <f>'Average Income Limits-HIDE'!BL110</f>
        <v>67520</v>
      </c>
      <c r="CE111">
        <f>'Average Income Limits-HIDE'!BM110</f>
        <v>72480</v>
      </c>
      <c r="CF111">
        <f>'Average Income Limits-HIDE'!BN110</f>
        <v>77520</v>
      </c>
      <c r="CG111">
        <f>'Average Income Limits-HIDE'!BO110</f>
        <v>82480</v>
      </c>
      <c r="CH111" s="1">
        <f t="shared" si="337"/>
        <v>273</v>
      </c>
      <c r="CI111" s="1">
        <f t="shared" si="338"/>
        <v>293</v>
      </c>
      <c r="CJ111" s="1">
        <f t="shared" si="339"/>
        <v>351</v>
      </c>
      <c r="CK111" s="1">
        <f t="shared" si="340"/>
        <v>406</v>
      </c>
      <c r="CL111" s="1">
        <f t="shared" si="341"/>
        <v>453</v>
      </c>
      <c r="CM111" s="1">
        <f t="shared" si="342"/>
        <v>410</v>
      </c>
      <c r="CN111" s="1">
        <f t="shared" si="343"/>
        <v>439</v>
      </c>
      <c r="CO111" s="1">
        <f t="shared" si="344"/>
        <v>527</v>
      </c>
      <c r="CP111" s="1">
        <f t="shared" si="345"/>
        <v>609</v>
      </c>
      <c r="CQ111" s="1">
        <f t="shared" si="346"/>
        <v>679</v>
      </c>
      <c r="CR111" s="1">
        <f t="shared" si="347"/>
        <v>547</v>
      </c>
      <c r="CS111" s="1">
        <f t="shared" si="348"/>
        <v>586</v>
      </c>
      <c r="CT111" s="1">
        <f t="shared" si="349"/>
        <v>703</v>
      </c>
      <c r="CU111" s="1">
        <f t="shared" si="350"/>
        <v>812</v>
      </c>
      <c r="CV111" s="1">
        <f t="shared" si="351"/>
        <v>906</v>
      </c>
      <c r="CW111" s="1">
        <f t="shared" si="352"/>
        <v>683</v>
      </c>
      <c r="CX111" s="1">
        <f t="shared" si="353"/>
        <v>732</v>
      </c>
      <c r="CY111" s="1">
        <f t="shared" si="354"/>
        <v>878</v>
      </c>
      <c r="CZ111" s="1">
        <f t="shared" si="355"/>
        <v>1015</v>
      </c>
      <c r="DA111" s="1">
        <f t="shared" si="356"/>
        <v>1132</v>
      </c>
      <c r="DB111" s="1">
        <f t="shared" si="357"/>
        <v>820</v>
      </c>
      <c r="DC111" s="1">
        <f t="shared" si="358"/>
        <v>879</v>
      </c>
      <c r="DD111" s="1">
        <f t="shared" si="359"/>
        <v>1054</v>
      </c>
      <c r="DE111" s="1">
        <f t="shared" si="360"/>
        <v>1218</v>
      </c>
      <c r="DF111" s="1">
        <f t="shared" si="361"/>
        <v>1359</v>
      </c>
      <c r="DG111" s="1">
        <f t="shared" si="362"/>
        <v>957</v>
      </c>
      <c r="DH111" s="1">
        <f t="shared" si="363"/>
        <v>1025</v>
      </c>
      <c r="DI111" s="1">
        <f t="shared" si="364"/>
        <v>1230</v>
      </c>
      <c r="DJ111" s="1">
        <f t="shared" si="365"/>
        <v>1421</v>
      </c>
      <c r="DK111" s="1">
        <f t="shared" si="366"/>
        <v>1585</v>
      </c>
      <c r="DL111" s="1">
        <f t="shared" si="367"/>
        <v>1094</v>
      </c>
      <c r="DM111" s="1">
        <f t="shared" si="368"/>
        <v>1172</v>
      </c>
      <c r="DN111" s="1">
        <f t="shared" si="369"/>
        <v>1406</v>
      </c>
      <c r="DO111" s="1">
        <f t="shared" si="370"/>
        <v>1625</v>
      </c>
      <c r="DP111" s="1">
        <f t="shared" si="371"/>
        <v>1812</v>
      </c>
      <c r="DQ111">
        <f t="shared" si="441"/>
        <v>0</v>
      </c>
      <c r="DR111">
        <f t="shared" si="442"/>
        <v>0</v>
      </c>
      <c r="DS111">
        <f t="shared" si="443"/>
        <v>0</v>
      </c>
      <c r="DT111">
        <f t="shared" si="444"/>
        <v>0</v>
      </c>
      <c r="DU111">
        <f t="shared" si="445"/>
        <v>0</v>
      </c>
      <c r="DV111">
        <f t="shared" si="446"/>
        <v>0</v>
      </c>
      <c r="DW111">
        <f t="shared" si="447"/>
        <v>0</v>
      </c>
      <c r="DX111">
        <f t="shared" si="448"/>
        <v>0</v>
      </c>
      <c r="DY111">
        <f t="shared" si="372"/>
        <v>0</v>
      </c>
      <c r="DZ111">
        <f t="shared" si="373"/>
        <v>0</v>
      </c>
      <c r="EA111">
        <f t="shared" si="374"/>
        <v>0</v>
      </c>
      <c r="EB111">
        <f t="shared" si="375"/>
        <v>0</v>
      </c>
      <c r="EC111">
        <f t="shared" si="376"/>
        <v>0</v>
      </c>
      <c r="ED111">
        <f t="shared" si="377"/>
        <v>0</v>
      </c>
      <c r="EE111">
        <f t="shared" si="378"/>
        <v>0</v>
      </c>
      <c r="EF111">
        <f t="shared" si="379"/>
        <v>0</v>
      </c>
      <c r="EG111">
        <f t="shared" si="380"/>
        <v>0</v>
      </c>
      <c r="EH111">
        <f t="shared" si="381"/>
        <v>0</v>
      </c>
      <c r="EI111">
        <f t="shared" si="382"/>
        <v>0</v>
      </c>
      <c r="EJ111">
        <f t="shared" si="383"/>
        <v>0</v>
      </c>
      <c r="EK111">
        <f t="shared" si="384"/>
        <v>0</v>
      </c>
      <c r="EL111">
        <f t="shared" si="385"/>
        <v>0</v>
      </c>
      <c r="EM111">
        <f t="shared" si="386"/>
        <v>0</v>
      </c>
      <c r="EN111">
        <f t="shared" si="387"/>
        <v>0</v>
      </c>
      <c r="EO111">
        <f t="shared" si="388"/>
        <v>0</v>
      </c>
      <c r="EP111">
        <f t="shared" si="389"/>
        <v>0</v>
      </c>
      <c r="EQ111">
        <f t="shared" si="390"/>
        <v>0</v>
      </c>
      <c r="ER111">
        <f t="shared" si="391"/>
        <v>0</v>
      </c>
      <c r="ES111">
        <f t="shared" si="392"/>
        <v>0</v>
      </c>
      <c r="ET111">
        <f t="shared" si="393"/>
        <v>0</v>
      </c>
      <c r="EU111">
        <f t="shared" si="394"/>
        <v>0</v>
      </c>
      <c r="EV111">
        <f t="shared" si="395"/>
        <v>0</v>
      </c>
      <c r="EW111">
        <f t="shared" si="396"/>
        <v>0</v>
      </c>
      <c r="EX111">
        <f t="shared" si="397"/>
        <v>0</v>
      </c>
      <c r="EY111">
        <f t="shared" si="398"/>
        <v>0</v>
      </c>
      <c r="EZ111">
        <f t="shared" si="399"/>
        <v>0</v>
      </c>
      <c r="FA111">
        <f t="shared" si="400"/>
        <v>0</v>
      </c>
      <c r="FB111">
        <f t="shared" si="401"/>
        <v>0</v>
      </c>
      <c r="FC111">
        <f t="shared" si="402"/>
        <v>0</v>
      </c>
      <c r="FD111">
        <f t="shared" si="403"/>
        <v>0</v>
      </c>
      <c r="FE111" s="1">
        <f t="shared" si="404"/>
        <v>0</v>
      </c>
      <c r="FF111" s="1">
        <f t="shared" si="405"/>
        <v>0</v>
      </c>
      <c r="FG111" s="1">
        <f t="shared" si="406"/>
        <v>0</v>
      </c>
      <c r="FH111" s="1">
        <f t="shared" si="407"/>
        <v>0</v>
      </c>
      <c r="FI111" s="1">
        <f t="shared" si="408"/>
        <v>0</v>
      </c>
      <c r="FJ111" s="1">
        <f t="shared" si="409"/>
        <v>0</v>
      </c>
      <c r="FK111" s="1">
        <f t="shared" si="410"/>
        <v>0</v>
      </c>
      <c r="FL111" s="1">
        <f t="shared" si="411"/>
        <v>0</v>
      </c>
      <c r="FM111" s="1">
        <f t="shared" si="412"/>
        <v>0</v>
      </c>
      <c r="FN111" s="1">
        <f t="shared" si="413"/>
        <v>0</v>
      </c>
      <c r="FO111" s="1">
        <f t="shared" si="414"/>
        <v>0</v>
      </c>
      <c r="FP111" s="1">
        <f t="shared" si="415"/>
        <v>0</v>
      </c>
      <c r="FQ111" s="1">
        <f t="shared" si="416"/>
        <v>0</v>
      </c>
      <c r="FR111" s="1">
        <f t="shared" si="417"/>
        <v>0</v>
      </c>
      <c r="FS111" s="1">
        <f t="shared" si="418"/>
        <v>0</v>
      </c>
      <c r="FT111" s="1">
        <f t="shared" si="419"/>
        <v>0</v>
      </c>
      <c r="FU111" s="1">
        <f t="shared" si="420"/>
        <v>0</v>
      </c>
      <c r="FV111" s="1">
        <f t="shared" si="421"/>
        <v>0</v>
      </c>
      <c r="FW111" s="1">
        <f t="shared" si="422"/>
        <v>0</v>
      </c>
      <c r="FX111" s="1">
        <f t="shared" si="423"/>
        <v>0</v>
      </c>
      <c r="FY111" s="1">
        <f t="shared" si="424"/>
        <v>0</v>
      </c>
      <c r="FZ111" s="1">
        <f t="shared" si="425"/>
        <v>0</v>
      </c>
      <c r="GA111" s="1">
        <f t="shared" si="426"/>
        <v>0</v>
      </c>
      <c r="GB111" s="1">
        <f t="shared" si="427"/>
        <v>0</v>
      </c>
      <c r="GC111" s="1">
        <f t="shared" si="428"/>
        <v>0</v>
      </c>
      <c r="GD111" s="1">
        <f t="shared" si="429"/>
        <v>0</v>
      </c>
      <c r="GE111" s="1">
        <f t="shared" si="430"/>
        <v>0</v>
      </c>
      <c r="GF111" s="1">
        <f t="shared" si="431"/>
        <v>0</v>
      </c>
      <c r="GG111" s="1">
        <f t="shared" si="432"/>
        <v>0</v>
      </c>
      <c r="GH111" s="1">
        <f t="shared" si="433"/>
        <v>0</v>
      </c>
      <c r="GI111" s="1">
        <f t="shared" si="434"/>
        <v>0</v>
      </c>
      <c r="GJ111" s="1">
        <f t="shared" si="435"/>
        <v>0</v>
      </c>
      <c r="GK111" s="1">
        <f t="shared" si="436"/>
        <v>0</v>
      </c>
      <c r="GL111" s="1">
        <f t="shared" si="437"/>
        <v>0</v>
      </c>
      <c r="GM111" s="1">
        <f t="shared" si="438"/>
        <v>0</v>
      </c>
      <c r="GN111">
        <f t="shared" si="439"/>
        <v>93720</v>
      </c>
      <c r="GO111">
        <f t="shared" si="440"/>
        <v>117150</v>
      </c>
    </row>
    <row r="112" spans="1:197" x14ac:dyDescent="0.2">
      <c r="A112" s="1" t="s">
        <v>347</v>
      </c>
      <c r="B112" t="s">
        <v>128</v>
      </c>
      <c r="C112" t="s">
        <v>348</v>
      </c>
      <c r="D112" t="s">
        <v>129</v>
      </c>
      <c r="E112">
        <v>106500</v>
      </c>
      <c r="F112">
        <v>37300</v>
      </c>
      <c r="G112">
        <v>42600</v>
      </c>
      <c r="H112">
        <v>47950</v>
      </c>
      <c r="I112">
        <v>53250</v>
      </c>
      <c r="J112">
        <v>57550</v>
      </c>
      <c r="K112">
        <v>61800</v>
      </c>
      <c r="L112">
        <v>66050</v>
      </c>
      <c r="M112">
        <v>70300</v>
      </c>
      <c r="N112">
        <v>44760</v>
      </c>
      <c r="O112">
        <v>51120</v>
      </c>
      <c r="P112">
        <v>57540</v>
      </c>
      <c r="Q112">
        <v>63900</v>
      </c>
      <c r="R112">
        <v>69060</v>
      </c>
      <c r="S112">
        <v>74160</v>
      </c>
      <c r="T112">
        <v>79260</v>
      </c>
      <c r="U112">
        <v>84360</v>
      </c>
      <c r="V112" s="1" t="s">
        <v>17</v>
      </c>
      <c r="AM112" s="1" t="s">
        <v>617</v>
      </c>
      <c r="AN112" s="1" t="s">
        <v>19</v>
      </c>
      <c r="AO112" s="1">
        <v>1</v>
      </c>
      <c r="AP112" t="s">
        <v>348</v>
      </c>
      <c r="AQ112" s="1" t="s">
        <v>21</v>
      </c>
      <c r="AR112" s="1" t="s">
        <v>592</v>
      </c>
      <c r="AS112" t="s">
        <v>348</v>
      </c>
      <c r="AT112">
        <f>'Average Income Limits-HIDE'!L111</f>
        <v>14920</v>
      </c>
      <c r="AU112">
        <f>'Average Income Limits-HIDE'!M111</f>
        <v>17040</v>
      </c>
      <c r="AV112">
        <f>'Average Income Limits-HIDE'!N111</f>
        <v>19180</v>
      </c>
      <c r="AW112">
        <f>'Average Income Limits-HIDE'!O111</f>
        <v>21300</v>
      </c>
      <c r="AX112">
        <f>'Average Income Limits-HIDE'!P111</f>
        <v>23020</v>
      </c>
      <c r="AY112">
        <f>'Average Income Limits-HIDE'!Q111</f>
        <v>24720</v>
      </c>
      <c r="AZ112">
        <f>'Average Income Limits-HIDE'!R111</f>
        <v>26420</v>
      </c>
      <c r="BA112">
        <f>'Average Income Limits-HIDE'!S111</f>
        <v>28120</v>
      </c>
      <c r="BB112">
        <f>'Average Income Limits-HIDE'!T111</f>
        <v>22380</v>
      </c>
      <c r="BC112">
        <f>'Average Income Limits-HIDE'!U111</f>
        <v>25560</v>
      </c>
      <c r="BD112">
        <f>'Average Income Limits-HIDE'!V111</f>
        <v>28770</v>
      </c>
      <c r="BE112">
        <f>'Average Income Limits-HIDE'!W111</f>
        <v>31950</v>
      </c>
      <c r="BF112">
        <f>'Average Income Limits-HIDE'!X111</f>
        <v>34530</v>
      </c>
      <c r="BG112">
        <f>'Average Income Limits-HIDE'!Y111</f>
        <v>37080</v>
      </c>
      <c r="BH112">
        <f>'Average Income Limits-HIDE'!Z111</f>
        <v>39630</v>
      </c>
      <c r="BI112">
        <f>'Average Income Limits-HIDE'!AA111</f>
        <v>42180</v>
      </c>
      <c r="BJ112">
        <f>'Average Income Limits-HIDE'!AB111</f>
        <v>29840</v>
      </c>
      <c r="BK112">
        <f>'Average Income Limits-HIDE'!AC111</f>
        <v>34080</v>
      </c>
      <c r="BL112">
        <f>'Average Income Limits-HIDE'!AD111</f>
        <v>38360</v>
      </c>
      <c r="BM112">
        <f>'Average Income Limits-HIDE'!AE111</f>
        <v>42600</v>
      </c>
      <c r="BN112">
        <f>'Average Income Limits-HIDE'!AF111</f>
        <v>46040</v>
      </c>
      <c r="BO112">
        <f>'Average Income Limits-HIDE'!AG111</f>
        <v>49440</v>
      </c>
      <c r="BP112">
        <f>'Average Income Limits-HIDE'!AH111</f>
        <v>52840</v>
      </c>
      <c r="BQ112">
        <f>'Average Income Limits-HIDE'!AI111</f>
        <v>56240</v>
      </c>
      <c r="BR112">
        <f>'Average Income Limits-HIDE'!AZ111</f>
        <v>52220</v>
      </c>
      <c r="BS112">
        <f>'Average Income Limits-HIDE'!BA111</f>
        <v>59640</v>
      </c>
      <c r="BT112">
        <f>'Average Income Limits-HIDE'!BB111</f>
        <v>67130</v>
      </c>
      <c r="BU112">
        <f>'Average Income Limits-HIDE'!BC111</f>
        <v>74550</v>
      </c>
      <c r="BV112">
        <f>'Average Income Limits-HIDE'!BD111</f>
        <v>80570</v>
      </c>
      <c r="BW112">
        <f>'Average Income Limits-HIDE'!BE111</f>
        <v>86520</v>
      </c>
      <c r="BX112">
        <f>'Average Income Limits-HIDE'!BF111</f>
        <v>92470</v>
      </c>
      <c r="BY112">
        <f>'Average Income Limits-HIDE'!BG111</f>
        <v>98420</v>
      </c>
      <c r="BZ112">
        <f>'Average Income Limits-HIDE'!BH111</f>
        <v>59680</v>
      </c>
      <c r="CA112">
        <f>'Average Income Limits-HIDE'!BI111</f>
        <v>68160</v>
      </c>
      <c r="CB112">
        <f>'Average Income Limits-HIDE'!BJ111</f>
        <v>76720</v>
      </c>
      <c r="CC112">
        <f>'Average Income Limits-HIDE'!BK111</f>
        <v>85200</v>
      </c>
      <c r="CD112">
        <f>'Average Income Limits-HIDE'!BL111</f>
        <v>92080</v>
      </c>
      <c r="CE112">
        <f>'Average Income Limits-HIDE'!BM111</f>
        <v>98880</v>
      </c>
      <c r="CF112">
        <f>'Average Income Limits-HIDE'!BN111</f>
        <v>105680</v>
      </c>
      <c r="CG112">
        <f>'Average Income Limits-HIDE'!BO111</f>
        <v>112480</v>
      </c>
      <c r="CH112" s="1">
        <f t="shared" si="337"/>
        <v>373</v>
      </c>
      <c r="CI112" s="1">
        <f t="shared" si="338"/>
        <v>399</v>
      </c>
      <c r="CJ112" s="1">
        <f t="shared" si="339"/>
        <v>479</v>
      </c>
      <c r="CK112" s="1">
        <f t="shared" si="340"/>
        <v>554</v>
      </c>
      <c r="CL112" s="1">
        <f t="shared" si="341"/>
        <v>618</v>
      </c>
      <c r="CM112" s="1">
        <f t="shared" si="342"/>
        <v>559</v>
      </c>
      <c r="CN112" s="1">
        <f t="shared" si="343"/>
        <v>599</v>
      </c>
      <c r="CO112" s="1">
        <f t="shared" si="344"/>
        <v>719</v>
      </c>
      <c r="CP112" s="1">
        <f t="shared" si="345"/>
        <v>831</v>
      </c>
      <c r="CQ112" s="1">
        <f t="shared" si="346"/>
        <v>927</v>
      </c>
      <c r="CR112" s="1">
        <f t="shared" si="347"/>
        <v>746</v>
      </c>
      <c r="CS112" s="1">
        <f t="shared" si="348"/>
        <v>799</v>
      </c>
      <c r="CT112" s="1">
        <f t="shared" si="349"/>
        <v>959</v>
      </c>
      <c r="CU112" s="1">
        <f t="shared" si="350"/>
        <v>1108</v>
      </c>
      <c r="CV112" s="1">
        <f t="shared" si="351"/>
        <v>1236</v>
      </c>
      <c r="CW112" s="1">
        <f t="shared" si="352"/>
        <v>932</v>
      </c>
      <c r="CX112" s="1">
        <f t="shared" si="353"/>
        <v>998</v>
      </c>
      <c r="CY112" s="1">
        <f t="shared" si="354"/>
        <v>1198</v>
      </c>
      <c r="CZ112" s="1">
        <f t="shared" si="355"/>
        <v>1385</v>
      </c>
      <c r="DA112" s="1">
        <f t="shared" si="356"/>
        <v>1545</v>
      </c>
      <c r="DB112" s="1">
        <f t="shared" si="357"/>
        <v>1119</v>
      </c>
      <c r="DC112" s="1">
        <f t="shared" si="358"/>
        <v>1198</v>
      </c>
      <c r="DD112" s="1">
        <f t="shared" si="359"/>
        <v>1438</v>
      </c>
      <c r="DE112" s="1">
        <f t="shared" si="360"/>
        <v>1662</v>
      </c>
      <c r="DF112" s="1">
        <f t="shared" si="361"/>
        <v>1854</v>
      </c>
      <c r="DG112" s="1">
        <f t="shared" si="362"/>
        <v>1305</v>
      </c>
      <c r="DH112" s="1">
        <f t="shared" si="363"/>
        <v>1398</v>
      </c>
      <c r="DI112" s="1">
        <f t="shared" si="364"/>
        <v>1678</v>
      </c>
      <c r="DJ112" s="1">
        <f t="shared" si="365"/>
        <v>1939</v>
      </c>
      <c r="DK112" s="1">
        <f t="shared" si="366"/>
        <v>2163</v>
      </c>
      <c r="DL112" s="1">
        <f t="shared" si="367"/>
        <v>1492</v>
      </c>
      <c r="DM112" s="1">
        <f t="shared" si="368"/>
        <v>1598</v>
      </c>
      <c r="DN112" s="1">
        <f t="shared" si="369"/>
        <v>1918</v>
      </c>
      <c r="DO112" s="1">
        <f t="shared" si="370"/>
        <v>2216</v>
      </c>
      <c r="DP112" s="1">
        <f t="shared" si="371"/>
        <v>2472</v>
      </c>
      <c r="DQ112">
        <f t="shared" si="441"/>
        <v>0</v>
      </c>
      <c r="DR112">
        <f t="shared" si="442"/>
        <v>0</v>
      </c>
      <c r="DS112">
        <f t="shared" si="443"/>
        <v>0</v>
      </c>
      <c r="DT112">
        <f t="shared" si="444"/>
        <v>0</v>
      </c>
      <c r="DU112">
        <f t="shared" si="445"/>
        <v>0</v>
      </c>
      <c r="DV112">
        <f t="shared" si="446"/>
        <v>0</v>
      </c>
      <c r="DW112">
        <f t="shared" si="447"/>
        <v>0</v>
      </c>
      <c r="DX112">
        <f t="shared" si="448"/>
        <v>0</v>
      </c>
      <c r="DY112">
        <f t="shared" si="372"/>
        <v>0</v>
      </c>
      <c r="DZ112">
        <f t="shared" si="373"/>
        <v>0</v>
      </c>
      <c r="EA112">
        <f t="shared" si="374"/>
        <v>0</v>
      </c>
      <c r="EB112">
        <f t="shared" si="375"/>
        <v>0</v>
      </c>
      <c r="EC112">
        <f t="shared" si="376"/>
        <v>0</v>
      </c>
      <c r="ED112">
        <f t="shared" si="377"/>
        <v>0</v>
      </c>
      <c r="EE112">
        <f t="shared" si="378"/>
        <v>0</v>
      </c>
      <c r="EF112">
        <f t="shared" si="379"/>
        <v>0</v>
      </c>
      <c r="EG112">
        <f t="shared" si="380"/>
        <v>0</v>
      </c>
      <c r="EH112">
        <f t="shared" si="381"/>
        <v>0</v>
      </c>
      <c r="EI112">
        <f t="shared" si="382"/>
        <v>0</v>
      </c>
      <c r="EJ112">
        <f t="shared" si="383"/>
        <v>0</v>
      </c>
      <c r="EK112">
        <f t="shared" si="384"/>
        <v>0</v>
      </c>
      <c r="EL112">
        <f t="shared" si="385"/>
        <v>0</v>
      </c>
      <c r="EM112">
        <f t="shared" si="386"/>
        <v>0</v>
      </c>
      <c r="EN112">
        <f t="shared" si="387"/>
        <v>0</v>
      </c>
      <c r="EO112">
        <f t="shared" si="388"/>
        <v>0</v>
      </c>
      <c r="EP112">
        <f t="shared" si="389"/>
        <v>0</v>
      </c>
      <c r="EQ112">
        <f t="shared" si="390"/>
        <v>0</v>
      </c>
      <c r="ER112">
        <f t="shared" si="391"/>
        <v>0</v>
      </c>
      <c r="ES112">
        <f t="shared" si="392"/>
        <v>0</v>
      </c>
      <c r="ET112">
        <f t="shared" si="393"/>
        <v>0</v>
      </c>
      <c r="EU112">
        <f t="shared" si="394"/>
        <v>0</v>
      </c>
      <c r="EV112">
        <f t="shared" si="395"/>
        <v>0</v>
      </c>
      <c r="EW112">
        <f t="shared" si="396"/>
        <v>0</v>
      </c>
      <c r="EX112">
        <f t="shared" si="397"/>
        <v>0</v>
      </c>
      <c r="EY112">
        <f t="shared" si="398"/>
        <v>0</v>
      </c>
      <c r="EZ112">
        <f t="shared" si="399"/>
        <v>0</v>
      </c>
      <c r="FA112">
        <f t="shared" si="400"/>
        <v>0</v>
      </c>
      <c r="FB112">
        <f t="shared" si="401"/>
        <v>0</v>
      </c>
      <c r="FC112">
        <f t="shared" si="402"/>
        <v>0</v>
      </c>
      <c r="FD112">
        <f t="shared" si="403"/>
        <v>0</v>
      </c>
      <c r="FE112" s="1">
        <f t="shared" si="404"/>
        <v>0</v>
      </c>
      <c r="FF112" s="1">
        <f t="shared" si="405"/>
        <v>0</v>
      </c>
      <c r="FG112" s="1">
        <f t="shared" si="406"/>
        <v>0</v>
      </c>
      <c r="FH112" s="1">
        <f t="shared" si="407"/>
        <v>0</v>
      </c>
      <c r="FI112" s="1">
        <f t="shared" si="408"/>
        <v>0</v>
      </c>
      <c r="FJ112" s="1">
        <f t="shared" si="409"/>
        <v>0</v>
      </c>
      <c r="FK112" s="1">
        <f t="shared" si="410"/>
        <v>0</v>
      </c>
      <c r="FL112" s="1">
        <f t="shared" si="411"/>
        <v>0</v>
      </c>
      <c r="FM112" s="1">
        <f t="shared" si="412"/>
        <v>0</v>
      </c>
      <c r="FN112" s="1">
        <f t="shared" si="413"/>
        <v>0</v>
      </c>
      <c r="FO112" s="1">
        <f t="shared" si="414"/>
        <v>0</v>
      </c>
      <c r="FP112" s="1">
        <f t="shared" si="415"/>
        <v>0</v>
      </c>
      <c r="FQ112" s="1">
        <f t="shared" si="416"/>
        <v>0</v>
      </c>
      <c r="FR112" s="1">
        <f t="shared" si="417"/>
        <v>0</v>
      </c>
      <c r="FS112" s="1">
        <f t="shared" si="418"/>
        <v>0</v>
      </c>
      <c r="FT112" s="1">
        <f t="shared" si="419"/>
        <v>0</v>
      </c>
      <c r="FU112" s="1">
        <f t="shared" si="420"/>
        <v>0</v>
      </c>
      <c r="FV112" s="1">
        <f t="shared" si="421"/>
        <v>0</v>
      </c>
      <c r="FW112" s="1">
        <f t="shared" si="422"/>
        <v>0</v>
      </c>
      <c r="FX112" s="1">
        <f t="shared" si="423"/>
        <v>0</v>
      </c>
      <c r="FY112" s="1">
        <f t="shared" si="424"/>
        <v>0</v>
      </c>
      <c r="FZ112" s="1">
        <f t="shared" si="425"/>
        <v>0</v>
      </c>
      <c r="GA112" s="1">
        <f t="shared" si="426"/>
        <v>0</v>
      </c>
      <c r="GB112" s="1">
        <f t="shared" si="427"/>
        <v>0</v>
      </c>
      <c r="GC112" s="1">
        <f t="shared" si="428"/>
        <v>0</v>
      </c>
      <c r="GD112" s="1">
        <f t="shared" si="429"/>
        <v>0</v>
      </c>
      <c r="GE112" s="1">
        <f t="shared" si="430"/>
        <v>0</v>
      </c>
      <c r="GF112" s="1">
        <f t="shared" si="431"/>
        <v>0</v>
      </c>
      <c r="GG112" s="1">
        <f t="shared" si="432"/>
        <v>0</v>
      </c>
      <c r="GH112" s="1">
        <f t="shared" si="433"/>
        <v>0</v>
      </c>
      <c r="GI112" s="1">
        <f t="shared" si="434"/>
        <v>0</v>
      </c>
      <c r="GJ112" s="1">
        <f t="shared" si="435"/>
        <v>0</v>
      </c>
      <c r="GK112" s="1">
        <f t="shared" si="436"/>
        <v>0</v>
      </c>
      <c r="GL112" s="1">
        <f t="shared" si="437"/>
        <v>0</v>
      </c>
      <c r="GM112" s="1">
        <f t="shared" si="438"/>
        <v>0</v>
      </c>
      <c r="GN112">
        <f t="shared" si="439"/>
        <v>127800</v>
      </c>
      <c r="GO112">
        <f t="shared" si="440"/>
        <v>159750</v>
      </c>
    </row>
    <row r="113" spans="1:197" x14ac:dyDescent="0.2">
      <c r="A113" s="1" t="s">
        <v>349</v>
      </c>
      <c r="B113" t="s">
        <v>266</v>
      </c>
      <c r="C113" t="s">
        <v>350</v>
      </c>
      <c r="D113" t="s">
        <v>267</v>
      </c>
      <c r="E113">
        <v>104200</v>
      </c>
      <c r="F113">
        <v>34050</v>
      </c>
      <c r="G113">
        <v>38900</v>
      </c>
      <c r="H113">
        <v>43750</v>
      </c>
      <c r="I113">
        <v>48650</v>
      </c>
      <c r="J113">
        <v>52500</v>
      </c>
      <c r="K113">
        <v>56450</v>
      </c>
      <c r="L113">
        <v>60350</v>
      </c>
      <c r="M113">
        <v>64250</v>
      </c>
      <c r="N113">
        <v>40860</v>
      </c>
      <c r="O113">
        <v>46680</v>
      </c>
      <c r="P113">
        <v>52500</v>
      </c>
      <c r="Q113">
        <v>58380</v>
      </c>
      <c r="R113">
        <v>63000</v>
      </c>
      <c r="S113">
        <v>67740</v>
      </c>
      <c r="T113">
        <v>72420</v>
      </c>
      <c r="U113">
        <v>77100</v>
      </c>
      <c r="V113" s="1" t="s">
        <v>43</v>
      </c>
      <c r="W113">
        <v>36700</v>
      </c>
      <c r="X113">
        <v>41950</v>
      </c>
      <c r="Y113">
        <v>47200</v>
      </c>
      <c r="Z113">
        <v>52400</v>
      </c>
      <c r="AA113">
        <v>56600</v>
      </c>
      <c r="AB113">
        <v>60800</v>
      </c>
      <c r="AC113">
        <v>65000</v>
      </c>
      <c r="AD113">
        <v>69200</v>
      </c>
      <c r="AE113">
        <v>44040</v>
      </c>
      <c r="AF113">
        <v>50340</v>
      </c>
      <c r="AG113">
        <v>56640</v>
      </c>
      <c r="AH113">
        <v>62880</v>
      </c>
      <c r="AI113">
        <v>67920</v>
      </c>
      <c r="AJ113">
        <v>72960</v>
      </c>
      <c r="AK113">
        <v>78000</v>
      </c>
      <c r="AL113">
        <v>83040</v>
      </c>
      <c r="AM113" s="1" t="s">
        <v>617</v>
      </c>
      <c r="AN113" s="1" t="s">
        <v>19</v>
      </c>
      <c r="AO113" s="1">
        <v>1</v>
      </c>
      <c r="AP113" t="s">
        <v>350</v>
      </c>
      <c r="AQ113" s="1" t="s">
        <v>21</v>
      </c>
      <c r="AR113" s="1" t="s">
        <v>593</v>
      </c>
      <c r="AS113" t="s">
        <v>350</v>
      </c>
      <c r="AT113">
        <f>'Average Income Limits-HIDE'!L112</f>
        <v>13620</v>
      </c>
      <c r="AU113">
        <f>'Average Income Limits-HIDE'!M112</f>
        <v>15560</v>
      </c>
      <c r="AV113">
        <f>'Average Income Limits-HIDE'!N112</f>
        <v>17500</v>
      </c>
      <c r="AW113">
        <f>'Average Income Limits-HIDE'!O112</f>
        <v>19460</v>
      </c>
      <c r="AX113">
        <f>'Average Income Limits-HIDE'!P112</f>
        <v>21000</v>
      </c>
      <c r="AY113">
        <f>'Average Income Limits-HIDE'!Q112</f>
        <v>22580</v>
      </c>
      <c r="AZ113">
        <f>'Average Income Limits-HIDE'!R112</f>
        <v>24140</v>
      </c>
      <c r="BA113">
        <f>'Average Income Limits-HIDE'!S112</f>
        <v>25700</v>
      </c>
      <c r="BB113">
        <f>'Average Income Limits-HIDE'!T112</f>
        <v>20430</v>
      </c>
      <c r="BC113">
        <f>'Average Income Limits-HIDE'!U112</f>
        <v>23340</v>
      </c>
      <c r="BD113">
        <f>'Average Income Limits-HIDE'!V112</f>
        <v>26250</v>
      </c>
      <c r="BE113">
        <f>'Average Income Limits-HIDE'!W112</f>
        <v>29190</v>
      </c>
      <c r="BF113">
        <f>'Average Income Limits-HIDE'!X112</f>
        <v>31500</v>
      </c>
      <c r="BG113">
        <f>'Average Income Limits-HIDE'!Y112</f>
        <v>33870</v>
      </c>
      <c r="BH113">
        <f>'Average Income Limits-HIDE'!Z112</f>
        <v>36210</v>
      </c>
      <c r="BI113">
        <f>'Average Income Limits-HIDE'!AA112</f>
        <v>38550</v>
      </c>
      <c r="BJ113">
        <f>'Average Income Limits-HIDE'!AB112</f>
        <v>27240</v>
      </c>
      <c r="BK113">
        <f>'Average Income Limits-HIDE'!AC112</f>
        <v>31120</v>
      </c>
      <c r="BL113">
        <f>'Average Income Limits-HIDE'!AD112</f>
        <v>35000</v>
      </c>
      <c r="BM113">
        <f>'Average Income Limits-HIDE'!AE112</f>
        <v>38920</v>
      </c>
      <c r="BN113">
        <f>'Average Income Limits-HIDE'!AF112</f>
        <v>42000</v>
      </c>
      <c r="BO113">
        <f>'Average Income Limits-HIDE'!AG112</f>
        <v>45160</v>
      </c>
      <c r="BP113">
        <f>'Average Income Limits-HIDE'!AH112</f>
        <v>48280</v>
      </c>
      <c r="BQ113">
        <f>'Average Income Limits-HIDE'!AI112</f>
        <v>51400</v>
      </c>
      <c r="BR113">
        <f>'Average Income Limits-HIDE'!AZ112</f>
        <v>47670</v>
      </c>
      <c r="BS113">
        <f>'Average Income Limits-HIDE'!BA112</f>
        <v>54460</v>
      </c>
      <c r="BT113">
        <f>'Average Income Limits-HIDE'!BB112</f>
        <v>61250</v>
      </c>
      <c r="BU113">
        <f>'Average Income Limits-HIDE'!BC112</f>
        <v>68110</v>
      </c>
      <c r="BV113">
        <f>'Average Income Limits-HIDE'!BD112</f>
        <v>73500</v>
      </c>
      <c r="BW113">
        <f>'Average Income Limits-HIDE'!BE112</f>
        <v>79030</v>
      </c>
      <c r="BX113">
        <f>'Average Income Limits-HIDE'!BF112</f>
        <v>84490</v>
      </c>
      <c r="BY113">
        <f>'Average Income Limits-HIDE'!BG112</f>
        <v>89950</v>
      </c>
      <c r="BZ113">
        <f>'Average Income Limits-HIDE'!BH112</f>
        <v>54480</v>
      </c>
      <c r="CA113">
        <f>'Average Income Limits-HIDE'!BI112</f>
        <v>62240</v>
      </c>
      <c r="CB113">
        <f>'Average Income Limits-HIDE'!BJ112</f>
        <v>70000</v>
      </c>
      <c r="CC113">
        <f>'Average Income Limits-HIDE'!BK112</f>
        <v>77840</v>
      </c>
      <c r="CD113">
        <f>'Average Income Limits-HIDE'!BL112</f>
        <v>84000</v>
      </c>
      <c r="CE113">
        <f>'Average Income Limits-HIDE'!BM112</f>
        <v>90320</v>
      </c>
      <c r="CF113">
        <f>'Average Income Limits-HIDE'!BN112</f>
        <v>96560</v>
      </c>
      <c r="CG113">
        <f>'Average Income Limits-HIDE'!BO112</f>
        <v>102800</v>
      </c>
      <c r="CH113" s="1">
        <f t="shared" si="337"/>
        <v>340</v>
      </c>
      <c r="CI113" s="1">
        <f t="shared" si="338"/>
        <v>364</v>
      </c>
      <c r="CJ113" s="1">
        <f t="shared" si="339"/>
        <v>437</v>
      </c>
      <c r="CK113" s="1">
        <f t="shared" si="340"/>
        <v>505</v>
      </c>
      <c r="CL113" s="1">
        <f t="shared" si="341"/>
        <v>564</v>
      </c>
      <c r="CM113" s="1">
        <f t="shared" si="342"/>
        <v>510</v>
      </c>
      <c r="CN113" s="1">
        <f t="shared" si="343"/>
        <v>547</v>
      </c>
      <c r="CO113" s="1">
        <f t="shared" si="344"/>
        <v>656</v>
      </c>
      <c r="CP113" s="1">
        <f t="shared" si="345"/>
        <v>758</v>
      </c>
      <c r="CQ113" s="1">
        <f t="shared" si="346"/>
        <v>846</v>
      </c>
      <c r="CR113" s="1">
        <f t="shared" si="347"/>
        <v>681</v>
      </c>
      <c r="CS113" s="1">
        <f t="shared" si="348"/>
        <v>729</v>
      </c>
      <c r="CT113" s="1">
        <f t="shared" si="349"/>
        <v>875</v>
      </c>
      <c r="CU113" s="1">
        <f t="shared" si="350"/>
        <v>1011</v>
      </c>
      <c r="CV113" s="1">
        <f t="shared" si="351"/>
        <v>1129</v>
      </c>
      <c r="CW113" s="1">
        <f t="shared" si="352"/>
        <v>851</v>
      </c>
      <c r="CX113" s="1">
        <f t="shared" si="353"/>
        <v>911</v>
      </c>
      <c r="CY113" s="1">
        <f t="shared" si="354"/>
        <v>1093</v>
      </c>
      <c r="CZ113" s="1">
        <f t="shared" si="355"/>
        <v>1264</v>
      </c>
      <c r="DA113" s="1">
        <f t="shared" si="356"/>
        <v>1411</v>
      </c>
      <c r="DB113" s="1">
        <f t="shared" si="357"/>
        <v>1021</v>
      </c>
      <c r="DC113" s="1">
        <f t="shared" si="358"/>
        <v>1094</v>
      </c>
      <c r="DD113" s="1">
        <f t="shared" si="359"/>
        <v>1312</v>
      </c>
      <c r="DE113" s="1">
        <f t="shared" si="360"/>
        <v>1517</v>
      </c>
      <c r="DF113" s="1">
        <f t="shared" si="361"/>
        <v>1693</v>
      </c>
      <c r="DG113" s="1">
        <f t="shared" si="362"/>
        <v>1191</v>
      </c>
      <c r="DH113" s="1">
        <f t="shared" si="363"/>
        <v>1276</v>
      </c>
      <c r="DI113" s="1">
        <f t="shared" si="364"/>
        <v>1531</v>
      </c>
      <c r="DJ113" s="1">
        <f t="shared" si="365"/>
        <v>1770</v>
      </c>
      <c r="DK113" s="1">
        <f t="shared" si="366"/>
        <v>1975</v>
      </c>
      <c r="DL113" s="1">
        <f t="shared" si="367"/>
        <v>1362</v>
      </c>
      <c r="DM113" s="1">
        <f t="shared" si="368"/>
        <v>1459</v>
      </c>
      <c r="DN113" s="1">
        <f t="shared" si="369"/>
        <v>1750</v>
      </c>
      <c r="DO113" s="1">
        <f t="shared" si="370"/>
        <v>2023</v>
      </c>
      <c r="DP113" s="1">
        <f t="shared" si="371"/>
        <v>2258</v>
      </c>
      <c r="DQ113">
        <f t="shared" si="441"/>
        <v>14680</v>
      </c>
      <c r="DR113">
        <f t="shared" si="442"/>
        <v>16780</v>
      </c>
      <c r="DS113">
        <f t="shared" si="443"/>
        <v>18880</v>
      </c>
      <c r="DT113">
        <f t="shared" si="444"/>
        <v>20960</v>
      </c>
      <c r="DU113">
        <f t="shared" si="445"/>
        <v>22640</v>
      </c>
      <c r="DV113">
        <f t="shared" si="446"/>
        <v>24320</v>
      </c>
      <c r="DW113">
        <f t="shared" si="447"/>
        <v>26000</v>
      </c>
      <c r="DX113">
        <f t="shared" si="448"/>
        <v>27680</v>
      </c>
      <c r="DY113">
        <f t="shared" si="372"/>
        <v>22020</v>
      </c>
      <c r="DZ113">
        <f t="shared" si="373"/>
        <v>25170</v>
      </c>
      <c r="EA113">
        <f t="shared" si="374"/>
        <v>28320</v>
      </c>
      <c r="EB113">
        <f t="shared" si="375"/>
        <v>31440</v>
      </c>
      <c r="EC113">
        <f t="shared" si="376"/>
        <v>33960</v>
      </c>
      <c r="ED113">
        <f t="shared" si="377"/>
        <v>36480</v>
      </c>
      <c r="EE113">
        <f t="shared" si="378"/>
        <v>39000</v>
      </c>
      <c r="EF113">
        <f t="shared" si="379"/>
        <v>41520</v>
      </c>
      <c r="EG113">
        <f t="shared" si="380"/>
        <v>29360</v>
      </c>
      <c r="EH113">
        <f t="shared" si="381"/>
        <v>33560</v>
      </c>
      <c r="EI113">
        <f t="shared" si="382"/>
        <v>37760</v>
      </c>
      <c r="EJ113">
        <f t="shared" si="383"/>
        <v>41920</v>
      </c>
      <c r="EK113">
        <f t="shared" si="384"/>
        <v>45280</v>
      </c>
      <c r="EL113">
        <f t="shared" si="385"/>
        <v>48640</v>
      </c>
      <c r="EM113">
        <f t="shared" si="386"/>
        <v>52000</v>
      </c>
      <c r="EN113">
        <f t="shared" si="387"/>
        <v>55360</v>
      </c>
      <c r="EO113">
        <f t="shared" si="388"/>
        <v>51380</v>
      </c>
      <c r="EP113">
        <f t="shared" si="389"/>
        <v>58729.999999999993</v>
      </c>
      <c r="EQ113">
        <f t="shared" si="390"/>
        <v>66080</v>
      </c>
      <c r="ER113">
        <f t="shared" si="391"/>
        <v>73360</v>
      </c>
      <c r="ES113">
        <f t="shared" si="392"/>
        <v>79240</v>
      </c>
      <c r="ET113">
        <f t="shared" si="393"/>
        <v>85120</v>
      </c>
      <c r="EU113">
        <f t="shared" si="394"/>
        <v>91000</v>
      </c>
      <c r="EV113">
        <f t="shared" si="395"/>
        <v>96880</v>
      </c>
      <c r="EW113">
        <f t="shared" si="396"/>
        <v>58720</v>
      </c>
      <c r="EX113">
        <f t="shared" si="397"/>
        <v>67120</v>
      </c>
      <c r="EY113">
        <f t="shared" si="398"/>
        <v>75520</v>
      </c>
      <c r="EZ113">
        <f t="shared" si="399"/>
        <v>83840</v>
      </c>
      <c r="FA113">
        <f t="shared" si="400"/>
        <v>90560</v>
      </c>
      <c r="FB113">
        <f t="shared" si="401"/>
        <v>97280</v>
      </c>
      <c r="FC113">
        <f t="shared" si="402"/>
        <v>104000</v>
      </c>
      <c r="FD113">
        <f t="shared" si="403"/>
        <v>110720</v>
      </c>
      <c r="FE113" s="1">
        <f t="shared" si="404"/>
        <v>367</v>
      </c>
      <c r="FF113" s="1">
        <f t="shared" si="405"/>
        <v>393</v>
      </c>
      <c r="FG113" s="1">
        <f t="shared" si="406"/>
        <v>472</v>
      </c>
      <c r="FH113" s="1">
        <f t="shared" si="407"/>
        <v>545</v>
      </c>
      <c r="FI113" s="1">
        <f t="shared" si="408"/>
        <v>608</v>
      </c>
      <c r="FJ113" s="1">
        <f t="shared" si="409"/>
        <v>550</v>
      </c>
      <c r="FK113" s="1">
        <f t="shared" si="410"/>
        <v>589</v>
      </c>
      <c r="FL113" s="1">
        <f t="shared" si="411"/>
        <v>708</v>
      </c>
      <c r="FM113" s="1">
        <f t="shared" si="412"/>
        <v>817</v>
      </c>
      <c r="FN113" s="1">
        <f t="shared" si="413"/>
        <v>912</v>
      </c>
      <c r="FO113" s="1">
        <f t="shared" si="414"/>
        <v>734</v>
      </c>
      <c r="FP113" s="1">
        <f t="shared" si="415"/>
        <v>786</v>
      </c>
      <c r="FQ113" s="1">
        <f t="shared" si="416"/>
        <v>944</v>
      </c>
      <c r="FR113" s="1">
        <f t="shared" si="417"/>
        <v>1090</v>
      </c>
      <c r="FS113" s="1">
        <f t="shared" si="418"/>
        <v>1216</v>
      </c>
      <c r="FT113" s="1">
        <f t="shared" si="419"/>
        <v>917</v>
      </c>
      <c r="FU113" s="1">
        <f t="shared" si="420"/>
        <v>983</v>
      </c>
      <c r="FV113" s="1">
        <f t="shared" si="421"/>
        <v>1180</v>
      </c>
      <c r="FW113" s="1">
        <f t="shared" si="422"/>
        <v>1362</v>
      </c>
      <c r="FX113" s="1">
        <f t="shared" si="423"/>
        <v>1520</v>
      </c>
      <c r="FY113" s="1">
        <f t="shared" si="424"/>
        <v>1101</v>
      </c>
      <c r="FZ113" s="1">
        <f t="shared" si="425"/>
        <v>1179</v>
      </c>
      <c r="GA113" s="1">
        <f t="shared" si="426"/>
        <v>1416</v>
      </c>
      <c r="GB113" s="1">
        <f t="shared" si="427"/>
        <v>1635</v>
      </c>
      <c r="GC113" s="1">
        <f t="shared" si="428"/>
        <v>1824</v>
      </c>
      <c r="GD113" s="1">
        <f t="shared" si="429"/>
        <v>1284</v>
      </c>
      <c r="GE113" s="1">
        <f t="shared" si="430"/>
        <v>1376</v>
      </c>
      <c r="GF113" s="1">
        <f t="shared" si="431"/>
        <v>1652</v>
      </c>
      <c r="GG113" s="1">
        <f t="shared" si="432"/>
        <v>1907</v>
      </c>
      <c r="GH113" s="1">
        <f t="shared" si="433"/>
        <v>2128</v>
      </c>
      <c r="GI113" s="1">
        <f t="shared" si="434"/>
        <v>1468</v>
      </c>
      <c r="GJ113" s="1">
        <f t="shared" si="435"/>
        <v>1573</v>
      </c>
      <c r="GK113" s="1">
        <f t="shared" si="436"/>
        <v>1888</v>
      </c>
      <c r="GL113" s="1">
        <f t="shared" si="437"/>
        <v>2180</v>
      </c>
      <c r="GM113" s="1">
        <f t="shared" si="438"/>
        <v>2432</v>
      </c>
      <c r="GN113">
        <f t="shared" si="439"/>
        <v>116760</v>
      </c>
      <c r="GO113">
        <f t="shared" si="440"/>
        <v>145950</v>
      </c>
    </row>
    <row r="114" spans="1:197" x14ac:dyDescent="0.2">
      <c r="A114" s="1" t="s">
        <v>351</v>
      </c>
      <c r="B114" t="s">
        <v>29</v>
      </c>
      <c r="C114" t="s">
        <v>352</v>
      </c>
      <c r="D114" t="s">
        <v>829</v>
      </c>
      <c r="E114">
        <v>113500</v>
      </c>
      <c r="F114">
        <v>39750</v>
      </c>
      <c r="G114">
        <v>45400</v>
      </c>
      <c r="H114">
        <v>51100</v>
      </c>
      <c r="I114">
        <v>56750</v>
      </c>
      <c r="J114">
        <v>61300</v>
      </c>
      <c r="K114">
        <v>65850</v>
      </c>
      <c r="L114">
        <v>70400</v>
      </c>
      <c r="M114">
        <v>74950</v>
      </c>
      <c r="N114">
        <v>47700</v>
      </c>
      <c r="O114">
        <v>54480</v>
      </c>
      <c r="P114">
        <v>61320</v>
      </c>
      <c r="Q114">
        <v>68100</v>
      </c>
      <c r="R114">
        <v>73560</v>
      </c>
      <c r="S114">
        <v>79020</v>
      </c>
      <c r="T114">
        <v>84480</v>
      </c>
      <c r="U114">
        <v>89940</v>
      </c>
      <c r="V114" s="1" t="s">
        <v>17</v>
      </c>
      <c r="AM114" s="1" t="s">
        <v>617</v>
      </c>
      <c r="AN114" s="1" t="s">
        <v>19</v>
      </c>
      <c r="AO114" s="1">
        <v>1</v>
      </c>
      <c r="AP114" t="s">
        <v>352</v>
      </c>
      <c r="AQ114" s="1" t="s">
        <v>21</v>
      </c>
      <c r="AR114" s="1" t="s">
        <v>594</v>
      </c>
      <c r="AS114" t="s">
        <v>352</v>
      </c>
      <c r="AT114">
        <f>'Average Income Limits-HIDE'!L113</f>
        <v>15900</v>
      </c>
      <c r="AU114">
        <f>'Average Income Limits-HIDE'!M113</f>
        <v>18160</v>
      </c>
      <c r="AV114">
        <f>'Average Income Limits-HIDE'!N113</f>
        <v>20440</v>
      </c>
      <c r="AW114">
        <f>'Average Income Limits-HIDE'!O113</f>
        <v>22700</v>
      </c>
      <c r="AX114">
        <f>'Average Income Limits-HIDE'!P113</f>
        <v>24520</v>
      </c>
      <c r="AY114">
        <f>'Average Income Limits-HIDE'!Q113</f>
        <v>26340</v>
      </c>
      <c r="AZ114">
        <f>'Average Income Limits-HIDE'!R113</f>
        <v>28160</v>
      </c>
      <c r="BA114">
        <f>'Average Income Limits-HIDE'!S113</f>
        <v>29980</v>
      </c>
      <c r="BB114">
        <f>'Average Income Limits-HIDE'!T113</f>
        <v>23850</v>
      </c>
      <c r="BC114">
        <f>'Average Income Limits-HIDE'!U113</f>
        <v>27240</v>
      </c>
      <c r="BD114">
        <f>'Average Income Limits-HIDE'!V113</f>
        <v>30660</v>
      </c>
      <c r="BE114">
        <f>'Average Income Limits-HIDE'!W113</f>
        <v>34050</v>
      </c>
      <c r="BF114">
        <f>'Average Income Limits-HIDE'!X113</f>
        <v>36780</v>
      </c>
      <c r="BG114">
        <f>'Average Income Limits-HIDE'!Y113</f>
        <v>39510</v>
      </c>
      <c r="BH114">
        <f>'Average Income Limits-HIDE'!Z113</f>
        <v>42240</v>
      </c>
      <c r="BI114">
        <f>'Average Income Limits-HIDE'!AA113</f>
        <v>44970</v>
      </c>
      <c r="BJ114">
        <f>'Average Income Limits-HIDE'!AB113</f>
        <v>31800</v>
      </c>
      <c r="BK114">
        <f>'Average Income Limits-HIDE'!AC113</f>
        <v>36320</v>
      </c>
      <c r="BL114">
        <f>'Average Income Limits-HIDE'!AD113</f>
        <v>40880</v>
      </c>
      <c r="BM114">
        <f>'Average Income Limits-HIDE'!AE113</f>
        <v>45400</v>
      </c>
      <c r="BN114">
        <f>'Average Income Limits-HIDE'!AF113</f>
        <v>49040</v>
      </c>
      <c r="BO114">
        <f>'Average Income Limits-HIDE'!AG113</f>
        <v>52680</v>
      </c>
      <c r="BP114">
        <f>'Average Income Limits-HIDE'!AH113</f>
        <v>56320</v>
      </c>
      <c r="BQ114">
        <f>'Average Income Limits-HIDE'!AI113</f>
        <v>59960</v>
      </c>
      <c r="BR114">
        <f>'Average Income Limits-HIDE'!AZ113</f>
        <v>55650</v>
      </c>
      <c r="BS114">
        <f>'Average Income Limits-HIDE'!BA113</f>
        <v>63560</v>
      </c>
      <c r="BT114">
        <f>'Average Income Limits-HIDE'!BB113</f>
        <v>71540</v>
      </c>
      <c r="BU114">
        <f>'Average Income Limits-HIDE'!BC113</f>
        <v>79450</v>
      </c>
      <c r="BV114">
        <f>'Average Income Limits-HIDE'!BD113</f>
        <v>85820</v>
      </c>
      <c r="BW114">
        <f>'Average Income Limits-HIDE'!BE113</f>
        <v>92190</v>
      </c>
      <c r="BX114">
        <f>'Average Income Limits-HIDE'!BF113</f>
        <v>98560</v>
      </c>
      <c r="BY114">
        <f>'Average Income Limits-HIDE'!BG113</f>
        <v>104930</v>
      </c>
      <c r="BZ114">
        <f>'Average Income Limits-HIDE'!BH113</f>
        <v>63600</v>
      </c>
      <c r="CA114">
        <f>'Average Income Limits-HIDE'!BI113</f>
        <v>72640</v>
      </c>
      <c r="CB114">
        <f>'Average Income Limits-HIDE'!BJ113</f>
        <v>81760</v>
      </c>
      <c r="CC114">
        <f>'Average Income Limits-HIDE'!BK113</f>
        <v>90800</v>
      </c>
      <c r="CD114">
        <f>'Average Income Limits-HIDE'!BL113</f>
        <v>98080</v>
      </c>
      <c r="CE114">
        <f>'Average Income Limits-HIDE'!BM113</f>
        <v>105360</v>
      </c>
      <c r="CF114">
        <f>'Average Income Limits-HIDE'!BN113</f>
        <v>112640</v>
      </c>
      <c r="CG114">
        <f>'Average Income Limits-HIDE'!BO113</f>
        <v>119920</v>
      </c>
      <c r="CH114" s="1">
        <f t="shared" si="337"/>
        <v>397</v>
      </c>
      <c r="CI114" s="1">
        <f t="shared" si="338"/>
        <v>425</v>
      </c>
      <c r="CJ114" s="1">
        <f t="shared" si="339"/>
        <v>511</v>
      </c>
      <c r="CK114" s="1">
        <f t="shared" si="340"/>
        <v>590</v>
      </c>
      <c r="CL114" s="1">
        <f t="shared" si="341"/>
        <v>658</v>
      </c>
      <c r="CM114" s="1">
        <f t="shared" si="342"/>
        <v>596</v>
      </c>
      <c r="CN114" s="1">
        <f t="shared" si="343"/>
        <v>638</v>
      </c>
      <c r="CO114" s="1">
        <f t="shared" si="344"/>
        <v>766</v>
      </c>
      <c r="CP114" s="1">
        <f t="shared" si="345"/>
        <v>885</v>
      </c>
      <c r="CQ114" s="1">
        <f t="shared" si="346"/>
        <v>987</v>
      </c>
      <c r="CR114" s="1">
        <f t="shared" si="347"/>
        <v>795</v>
      </c>
      <c r="CS114" s="1">
        <f t="shared" si="348"/>
        <v>851</v>
      </c>
      <c r="CT114" s="1">
        <f t="shared" si="349"/>
        <v>1022</v>
      </c>
      <c r="CU114" s="1">
        <f t="shared" si="350"/>
        <v>1180</v>
      </c>
      <c r="CV114" s="1">
        <f t="shared" si="351"/>
        <v>1317</v>
      </c>
      <c r="CW114" s="1">
        <f t="shared" si="352"/>
        <v>993</v>
      </c>
      <c r="CX114" s="1">
        <f t="shared" si="353"/>
        <v>1064</v>
      </c>
      <c r="CY114" s="1">
        <f t="shared" si="354"/>
        <v>1277</v>
      </c>
      <c r="CZ114" s="1">
        <f t="shared" si="355"/>
        <v>1475</v>
      </c>
      <c r="DA114" s="1">
        <f t="shared" si="356"/>
        <v>1646</v>
      </c>
      <c r="DB114" s="1">
        <f t="shared" si="357"/>
        <v>1192</v>
      </c>
      <c r="DC114" s="1">
        <f t="shared" si="358"/>
        <v>1277</v>
      </c>
      <c r="DD114" s="1">
        <f t="shared" si="359"/>
        <v>1533</v>
      </c>
      <c r="DE114" s="1">
        <f t="shared" si="360"/>
        <v>1770</v>
      </c>
      <c r="DF114" s="1">
        <f t="shared" si="361"/>
        <v>1975</v>
      </c>
      <c r="DG114" s="1">
        <f t="shared" si="362"/>
        <v>1391</v>
      </c>
      <c r="DH114" s="1">
        <f t="shared" si="363"/>
        <v>1490</v>
      </c>
      <c r="DI114" s="1">
        <f t="shared" si="364"/>
        <v>1788</v>
      </c>
      <c r="DJ114" s="1">
        <f t="shared" si="365"/>
        <v>2065</v>
      </c>
      <c r="DK114" s="1">
        <f t="shared" si="366"/>
        <v>2304</v>
      </c>
      <c r="DL114" s="1">
        <f t="shared" si="367"/>
        <v>1590</v>
      </c>
      <c r="DM114" s="1">
        <f t="shared" si="368"/>
        <v>1703</v>
      </c>
      <c r="DN114" s="1">
        <f t="shared" si="369"/>
        <v>2044</v>
      </c>
      <c r="DO114" s="1">
        <f t="shared" si="370"/>
        <v>2361</v>
      </c>
      <c r="DP114" s="1">
        <f t="shared" si="371"/>
        <v>2634</v>
      </c>
      <c r="DQ114">
        <f t="shared" si="441"/>
        <v>0</v>
      </c>
      <c r="DR114">
        <f t="shared" si="442"/>
        <v>0</v>
      </c>
      <c r="DS114">
        <f t="shared" si="443"/>
        <v>0</v>
      </c>
      <c r="DT114">
        <f t="shared" si="444"/>
        <v>0</v>
      </c>
      <c r="DU114">
        <f t="shared" si="445"/>
        <v>0</v>
      </c>
      <c r="DV114">
        <f t="shared" si="446"/>
        <v>0</v>
      </c>
      <c r="DW114">
        <f t="shared" si="447"/>
        <v>0</v>
      </c>
      <c r="DX114">
        <f t="shared" si="448"/>
        <v>0</v>
      </c>
      <c r="DY114">
        <f t="shared" si="372"/>
        <v>0</v>
      </c>
      <c r="DZ114">
        <f t="shared" si="373"/>
        <v>0</v>
      </c>
      <c r="EA114">
        <f t="shared" si="374"/>
        <v>0</v>
      </c>
      <c r="EB114">
        <f t="shared" si="375"/>
        <v>0</v>
      </c>
      <c r="EC114">
        <f t="shared" si="376"/>
        <v>0</v>
      </c>
      <c r="ED114">
        <f t="shared" si="377"/>
        <v>0</v>
      </c>
      <c r="EE114">
        <f t="shared" si="378"/>
        <v>0</v>
      </c>
      <c r="EF114">
        <f t="shared" si="379"/>
        <v>0</v>
      </c>
      <c r="EG114">
        <f t="shared" si="380"/>
        <v>0</v>
      </c>
      <c r="EH114">
        <f t="shared" si="381"/>
        <v>0</v>
      </c>
      <c r="EI114">
        <f t="shared" si="382"/>
        <v>0</v>
      </c>
      <c r="EJ114">
        <f t="shared" si="383"/>
        <v>0</v>
      </c>
      <c r="EK114">
        <f t="shared" si="384"/>
        <v>0</v>
      </c>
      <c r="EL114">
        <f t="shared" si="385"/>
        <v>0</v>
      </c>
      <c r="EM114">
        <f t="shared" si="386"/>
        <v>0</v>
      </c>
      <c r="EN114">
        <f t="shared" si="387"/>
        <v>0</v>
      </c>
      <c r="EO114">
        <f t="shared" si="388"/>
        <v>0</v>
      </c>
      <c r="EP114">
        <f t="shared" si="389"/>
        <v>0</v>
      </c>
      <c r="EQ114">
        <f t="shared" si="390"/>
        <v>0</v>
      </c>
      <c r="ER114">
        <f t="shared" si="391"/>
        <v>0</v>
      </c>
      <c r="ES114">
        <f t="shared" si="392"/>
        <v>0</v>
      </c>
      <c r="ET114">
        <f t="shared" si="393"/>
        <v>0</v>
      </c>
      <c r="EU114">
        <f t="shared" si="394"/>
        <v>0</v>
      </c>
      <c r="EV114">
        <f t="shared" si="395"/>
        <v>0</v>
      </c>
      <c r="EW114">
        <f t="shared" si="396"/>
        <v>0</v>
      </c>
      <c r="EX114">
        <f t="shared" si="397"/>
        <v>0</v>
      </c>
      <c r="EY114">
        <f t="shared" si="398"/>
        <v>0</v>
      </c>
      <c r="EZ114">
        <f t="shared" si="399"/>
        <v>0</v>
      </c>
      <c r="FA114">
        <f t="shared" si="400"/>
        <v>0</v>
      </c>
      <c r="FB114">
        <f t="shared" si="401"/>
        <v>0</v>
      </c>
      <c r="FC114">
        <f t="shared" si="402"/>
        <v>0</v>
      </c>
      <c r="FD114">
        <f t="shared" si="403"/>
        <v>0</v>
      </c>
      <c r="FE114" s="1">
        <f t="shared" si="404"/>
        <v>0</v>
      </c>
      <c r="FF114" s="1">
        <f t="shared" si="405"/>
        <v>0</v>
      </c>
      <c r="FG114" s="1">
        <f t="shared" si="406"/>
        <v>0</v>
      </c>
      <c r="FH114" s="1">
        <f t="shared" si="407"/>
        <v>0</v>
      </c>
      <c r="FI114" s="1">
        <f t="shared" si="408"/>
        <v>0</v>
      </c>
      <c r="FJ114" s="1">
        <f t="shared" si="409"/>
        <v>0</v>
      </c>
      <c r="FK114" s="1">
        <f t="shared" si="410"/>
        <v>0</v>
      </c>
      <c r="FL114" s="1">
        <f t="shared" si="411"/>
        <v>0</v>
      </c>
      <c r="FM114" s="1">
        <f t="shared" si="412"/>
        <v>0</v>
      </c>
      <c r="FN114" s="1">
        <f t="shared" si="413"/>
        <v>0</v>
      </c>
      <c r="FO114" s="1">
        <f t="shared" si="414"/>
        <v>0</v>
      </c>
      <c r="FP114" s="1">
        <f t="shared" si="415"/>
        <v>0</v>
      </c>
      <c r="FQ114" s="1">
        <f t="shared" si="416"/>
        <v>0</v>
      </c>
      <c r="FR114" s="1">
        <f t="shared" si="417"/>
        <v>0</v>
      </c>
      <c r="FS114" s="1">
        <f t="shared" si="418"/>
        <v>0</v>
      </c>
      <c r="FT114" s="1">
        <f t="shared" si="419"/>
        <v>0</v>
      </c>
      <c r="FU114" s="1">
        <f t="shared" si="420"/>
        <v>0</v>
      </c>
      <c r="FV114" s="1">
        <f t="shared" si="421"/>
        <v>0</v>
      </c>
      <c r="FW114" s="1">
        <f t="shared" si="422"/>
        <v>0</v>
      </c>
      <c r="FX114" s="1">
        <f t="shared" si="423"/>
        <v>0</v>
      </c>
      <c r="FY114" s="1">
        <f t="shared" si="424"/>
        <v>0</v>
      </c>
      <c r="FZ114" s="1">
        <f t="shared" si="425"/>
        <v>0</v>
      </c>
      <c r="GA114" s="1">
        <f t="shared" si="426"/>
        <v>0</v>
      </c>
      <c r="GB114" s="1">
        <f t="shared" si="427"/>
        <v>0</v>
      </c>
      <c r="GC114" s="1">
        <f t="shared" si="428"/>
        <v>0</v>
      </c>
      <c r="GD114" s="1">
        <f t="shared" si="429"/>
        <v>0</v>
      </c>
      <c r="GE114" s="1">
        <f t="shared" si="430"/>
        <v>0</v>
      </c>
      <c r="GF114" s="1">
        <f t="shared" si="431"/>
        <v>0</v>
      </c>
      <c r="GG114" s="1">
        <f t="shared" si="432"/>
        <v>0</v>
      </c>
      <c r="GH114" s="1">
        <f t="shared" si="433"/>
        <v>0</v>
      </c>
      <c r="GI114" s="1">
        <f t="shared" si="434"/>
        <v>0</v>
      </c>
      <c r="GJ114" s="1">
        <f t="shared" si="435"/>
        <v>0</v>
      </c>
      <c r="GK114" s="1">
        <f t="shared" si="436"/>
        <v>0</v>
      </c>
      <c r="GL114" s="1">
        <f t="shared" si="437"/>
        <v>0</v>
      </c>
      <c r="GM114" s="1">
        <f t="shared" si="438"/>
        <v>0</v>
      </c>
      <c r="GN114">
        <f t="shared" si="439"/>
        <v>136200</v>
      </c>
      <c r="GO114">
        <f t="shared" si="440"/>
        <v>170250</v>
      </c>
    </row>
    <row r="115" spans="1:197" x14ac:dyDescent="0.2">
      <c r="A115" s="1" t="s">
        <v>353</v>
      </c>
      <c r="B115" t="s">
        <v>262</v>
      </c>
      <c r="C115" t="s">
        <v>354</v>
      </c>
      <c r="D115" t="s">
        <v>263</v>
      </c>
      <c r="E115">
        <v>85200</v>
      </c>
      <c r="F115">
        <v>29850</v>
      </c>
      <c r="G115">
        <v>34100</v>
      </c>
      <c r="H115">
        <v>38350</v>
      </c>
      <c r="I115">
        <v>42600</v>
      </c>
      <c r="J115">
        <v>46050</v>
      </c>
      <c r="K115">
        <v>49450</v>
      </c>
      <c r="L115">
        <v>52850</v>
      </c>
      <c r="M115">
        <v>56250</v>
      </c>
      <c r="N115">
        <v>35820</v>
      </c>
      <c r="O115">
        <v>40920</v>
      </c>
      <c r="P115">
        <v>46020</v>
      </c>
      <c r="Q115">
        <v>51120</v>
      </c>
      <c r="R115">
        <v>55260</v>
      </c>
      <c r="S115">
        <v>59340</v>
      </c>
      <c r="T115">
        <v>63420</v>
      </c>
      <c r="U115">
        <v>67500</v>
      </c>
      <c r="V115" s="1" t="s">
        <v>17</v>
      </c>
      <c r="AM115" s="1" t="s">
        <v>617</v>
      </c>
      <c r="AN115" s="1" t="s">
        <v>19</v>
      </c>
      <c r="AO115" s="1">
        <v>0</v>
      </c>
      <c r="AP115" t="s">
        <v>354</v>
      </c>
      <c r="AQ115" s="1" t="s">
        <v>21</v>
      </c>
      <c r="AR115" s="1" t="s">
        <v>595</v>
      </c>
      <c r="AS115" t="s">
        <v>354</v>
      </c>
      <c r="AT115">
        <f>'Average Income Limits-HIDE'!L114</f>
        <v>11940</v>
      </c>
      <c r="AU115">
        <f>'Average Income Limits-HIDE'!M114</f>
        <v>13640</v>
      </c>
      <c r="AV115">
        <f>'Average Income Limits-HIDE'!N114</f>
        <v>15340</v>
      </c>
      <c r="AW115">
        <f>'Average Income Limits-HIDE'!O114</f>
        <v>17040</v>
      </c>
      <c r="AX115">
        <f>'Average Income Limits-HIDE'!P114</f>
        <v>18420</v>
      </c>
      <c r="AY115">
        <f>'Average Income Limits-HIDE'!Q114</f>
        <v>19780</v>
      </c>
      <c r="AZ115">
        <f>'Average Income Limits-HIDE'!R114</f>
        <v>21140</v>
      </c>
      <c r="BA115">
        <f>'Average Income Limits-HIDE'!S114</f>
        <v>22500</v>
      </c>
      <c r="BB115">
        <f>'Average Income Limits-HIDE'!T114</f>
        <v>17910</v>
      </c>
      <c r="BC115">
        <f>'Average Income Limits-HIDE'!U114</f>
        <v>20460</v>
      </c>
      <c r="BD115">
        <f>'Average Income Limits-HIDE'!V114</f>
        <v>23010</v>
      </c>
      <c r="BE115">
        <f>'Average Income Limits-HIDE'!W114</f>
        <v>25560</v>
      </c>
      <c r="BF115">
        <f>'Average Income Limits-HIDE'!X114</f>
        <v>27630</v>
      </c>
      <c r="BG115">
        <f>'Average Income Limits-HIDE'!Y114</f>
        <v>29670</v>
      </c>
      <c r="BH115">
        <f>'Average Income Limits-HIDE'!Z114</f>
        <v>31710</v>
      </c>
      <c r="BI115">
        <f>'Average Income Limits-HIDE'!AA114</f>
        <v>33750</v>
      </c>
      <c r="BJ115">
        <f>'Average Income Limits-HIDE'!AB114</f>
        <v>23880</v>
      </c>
      <c r="BK115">
        <f>'Average Income Limits-HIDE'!AC114</f>
        <v>27280</v>
      </c>
      <c r="BL115">
        <f>'Average Income Limits-HIDE'!AD114</f>
        <v>30680</v>
      </c>
      <c r="BM115">
        <f>'Average Income Limits-HIDE'!AE114</f>
        <v>34080</v>
      </c>
      <c r="BN115">
        <f>'Average Income Limits-HIDE'!AF114</f>
        <v>36840</v>
      </c>
      <c r="BO115">
        <f>'Average Income Limits-HIDE'!AG114</f>
        <v>39560</v>
      </c>
      <c r="BP115">
        <f>'Average Income Limits-HIDE'!AH114</f>
        <v>42280</v>
      </c>
      <c r="BQ115">
        <f>'Average Income Limits-HIDE'!AI114</f>
        <v>45000</v>
      </c>
      <c r="BR115">
        <f>'Average Income Limits-HIDE'!AZ114</f>
        <v>41790</v>
      </c>
      <c r="BS115">
        <f>'Average Income Limits-HIDE'!BA114</f>
        <v>47740</v>
      </c>
      <c r="BT115">
        <f>'Average Income Limits-HIDE'!BB114</f>
        <v>53690</v>
      </c>
      <c r="BU115">
        <f>'Average Income Limits-HIDE'!BC114</f>
        <v>59640</v>
      </c>
      <c r="BV115">
        <f>'Average Income Limits-HIDE'!BD114</f>
        <v>64470</v>
      </c>
      <c r="BW115">
        <f>'Average Income Limits-HIDE'!BE114</f>
        <v>69230</v>
      </c>
      <c r="BX115">
        <f>'Average Income Limits-HIDE'!BF114</f>
        <v>73990</v>
      </c>
      <c r="BY115">
        <f>'Average Income Limits-HIDE'!BG114</f>
        <v>78750</v>
      </c>
      <c r="BZ115">
        <f>'Average Income Limits-HIDE'!BH114</f>
        <v>47760</v>
      </c>
      <c r="CA115">
        <f>'Average Income Limits-HIDE'!BI114</f>
        <v>54560</v>
      </c>
      <c r="CB115">
        <f>'Average Income Limits-HIDE'!BJ114</f>
        <v>61360</v>
      </c>
      <c r="CC115">
        <f>'Average Income Limits-HIDE'!BK114</f>
        <v>68160</v>
      </c>
      <c r="CD115">
        <f>'Average Income Limits-HIDE'!BL114</f>
        <v>73680</v>
      </c>
      <c r="CE115">
        <f>'Average Income Limits-HIDE'!BM114</f>
        <v>79120</v>
      </c>
      <c r="CF115">
        <f>'Average Income Limits-HIDE'!BN114</f>
        <v>84560</v>
      </c>
      <c r="CG115">
        <f>'Average Income Limits-HIDE'!BO114</f>
        <v>90000</v>
      </c>
      <c r="CH115" s="1">
        <f t="shared" si="337"/>
        <v>298</v>
      </c>
      <c r="CI115" s="1">
        <f t="shared" si="338"/>
        <v>319</v>
      </c>
      <c r="CJ115" s="1">
        <f t="shared" si="339"/>
        <v>383</v>
      </c>
      <c r="CK115" s="1">
        <f t="shared" si="340"/>
        <v>443</v>
      </c>
      <c r="CL115" s="1">
        <f t="shared" si="341"/>
        <v>494</v>
      </c>
      <c r="CM115" s="1">
        <f t="shared" si="342"/>
        <v>447</v>
      </c>
      <c r="CN115" s="1">
        <f t="shared" si="343"/>
        <v>479</v>
      </c>
      <c r="CO115" s="1">
        <f t="shared" si="344"/>
        <v>575</v>
      </c>
      <c r="CP115" s="1">
        <f t="shared" si="345"/>
        <v>664</v>
      </c>
      <c r="CQ115" s="1">
        <f t="shared" si="346"/>
        <v>741</v>
      </c>
      <c r="CR115" s="1">
        <f t="shared" si="347"/>
        <v>597</v>
      </c>
      <c r="CS115" s="1">
        <f t="shared" si="348"/>
        <v>639</v>
      </c>
      <c r="CT115" s="1">
        <f t="shared" si="349"/>
        <v>767</v>
      </c>
      <c r="CU115" s="1">
        <f t="shared" si="350"/>
        <v>886</v>
      </c>
      <c r="CV115" s="1">
        <f t="shared" si="351"/>
        <v>989</v>
      </c>
      <c r="CW115" s="1">
        <f t="shared" si="352"/>
        <v>746</v>
      </c>
      <c r="CX115" s="1">
        <f t="shared" si="353"/>
        <v>799</v>
      </c>
      <c r="CY115" s="1">
        <f t="shared" si="354"/>
        <v>958</v>
      </c>
      <c r="CZ115" s="1">
        <f t="shared" si="355"/>
        <v>1108</v>
      </c>
      <c r="DA115" s="1">
        <f t="shared" si="356"/>
        <v>1236</v>
      </c>
      <c r="DB115" s="1">
        <f t="shared" si="357"/>
        <v>895</v>
      </c>
      <c r="DC115" s="1">
        <f t="shared" si="358"/>
        <v>959</v>
      </c>
      <c r="DD115" s="1">
        <f t="shared" si="359"/>
        <v>1150</v>
      </c>
      <c r="DE115" s="1">
        <f t="shared" si="360"/>
        <v>1329</v>
      </c>
      <c r="DF115" s="1">
        <f t="shared" si="361"/>
        <v>1483</v>
      </c>
      <c r="DG115" s="1">
        <f t="shared" si="362"/>
        <v>1044</v>
      </c>
      <c r="DH115" s="1">
        <f t="shared" si="363"/>
        <v>1119</v>
      </c>
      <c r="DI115" s="1">
        <f t="shared" si="364"/>
        <v>1342</v>
      </c>
      <c r="DJ115" s="1">
        <f t="shared" si="365"/>
        <v>1551</v>
      </c>
      <c r="DK115" s="1">
        <f t="shared" si="366"/>
        <v>1730</v>
      </c>
      <c r="DL115" s="1">
        <f t="shared" si="367"/>
        <v>1194</v>
      </c>
      <c r="DM115" s="1">
        <f t="shared" si="368"/>
        <v>1279</v>
      </c>
      <c r="DN115" s="1">
        <f t="shared" si="369"/>
        <v>1534</v>
      </c>
      <c r="DO115" s="1">
        <f t="shared" si="370"/>
        <v>1773</v>
      </c>
      <c r="DP115" s="1">
        <f t="shared" si="371"/>
        <v>1978</v>
      </c>
      <c r="DQ115">
        <f t="shared" si="441"/>
        <v>0</v>
      </c>
      <c r="DR115">
        <f t="shared" si="442"/>
        <v>0</v>
      </c>
      <c r="DS115">
        <f t="shared" si="443"/>
        <v>0</v>
      </c>
      <c r="DT115">
        <f t="shared" si="444"/>
        <v>0</v>
      </c>
      <c r="DU115">
        <f t="shared" si="445"/>
        <v>0</v>
      </c>
      <c r="DV115">
        <f t="shared" si="446"/>
        <v>0</v>
      </c>
      <c r="DW115">
        <f t="shared" si="447"/>
        <v>0</v>
      </c>
      <c r="DX115">
        <f t="shared" si="448"/>
        <v>0</v>
      </c>
      <c r="DY115">
        <f t="shared" si="372"/>
        <v>0</v>
      </c>
      <c r="DZ115">
        <f t="shared" si="373"/>
        <v>0</v>
      </c>
      <c r="EA115">
        <f t="shared" si="374"/>
        <v>0</v>
      </c>
      <c r="EB115">
        <f t="shared" si="375"/>
        <v>0</v>
      </c>
      <c r="EC115">
        <f t="shared" si="376"/>
        <v>0</v>
      </c>
      <c r="ED115">
        <f t="shared" si="377"/>
        <v>0</v>
      </c>
      <c r="EE115">
        <f t="shared" si="378"/>
        <v>0</v>
      </c>
      <c r="EF115">
        <f t="shared" si="379"/>
        <v>0</v>
      </c>
      <c r="EG115">
        <f t="shared" si="380"/>
        <v>0</v>
      </c>
      <c r="EH115">
        <f t="shared" si="381"/>
        <v>0</v>
      </c>
      <c r="EI115">
        <f t="shared" si="382"/>
        <v>0</v>
      </c>
      <c r="EJ115">
        <f t="shared" si="383"/>
        <v>0</v>
      </c>
      <c r="EK115">
        <f t="shared" si="384"/>
        <v>0</v>
      </c>
      <c r="EL115">
        <f t="shared" si="385"/>
        <v>0</v>
      </c>
      <c r="EM115">
        <f t="shared" si="386"/>
        <v>0</v>
      </c>
      <c r="EN115">
        <f t="shared" si="387"/>
        <v>0</v>
      </c>
      <c r="EO115">
        <f t="shared" si="388"/>
        <v>0</v>
      </c>
      <c r="EP115">
        <f t="shared" si="389"/>
        <v>0</v>
      </c>
      <c r="EQ115">
        <f t="shared" si="390"/>
        <v>0</v>
      </c>
      <c r="ER115">
        <f t="shared" si="391"/>
        <v>0</v>
      </c>
      <c r="ES115">
        <f t="shared" si="392"/>
        <v>0</v>
      </c>
      <c r="ET115">
        <f t="shared" si="393"/>
        <v>0</v>
      </c>
      <c r="EU115">
        <f t="shared" si="394"/>
        <v>0</v>
      </c>
      <c r="EV115">
        <f t="shared" si="395"/>
        <v>0</v>
      </c>
      <c r="EW115">
        <f t="shared" si="396"/>
        <v>0</v>
      </c>
      <c r="EX115">
        <f t="shared" si="397"/>
        <v>0</v>
      </c>
      <c r="EY115">
        <f t="shared" si="398"/>
        <v>0</v>
      </c>
      <c r="EZ115">
        <f t="shared" si="399"/>
        <v>0</v>
      </c>
      <c r="FA115">
        <f t="shared" si="400"/>
        <v>0</v>
      </c>
      <c r="FB115">
        <f t="shared" si="401"/>
        <v>0</v>
      </c>
      <c r="FC115">
        <f t="shared" si="402"/>
        <v>0</v>
      </c>
      <c r="FD115">
        <f t="shared" si="403"/>
        <v>0</v>
      </c>
      <c r="FE115" s="1">
        <f t="shared" si="404"/>
        <v>0</v>
      </c>
      <c r="FF115" s="1">
        <f t="shared" si="405"/>
        <v>0</v>
      </c>
      <c r="FG115" s="1">
        <f t="shared" si="406"/>
        <v>0</v>
      </c>
      <c r="FH115" s="1">
        <f t="shared" si="407"/>
        <v>0</v>
      </c>
      <c r="FI115" s="1">
        <f t="shared" si="408"/>
        <v>0</v>
      </c>
      <c r="FJ115" s="1">
        <f t="shared" si="409"/>
        <v>0</v>
      </c>
      <c r="FK115" s="1">
        <f t="shared" si="410"/>
        <v>0</v>
      </c>
      <c r="FL115" s="1">
        <f t="shared" si="411"/>
        <v>0</v>
      </c>
      <c r="FM115" s="1">
        <f t="shared" si="412"/>
        <v>0</v>
      </c>
      <c r="FN115" s="1">
        <f t="shared" si="413"/>
        <v>0</v>
      </c>
      <c r="FO115" s="1">
        <f t="shared" si="414"/>
        <v>0</v>
      </c>
      <c r="FP115" s="1">
        <f t="shared" si="415"/>
        <v>0</v>
      </c>
      <c r="FQ115" s="1">
        <f t="shared" si="416"/>
        <v>0</v>
      </c>
      <c r="FR115" s="1">
        <f t="shared" si="417"/>
        <v>0</v>
      </c>
      <c r="FS115" s="1">
        <f t="shared" si="418"/>
        <v>0</v>
      </c>
      <c r="FT115" s="1">
        <f t="shared" si="419"/>
        <v>0</v>
      </c>
      <c r="FU115" s="1">
        <f t="shared" si="420"/>
        <v>0</v>
      </c>
      <c r="FV115" s="1">
        <f t="shared" si="421"/>
        <v>0</v>
      </c>
      <c r="FW115" s="1">
        <f t="shared" si="422"/>
        <v>0</v>
      </c>
      <c r="FX115" s="1">
        <f t="shared" si="423"/>
        <v>0</v>
      </c>
      <c r="FY115" s="1">
        <f t="shared" si="424"/>
        <v>0</v>
      </c>
      <c r="FZ115" s="1">
        <f t="shared" si="425"/>
        <v>0</v>
      </c>
      <c r="GA115" s="1">
        <f t="shared" si="426"/>
        <v>0</v>
      </c>
      <c r="GB115" s="1">
        <f t="shared" si="427"/>
        <v>0</v>
      </c>
      <c r="GC115" s="1">
        <f t="shared" si="428"/>
        <v>0</v>
      </c>
      <c r="GD115" s="1">
        <f t="shared" si="429"/>
        <v>0</v>
      </c>
      <c r="GE115" s="1">
        <f t="shared" si="430"/>
        <v>0</v>
      </c>
      <c r="GF115" s="1">
        <f t="shared" si="431"/>
        <v>0</v>
      </c>
      <c r="GG115" s="1">
        <f t="shared" si="432"/>
        <v>0</v>
      </c>
      <c r="GH115" s="1">
        <f t="shared" si="433"/>
        <v>0</v>
      </c>
      <c r="GI115" s="1">
        <f t="shared" si="434"/>
        <v>0</v>
      </c>
      <c r="GJ115" s="1">
        <f t="shared" si="435"/>
        <v>0</v>
      </c>
      <c r="GK115" s="1">
        <f t="shared" si="436"/>
        <v>0</v>
      </c>
      <c r="GL115" s="1">
        <f t="shared" si="437"/>
        <v>0</v>
      </c>
      <c r="GM115" s="1">
        <f t="shared" si="438"/>
        <v>0</v>
      </c>
      <c r="GN115">
        <f t="shared" si="439"/>
        <v>102240</v>
      </c>
      <c r="GO115">
        <f t="shared" si="440"/>
        <v>127800</v>
      </c>
    </row>
    <row r="116" spans="1:197" x14ac:dyDescent="0.2">
      <c r="A116" s="1" t="s">
        <v>355</v>
      </c>
      <c r="B116" t="s">
        <v>32</v>
      </c>
      <c r="C116" t="s">
        <v>356</v>
      </c>
      <c r="D116" t="s">
        <v>33</v>
      </c>
      <c r="E116">
        <v>97800</v>
      </c>
      <c r="F116">
        <v>31000</v>
      </c>
      <c r="G116">
        <v>35400</v>
      </c>
      <c r="H116">
        <v>39850</v>
      </c>
      <c r="I116">
        <v>44250</v>
      </c>
      <c r="J116">
        <v>47800</v>
      </c>
      <c r="K116">
        <v>51350</v>
      </c>
      <c r="L116">
        <v>54900</v>
      </c>
      <c r="M116">
        <v>58450</v>
      </c>
      <c r="N116">
        <v>37200</v>
      </c>
      <c r="O116">
        <v>42480</v>
      </c>
      <c r="P116">
        <v>47820</v>
      </c>
      <c r="Q116">
        <v>53100</v>
      </c>
      <c r="R116">
        <v>57360</v>
      </c>
      <c r="S116">
        <v>61620</v>
      </c>
      <c r="T116">
        <v>65880</v>
      </c>
      <c r="U116">
        <v>70140</v>
      </c>
      <c r="V116" s="1" t="s">
        <v>17</v>
      </c>
      <c r="AM116" s="1" t="s">
        <v>617</v>
      </c>
      <c r="AN116" s="1" t="s">
        <v>19</v>
      </c>
      <c r="AO116" s="1">
        <v>1</v>
      </c>
      <c r="AP116" t="s">
        <v>356</v>
      </c>
      <c r="AQ116" s="1" t="s">
        <v>21</v>
      </c>
      <c r="AR116" s="1" t="s">
        <v>596</v>
      </c>
      <c r="AS116" t="s">
        <v>356</v>
      </c>
      <c r="AT116">
        <f>'Average Income Limits-HIDE'!L115</f>
        <v>12400</v>
      </c>
      <c r="AU116">
        <f>'Average Income Limits-HIDE'!M115</f>
        <v>14160</v>
      </c>
      <c r="AV116">
        <f>'Average Income Limits-HIDE'!N115</f>
        <v>15940</v>
      </c>
      <c r="AW116">
        <f>'Average Income Limits-HIDE'!O115</f>
        <v>17700</v>
      </c>
      <c r="AX116">
        <f>'Average Income Limits-HIDE'!P115</f>
        <v>19120</v>
      </c>
      <c r="AY116">
        <f>'Average Income Limits-HIDE'!Q115</f>
        <v>20540</v>
      </c>
      <c r="AZ116">
        <f>'Average Income Limits-HIDE'!R115</f>
        <v>21960</v>
      </c>
      <c r="BA116">
        <f>'Average Income Limits-HIDE'!S115</f>
        <v>23380</v>
      </c>
      <c r="BB116">
        <f>'Average Income Limits-HIDE'!T115</f>
        <v>18600</v>
      </c>
      <c r="BC116">
        <f>'Average Income Limits-HIDE'!U115</f>
        <v>21240</v>
      </c>
      <c r="BD116">
        <f>'Average Income Limits-HIDE'!V115</f>
        <v>23910</v>
      </c>
      <c r="BE116">
        <f>'Average Income Limits-HIDE'!W115</f>
        <v>26550</v>
      </c>
      <c r="BF116">
        <f>'Average Income Limits-HIDE'!X115</f>
        <v>28680</v>
      </c>
      <c r="BG116">
        <f>'Average Income Limits-HIDE'!Y115</f>
        <v>30810</v>
      </c>
      <c r="BH116">
        <f>'Average Income Limits-HIDE'!Z115</f>
        <v>32940</v>
      </c>
      <c r="BI116">
        <f>'Average Income Limits-HIDE'!AA115</f>
        <v>35070</v>
      </c>
      <c r="BJ116">
        <f>'Average Income Limits-HIDE'!AB115</f>
        <v>24800</v>
      </c>
      <c r="BK116">
        <f>'Average Income Limits-HIDE'!AC115</f>
        <v>28320</v>
      </c>
      <c r="BL116">
        <f>'Average Income Limits-HIDE'!AD115</f>
        <v>31880</v>
      </c>
      <c r="BM116">
        <f>'Average Income Limits-HIDE'!AE115</f>
        <v>35400</v>
      </c>
      <c r="BN116">
        <f>'Average Income Limits-HIDE'!AF115</f>
        <v>38240</v>
      </c>
      <c r="BO116">
        <f>'Average Income Limits-HIDE'!AG115</f>
        <v>41080</v>
      </c>
      <c r="BP116">
        <f>'Average Income Limits-HIDE'!AH115</f>
        <v>43920</v>
      </c>
      <c r="BQ116">
        <f>'Average Income Limits-HIDE'!AI115</f>
        <v>46760</v>
      </c>
      <c r="BR116">
        <f>'Average Income Limits-HIDE'!AZ115</f>
        <v>43400</v>
      </c>
      <c r="BS116">
        <f>'Average Income Limits-HIDE'!BA115</f>
        <v>49560</v>
      </c>
      <c r="BT116">
        <f>'Average Income Limits-HIDE'!BB115</f>
        <v>55790</v>
      </c>
      <c r="BU116">
        <f>'Average Income Limits-HIDE'!BC115</f>
        <v>61950</v>
      </c>
      <c r="BV116">
        <f>'Average Income Limits-HIDE'!BD115</f>
        <v>66920</v>
      </c>
      <c r="BW116">
        <f>'Average Income Limits-HIDE'!BE115</f>
        <v>71890</v>
      </c>
      <c r="BX116">
        <f>'Average Income Limits-HIDE'!BF115</f>
        <v>76860</v>
      </c>
      <c r="BY116">
        <f>'Average Income Limits-HIDE'!BG115</f>
        <v>81830</v>
      </c>
      <c r="BZ116">
        <f>'Average Income Limits-HIDE'!BH115</f>
        <v>49600</v>
      </c>
      <c r="CA116">
        <f>'Average Income Limits-HIDE'!BI115</f>
        <v>56640</v>
      </c>
      <c r="CB116">
        <f>'Average Income Limits-HIDE'!BJ115</f>
        <v>63760</v>
      </c>
      <c r="CC116">
        <f>'Average Income Limits-HIDE'!BK115</f>
        <v>70800</v>
      </c>
      <c r="CD116">
        <f>'Average Income Limits-HIDE'!BL115</f>
        <v>76480</v>
      </c>
      <c r="CE116">
        <f>'Average Income Limits-HIDE'!BM115</f>
        <v>82160</v>
      </c>
      <c r="CF116">
        <f>'Average Income Limits-HIDE'!BN115</f>
        <v>87840</v>
      </c>
      <c r="CG116">
        <f>'Average Income Limits-HIDE'!BO115</f>
        <v>93520</v>
      </c>
      <c r="CH116" s="1">
        <f t="shared" si="337"/>
        <v>310</v>
      </c>
      <c r="CI116" s="1">
        <f t="shared" si="338"/>
        <v>332</v>
      </c>
      <c r="CJ116" s="1">
        <f t="shared" si="339"/>
        <v>398</v>
      </c>
      <c r="CK116" s="1">
        <f t="shared" si="340"/>
        <v>460</v>
      </c>
      <c r="CL116" s="1">
        <f t="shared" si="341"/>
        <v>513</v>
      </c>
      <c r="CM116" s="1">
        <f t="shared" si="342"/>
        <v>465</v>
      </c>
      <c r="CN116" s="1">
        <f t="shared" si="343"/>
        <v>498</v>
      </c>
      <c r="CO116" s="1">
        <f t="shared" si="344"/>
        <v>597</v>
      </c>
      <c r="CP116" s="1">
        <f t="shared" si="345"/>
        <v>690</v>
      </c>
      <c r="CQ116" s="1">
        <f t="shared" si="346"/>
        <v>770</v>
      </c>
      <c r="CR116" s="1">
        <f t="shared" si="347"/>
        <v>620</v>
      </c>
      <c r="CS116" s="1">
        <f t="shared" si="348"/>
        <v>664</v>
      </c>
      <c r="CT116" s="1">
        <f t="shared" si="349"/>
        <v>797</v>
      </c>
      <c r="CU116" s="1">
        <f t="shared" si="350"/>
        <v>920</v>
      </c>
      <c r="CV116" s="1">
        <f t="shared" si="351"/>
        <v>1027</v>
      </c>
      <c r="CW116" s="1">
        <f t="shared" si="352"/>
        <v>775</v>
      </c>
      <c r="CX116" s="1">
        <f t="shared" si="353"/>
        <v>830</v>
      </c>
      <c r="CY116" s="1">
        <f t="shared" si="354"/>
        <v>996</v>
      </c>
      <c r="CZ116" s="1">
        <f t="shared" si="355"/>
        <v>1150</v>
      </c>
      <c r="DA116" s="1">
        <f t="shared" si="356"/>
        <v>1283</v>
      </c>
      <c r="DB116" s="1">
        <f t="shared" si="357"/>
        <v>930</v>
      </c>
      <c r="DC116" s="1">
        <f t="shared" si="358"/>
        <v>996</v>
      </c>
      <c r="DD116" s="1">
        <f t="shared" si="359"/>
        <v>1195</v>
      </c>
      <c r="DE116" s="1">
        <f t="shared" si="360"/>
        <v>1380</v>
      </c>
      <c r="DF116" s="1">
        <f t="shared" si="361"/>
        <v>1540</v>
      </c>
      <c r="DG116" s="1">
        <f t="shared" si="362"/>
        <v>1085</v>
      </c>
      <c r="DH116" s="1">
        <f t="shared" si="363"/>
        <v>1162</v>
      </c>
      <c r="DI116" s="1">
        <f t="shared" si="364"/>
        <v>1394</v>
      </c>
      <c r="DJ116" s="1">
        <f t="shared" si="365"/>
        <v>1610</v>
      </c>
      <c r="DK116" s="1">
        <f t="shared" si="366"/>
        <v>1797</v>
      </c>
      <c r="DL116" s="1">
        <f t="shared" si="367"/>
        <v>1240</v>
      </c>
      <c r="DM116" s="1">
        <f t="shared" si="368"/>
        <v>1328</v>
      </c>
      <c r="DN116" s="1">
        <f t="shared" si="369"/>
        <v>1594</v>
      </c>
      <c r="DO116" s="1">
        <f t="shared" si="370"/>
        <v>1841</v>
      </c>
      <c r="DP116" s="1">
        <f t="shared" si="371"/>
        <v>2054</v>
      </c>
      <c r="DQ116">
        <f t="shared" si="441"/>
        <v>0</v>
      </c>
      <c r="DR116">
        <f t="shared" si="442"/>
        <v>0</v>
      </c>
      <c r="DS116">
        <f t="shared" si="443"/>
        <v>0</v>
      </c>
      <c r="DT116">
        <f t="shared" si="444"/>
        <v>0</v>
      </c>
      <c r="DU116">
        <f t="shared" si="445"/>
        <v>0</v>
      </c>
      <c r="DV116">
        <f t="shared" si="446"/>
        <v>0</v>
      </c>
      <c r="DW116">
        <f t="shared" si="447"/>
        <v>0</v>
      </c>
      <c r="DX116">
        <f t="shared" si="448"/>
        <v>0</v>
      </c>
      <c r="DY116">
        <f t="shared" si="372"/>
        <v>0</v>
      </c>
      <c r="DZ116">
        <f t="shared" si="373"/>
        <v>0</v>
      </c>
      <c r="EA116">
        <f t="shared" si="374"/>
        <v>0</v>
      </c>
      <c r="EB116">
        <f t="shared" si="375"/>
        <v>0</v>
      </c>
      <c r="EC116">
        <f t="shared" si="376"/>
        <v>0</v>
      </c>
      <c r="ED116">
        <f t="shared" si="377"/>
        <v>0</v>
      </c>
      <c r="EE116">
        <f t="shared" si="378"/>
        <v>0</v>
      </c>
      <c r="EF116">
        <f t="shared" si="379"/>
        <v>0</v>
      </c>
      <c r="EG116">
        <f t="shared" si="380"/>
        <v>0</v>
      </c>
      <c r="EH116">
        <f t="shared" si="381"/>
        <v>0</v>
      </c>
      <c r="EI116">
        <f t="shared" si="382"/>
        <v>0</v>
      </c>
      <c r="EJ116">
        <f t="shared" si="383"/>
        <v>0</v>
      </c>
      <c r="EK116">
        <f t="shared" si="384"/>
        <v>0</v>
      </c>
      <c r="EL116">
        <f t="shared" si="385"/>
        <v>0</v>
      </c>
      <c r="EM116">
        <f t="shared" si="386"/>
        <v>0</v>
      </c>
      <c r="EN116">
        <f t="shared" si="387"/>
        <v>0</v>
      </c>
      <c r="EO116">
        <f t="shared" si="388"/>
        <v>0</v>
      </c>
      <c r="EP116">
        <f t="shared" si="389"/>
        <v>0</v>
      </c>
      <c r="EQ116">
        <f t="shared" si="390"/>
        <v>0</v>
      </c>
      <c r="ER116">
        <f t="shared" si="391"/>
        <v>0</v>
      </c>
      <c r="ES116">
        <f t="shared" si="392"/>
        <v>0</v>
      </c>
      <c r="ET116">
        <f t="shared" si="393"/>
        <v>0</v>
      </c>
      <c r="EU116">
        <f t="shared" si="394"/>
        <v>0</v>
      </c>
      <c r="EV116">
        <f t="shared" si="395"/>
        <v>0</v>
      </c>
      <c r="EW116">
        <f t="shared" si="396"/>
        <v>0</v>
      </c>
      <c r="EX116">
        <f t="shared" si="397"/>
        <v>0</v>
      </c>
      <c r="EY116">
        <f t="shared" si="398"/>
        <v>0</v>
      </c>
      <c r="EZ116">
        <f t="shared" si="399"/>
        <v>0</v>
      </c>
      <c r="FA116">
        <f t="shared" si="400"/>
        <v>0</v>
      </c>
      <c r="FB116">
        <f t="shared" si="401"/>
        <v>0</v>
      </c>
      <c r="FC116">
        <f t="shared" si="402"/>
        <v>0</v>
      </c>
      <c r="FD116">
        <f t="shared" si="403"/>
        <v>0</v>
      </c>
      <c r="FE116" s="1">
        <f t="shared" si="404"/>
        <v>0</v>
      </c>
      <c r="FF116" s="1">
        <f t="shared" si="405"/>
        <v>0</v>
      </c>
      <c r="FG116" s="1">
        <f t="shared" si="406"/>
        <v>0</v>
      </c>
      <c r="FH116" s="1">
        <f t="shared" si="407"/>
        <v>0</v>
      </c>
      <c r="FI116" s="1">
        <f t="shared" si="408"/>
        <v>0</v>
      </c>
      <c r="FJ116" s="1">
        <f t="shared" si="409"/>
        <v>0</v>
      </c>
      <c r="FK116" s="1">
        <f t="shared" si="410"/>
        <v>0</v>
      </c>
      <c r="FL116" s="1">
        <f t="shared" si="411"/>
        <v>0</v>
      </c>
      <c r="FM116" s="1">
        <f t="shared" si="412"/>
        <v>0</v>
      </c>
      <c r="FN116" s="1">
        <f t="shared" si="413"/>
        <v>0</v>
      </c>
      <c r="FO116" s="1">
        <f t="shared" si="414"/>
        <v>0</v>
      </c>
      <c r="FP116" s="1">
        <f t="shared" si="415"/>
        <v>0</v>
      </c>
      <c r="FQ116" s="1">
        <f t="shared" si="416"/>
        <v>0</v>
      </c>
      <c r="FR116" s="1">
        <f t="shared" si="417"/>
        <v>0</v>
      </c>
      <c r="FS116" s="1">
        <f t="shared" si="418"/>
        <v>0</v>
      </c>
      <c r="FT116" s="1">
        <f t="shared" si="419"/>
        <v>0</v>
      </c>
      <c r="FU116" s="1">
        <f t="shared" si="420"/>
        <v>0</v>
      </c>
      <c r="FV116" s="1">
        <f t="shared" si="421"/>
        <v>0</v>
      </c>
      <c r="FW116" s="1">
        <f t="shared" si="422"/>
        <v>0</v>
      </c>
      <c r="FX116" s="1">
        <f t="shared" si="423"/>
        <v>0</v>
      </c>
      <c r="FY116" s="1">
        <f t="shared" si="424"/>
        <v>0</v>
      </c>
      <c r="FZ116" s="1">
        <f t="shared" si="425"/>
        <v>0</v>
      </c>
      <c r="GA116" s="1">
        <f t="shared" si="426"/>
        <v>0</v>
      </c>
      <c r="GB116" s="1">
        <f t="shared" si="427"/>
        <v>0</v>
      </c>
      <c r="GC116" s="1">
        <f t="shared" si="428"/>
        <v>0</v>
      </c>
      <c r="GD116" s="1">
        <f t="shared" si="429"/>
        <v>0</v>
      </c>
      <c r="GE116" s="1">
        <f t="shared" si="430"/>
        <v>0</v>
      </c>
      <c r="GF116" s="1">
        <f t="shared" si="431"/>
        <v>0</v>
      </c>
      <c r="GG116" s="1">
        <f t="shared" si="432"/>
        <v>0</v>
      </c>
      <c r="GH116" s="1">
        <f t="shared" si="433"/>
        <v>0</v>
      </c>
      <c r="GI116" s="1">
        <f t="shared" si="434"/>
        <v>0</v>
      </c>
      <c r="GJ116" s="1">
        <f t="shared" si="435"/>
        <v>0</v>
      </c>
      <c r="GK116" s="1">
        <f t="shared" si="436"/>
        <v>0</v>
      </c>
      <c r="GL116" s="1">
        <f t="shared" si="437"/>
        <v>0</v>
      </c>
      <c r="GM116" s="1">
        <f t="shared" si="438"/>
        <v>0</v>
      </c>
      <c r="GN116">
        <f t="shared" si="439"/>
        <v>106200</v>
      </c>
      <c r="GO116">
        <f t="shared" si="440"/>
        <v>132750</v>
      </c>
    </row>
    <row r="117" spans="1:197" x14ac:dyDescent="0.2">
      <c r="A117" s="1" t="s">
        <v>357</v>
      </c>
      <c r="B117" t="s">
        <v>38</v>
      </c>
      <c r="C117" t="s">
        <v>358</v>
      </c>
      <c r="D117" t="s">
        <v>39</v>
      </c>
      <c r="E117">
        <v>163900</v>
      </c>
      <c r="F117">
        <v>57400</v>
      </c>
      <c r="G117">
        <v>65600</v>
      </c>
      <c r="H117">
        <v>73800</v>
      </c>
      <c r="I117">
        <v>81950</v>
      </c>
      <c r="J117">
        <v>88550</v>
      </c>
      <c r="K117">
        <v>95100</v>
      </c>
      <c r="L117">
        <v>101650</v>
      </c>
      <c r="M117">
        <v>108200</v>
      </c>
      <c r="N117">
        <v>68880</v>
      </c>
      <c r="O117">
        <v>78720</v>
      </c>
      <c r="P117">
        <v>88560</v>
      </c>
      <c r="Q117">
        <v>98340</v>
      </c>
      <c r="R117">
        <v>106260</v>
      </c>
      <c r="S117">
        <v>114120</v>
      </c>
      <c r="T117">
        <v>121980</v>
      </c>
      <c r="U117">
        <v>129840</v>
      </c>
      <c r="V117" s="1" t="s">
        <v>17</v>
      </c>
      <c r="AM117" s="1" t="s">
        <v>617</v>
      </c>
      <c r="AN117" s="1" t="s">
        <v>19</v>
      </c>
      <c r="AO117" s="1">
        <v>1</v>
      </c>
      <c r="AP117" t="s">
        <v>358</v>
      </c>
      <c r="AQ117" s="1" t="s">
        <v>21</v>
      </c>
      <c r="AR117" s="1" t="s">
        <v>597</v>
      </c>
      <c r="AS117" t="s">
        <v>358</v>
      </c>
      <c r="AT117">
        <f>'Average Income Limits-HIDE'!L116</f>
        <v>22960</v>
      </c>
      <c r="AU117">
        <f>'Average Income Limits-HIDE'!M116</f>
        <v>26240</v>
      </c>
      <c r="AV117">
        <f>'Average Income Limits-HIDE'!N116</f>
        <v>29520</v>
      </c>
      <c r="AW117">
        <f>'Average Income Limits-HIDE'!O116</f>
        <v>32780</v>
      </c>
      <c r="AX117">
        <f>'Average Income Limits-HIDE'!P116</f>
        <v>35420</v>
      </c>
      <c r="AY117">
        <f>'Average Income Limits-HIDE'!Q116</f>
        <v>38040</v>
      </c>
      <c r="AZ117">
        <f>'Average Income Limits-HIDE'!R116</f>
        <v>40660</v>
      </c>
      <c r="BA117">
        <f>'Average Income Limits-HIDE'!S116</f>
        <v>43280</v>
      </c>
      <c r="BB117">
        <f>'Average Income Limits-HIDE'!T116</f>
        <v>34440</v>
      </c>
      <c r="BC117">
        <f>'Average Income Limits-HIDE'!U116</f>
        <v>39360</v>
      </c>
      <c r="BD117">
        <f>'Average Income Limits-HIDE'!V116</f>
        <v>44280</v>
      </c>
      <c r="BE117">
        <f>'Average Income Limits-HIDE'!W116</f>
        <v>49170</v>
      </c>
      <c r="BF117">
        <f>'Average Income Limits-HIDE'!X116</f>
        <v>53130</v>
      </c>
      <c r="BG117">
        <f>'Average Income Limits-HIDE'!Y116</f>
        <v>57060</v>
      </c>
      <c r="BH117">
        <f>'Average Income Limits-HIDE'!Z116</f>
        <v>60990</v>
      </c>
      <c r="BI117">
        <f>'Average Income Limits-HIDE'!AA116</f>
        <v>64920</v>
      </c>
      <c r="BJ117">
        <f>'Average Income Limits-HIDE'!AB116</f>
        <v>45920</v>
      </c>
      <c r="BK117">
        <f>'Average Income Limits-HIDE'!AC116</f>
        <v>52480</v>
      </c>
      <c r="BL117">
        <f>'Average Income Limits-HIDE'!AD116</f>
        <v>59040</v>
      </c>
      <c r="BM117">
        <f>'Average Income Limits-HIDE'!AE116</f>
        <v>65560</v>
      </c>
      <c r="BN117">
        <f>'Average Income Limits-HIDE'!AF116</f>
        <v>70840</v>
      </c>
      <c r="BO117">
        <f>'Average Income Limits-HIDE'!AG116</f>
        <v>76080</v>
      </c>
      <c r="BP117">
        <f>'Average Income Limits-HIDE'!AH116</f>
        <v>81320</v>
      </c>
      <c r="BQ117">
        <f>'Average Income Limits-HIDE'!AI116</f>
        <v>86560</v>
      </c>
      <c r="BR117">
        <f>'Average Income Limits-HIDE'!AZ116</f>
        <v>80360</v>
      </c>
      <c r="BS117">
        <f>'Average Income Limits-HIDE'!BA116</f>
        <v>91840</v>
      </c>
      <c r="BT117">
        <f>'Average Income Limits-HIDE'!BB116</f>
        <v>103320</v>
      </c>
      <c r="BU117">
        <f>'Average Income Limits-HIDE'!BC116</f>
        <v>114730</v>
      </c>
      <c r="BV117">
        <f>'Average Income Limits-HIDE'!BD116</f>
        <v>123970</v>
      </c>
      <c r="BW117">
        <f>'Average Income Limits-HIDE'!BE116</f>
        <v>133140</v>
      </c>
      <c r="BX117">
        <f>'Average Income Limits-HIDE'!BF116</f>
        <v>142310</v>
      </c>
      <c r="BY117">
        <f>'Average Income Limits-HIDE'!BG116</f>
        <v>151480</v>
      </c>
      <c r="BZ117">
        <f>'Average Income Limits-HIDE'!BH116</f>
        <v>91840</v>
      </c>
      <c r="CA117">
        <f>'Average Income Limits-HIDE'!BI116</f>
        <v>104960</v>
      </c>
      <c r="CB117">
        <f>'Average Income Limits-HIDE'!BJ116</f>
        <v>118080</v>
      </c>
      <c r="CC117">
        <f>'Average Income Limits-HIDE'!BK116</f>
        <v>131120</v>
      </c>
      <c r="CD117">
        <f>'Average Income Limits-HIDE'!BL116</f>
        <v>141680</v>
      </c>
      <c r="CE117">
        <f>'Average Income Limits-HIDE'!BM116</f>
        <v>152160</v>
      </c>
      <c r="CF117">
        <f>'Average Income Limits-HIDE'!BN116</f>
        <v>162640</v>
      </c>
      <c r="CG117">
        <f>'Average Income Limits-HIDE'!BO116</f>
        <v>173120</v>
      </c>
      <c r="CH117" s="1">
        <f t="shared" si="337"/>
        <v>574</v>
      </c>
      <c r="CI117" s="1">
        <f t="shared" si="338"/>
        <v>615</v>
      </c>
      <c r="CJ117" s="1">
        <f t="shared" si="339"/>
        <v>738</v>
      </c>
      <c r="CK117" s="1">
        <f t="shared" si="340"/>
        <v>852</v>
      </c>
      <c r="CL117" s="1">
        <f t="shared" si="341"/>
        <v>951</v>
      </c>
      <c r="CM117" s="1">
        <f t="shared" si="342"/>
        <v>861</v>
      </c>
      <c r="CN117" s="1">
        <f t="shared" si="343"/>
        <v>922</v>
      </c>
      <c r="CO117" s="1">
        <f t="shared" si="344"/>
        <v>1107</v>
      </c>
      <c r="CP117" s="1">
        <f t="shared" si="345"/>
        <v>1278</v>
      </c>
      <c r="CQ117" s="1">
        <f t="shared" si="346"/>
        <v>1426</v>
      </c>
      <c r="CR117" s="1">
        <f t="shared" si="347"/>
        <v>1148</v>
      </c>
      <c r="CS117" s="1">
        <f t="shared" si="348"/>
        <v>1230</v>
      </c>
      <c r="CT117" s="1">
        <f t="shared" si="349"/>
        <v>1476</v>
      </c>
      <c r="CU117" s="1">
        <f t="shared" si="350"/>
        <v>1705</v>
      </c>
      <c r="CV117" s="1">
        <f t="shared" si="351"/>
        <v>1902</v>
      </c>
      <c r="CW117" s="1">
        <f t="shared" si="352"/>
        <v>1435</v>
      </c>
      <c r="CX117" s="1">
        <f t="shared" si="353"/>
        <v>1537</v>
      </c>
      <c r="CY117" s="1">
        <f t="shared" si="354"/>
        <v>1845</v>
      </c>
      <c r="CZ117" s="1">
        <f t="shared" si="355"/>
        <v>2131</v>
      </c>
      <c r="DA117" s="1">
        <f t="shared" si="356"/>
        <v>2377</v>
      </c>
      <c r="DB117" s="1">
        <f t="shared" si="357"/>
        <v>1722</v>
      </c>
      <c r="DC117" s="1">
        <f t="shared" si="358"/>
        <v>1845</v>
      </c>
      <c r="DD117" s="1">
        <f t="shared" si="359"/>
        <v>2214</v>
      </c>
      <c r="DE117" s="1">
        <f t="shared" si="360"/>
        <v>2557</v>
      </c>
      <c r="DF117" s="1">
        <f t="shared" si="361"/>
        <v>2853</v>
      </c>
      <c r="DG117" s="1">
        <f t="shared" si="362"/>
        <v>2009</v>
      </c>
      <c r="DH117" s="1">
        <f t="shared" si="363"/>
        <v>2152</v>
      </c>
      <c r="DI117" s="1">
        <f t="shared" si="364"/>
        <v>2583</v>
      </c>
      <c r="DJ117" s="1">
        <f t="shared" si="365"/>
        <v>2983</v>
      </c>
      <c r="DK117" s="1">
        <f t="shared" si="366"/>
        <v>3328</v>
      </c>
      <c r="DL117" s="1">
        <f t="shared" si="367"/>
        <v>2296</v>
      </c>
      <c r="DM117" s="1">
        <f t="shared" si="368"/>
        <v>2460</v>
      </c>
      <c r="DN117" s="1">
        <f t="shared" si="369"/>
        <v>2952</v>
      </c>
      <c r="DO117" s="1">
        <f t="shared" si="370"/>
        <v>3410</v>
      </c>
      <c r="DP117" s="1">
        <f t="shared" si="371"/>
        <v>3804</v>
      </c>
      <c r="DQ117">
        <f t="shared" si="441"/>
        <v>0</v>
      </c>
      <c r="DR117">
        <f t="shared" si="442"/>
        <v>0</v>
      </c>
      <c r="DS117">
        <f t="shared" si="443"/>
        <v>0</v>
      </c>
      <c r="DT117">
        <f t="shared" si="444"/>
        <v>0</v>
      </c>
      <c r="DU117">
        <f t="shared" si="445"/>
        <v>0</v>
      </c>
      <c r="DV117">
        <f t="shared" si="446"/>
        <v>0</v>
      </c>
      <c r="DW117">
        <f t="shared" si="447"/>
        <v>0</v>
      </c>
      <c r="DX117">
        <f t="shared" si="448"/>
        <v>0</v>
      </c>
      <c r="DY117">
        <f t="shared" si="372"/>
        <v>0</v>
      </c>
      <c r="DZ117">
        <f t="shared" si="373"/>
        <v>0</v>
      </c>
      <c r="EA117">
        <f t="shared" si="374"/>
        <v>0</v>
      </c>
      <c r="EB117">
        <f t="shared" si="375"/>
        <v>0</v>
      </c>
      <c r="EC117">
        <f t="shared" si="376"/>
        <v>0</v>
      </c>
      <c r="ED117">
        <f t="shared" si="377"/>
        <v>0</v>
      </c>
      <c r="EE117">
        <f t="shared" si="378"/>
        <v>0</v>
      </c>
      <c r="EF117">
        <f t="shared" si="379"/>
        <v>0</v>
      </c>
      <c r="EG117">
        <f t="shared" si="380"/>
        <v>0</v>
      </c>
      <c r="EH117">
        <f t="shared" si="381"/>
        <v>0</v>
      </c>
      <c r="EI117">
        <f t="shared" si="382"/>
        <v>0</v>
      </c>
      <c r="EJ117">
        <f t="shared" si="383"/>
        <v>0</v>
      </c>
      <c r="EK117">
        <f t="shared" si="384"/>
        <v>0</v>
      </c>
      <c r="EL117">
        <f t="shared" si="385"/>
        <v>0</v>
      </c>
      <c r="EM117">
        <f t="shared" si="386"/>
        <v>0</v>
      </c>
      <c r="EN117">
        <f t="shared" si="387"/>
        <v>0</v>
      </c>
      <c r="EO117">
        <f t="shared" si="388"/>
        <v>0</v>
      </c>
      <c r="EP117">
        <f t="shared" si="389"/>
        <v>0</v>
      </c>
      <c r="EQ117">
        <f t="shared" si="390"/>
        <v>0</v>
      </c>
      <c r="ER117">
        <f t="shared" si="391"/>
        <v>0</v>
      </c>
      <c r="ES117">
        <f t="shared" si="392"/>
        <v>0</v>
      </c>
      <c r="ET117">
        <f t="shared" si="393"/>
        <v>0</v>
      </c>
      <c r="EU117">
        <f t="shared" si="394"/>
        <v>0</v>
      </c>
      <c r="EV117">
        <f t="shared" si="395"/>
        <v>0</v>
      </c>
      <c r="EW117">
        <f t="shared" si="396"/>
        <v>0</v>
      </c>
      <c r="EX117">
        <f t="shared" si="397"/>
        <v>0</v>
      </c>
      <c r="EY117">
        <f t="shared" si="398"/>
        <v>0</v>
      </c>
      <c r="EZ117">
        <f t="shared" si="399"/>
        <v>0</v>
      </c>
      <c r="FA117">
        <f t="shared" si="400"/>
        <v>0</v>
      </c>
      <c r="FB117">
        <f t="shared" si="401"/>
        <v>0</v>
      </c>
      <c r="FC117">
        <f t="shared" si="402"/>
        <v>0</v>
      </c>
      <c r="FD117">
        <f t="shared" si="403"/>
        <v>0</v>
      </c>
      <c r="FE117" s="1">
        <f t="shared" si="404"/>
        <v>0</v>
      </c>
      <c r="FF117" s="1">
        <f t="shared" si="405"/>
        <v>0</v>
      </c>
      <c r="FG117" s="1">
        <f t="shared" si="406"/>
        <v>0</v>
      </c>
      <c r="FH117" s="1">
        <f t="shared" si="407"/>
        <v>0</v>
      </c>
      <c r="FI117" s="1">
        <f t="shared" si="408"/>
        <v>0</v>
      </c>
      <c r="FJ117" s="1">
        <f t="shared" si="409"/>
        <v>0</v>
      </c>
      <c r="FK117" s="1">
        <f t="shared" si="410"/>
        <v>0</v>
      </c>
      <c r="FL117" s="1">
        <f t="shared" si="411"/>
        <v>0</v>
      </c>
      <c r="FM117" s="1">
        <f t="shared" si="412"/>
        <v>0</v>
      </c>
      <c r="FN117" s="1">
        <f t="shared" si="413"/>
        <v>0</v>
      </c>
      <c r="FO117" s="1">
        <f t="shared" si="414"/>
        <v>0</v>
      </c>
      <c r="FP117" s="1">
        <f t="shared" si="415"/>
        <v>0</v>
      </c>
      <c r="FQ117" s="1">
        <f t="shared" si="416"/>
        <v>0</v>
      </c>
      <c r="FR117" s="1">
        <f t="shared" si="417"/>
        <v>0</v>
      </c>
      <c r="FS117" s="1">
        <f t="shared" si="418"/>
        <v>0</v>
      </c>
      <c r="FT117" s="1">
        <f t="shared" si="419"/>
        <v>0</v>
      </c>
      <c r="FU117" s="1">
        <f t="shared" si="420"/>
        <v>0</v>
      </c>
      <c r="FV117" s="1">
        <f t="shared" si="421"/>
        <v>0</v>
      </c>
      <c r="FW117" s="1">
        <f t="shared" si="422"/>
        <v>0</v>
      </c>
      <c r="FX117" s="1">
        <f t="shared" si="423"/>
        <v>0</v>
      </c>
      <c r="FY117" s="1">
        <f t="shared" si="424"/>
        <v>0</v>
      </c>
      <c r="FZ117" s="1">
        <f t="shared" si="425"/>
        <v>0</v>
      </c>
      <c r="GA117" s="1">
        <f t="shared" si="426"/>
        <v>0</v>
      </c>
      <c r="GB117" s="1">
        <f t="shared" si="427"/>
        <v>0</v>
      </c>
      <c r="GC117" s="1">
        <f t="shared" si="428"/>
        <v>0</v>
      </c>
      <c r="GD117" s="1">
        <f t="shared" si="429"/>
        <v>0</v>
      </c>
      <c r="GE117" s="1">
        <f t="shared" si="430"/>
        <v>0</v>
      </c>
      <c r="GF117" s="1">
        <f t="shared" si="431"/>
        <v>0</v>
      </c>
      <c r="GG117" s="1">
        <f t="shared" si="432"/>
        <v>0</v>
      </c>
      <c r="GH117" s="1">
        <f t="shared" si="433"/>
        <v>0</v>
      </c>
      <c r="GI117" s="1">
        <f t="shared" si="434"/>
        <v>0</v>
      </c>
      <c r="GJ117" s="1">
        <f t="shared" si="435"/>
        <v>0</v>
      </c>
      <c r="GK117" s="1">
        <f t="shared" si="436"/>
        <v>0</v>
      </c>
      <c r="GL117" s="1">
        <f t="shared" si="437"/>
        <v>0</v>
      </c>
      <c r="GM117" s="1">
        <f t="shared" si="438"/>
        <v>0</v>
      </c>
      <c r="GN117">
        <f t="shared" si="439"/>
        <v>196680</v>
      </c>
      <c r="GO117">
        <f t="shared" si="440"/>
        <v>245850</v>
      </c>
    </row>
    <row r="118" spans="1:197" x14ac:dyDescent="0.2">
      <c r="A118" s="1" t="s">
        <v>359</v>
      </c>
      <c r="B118" t="s">
        <v>38</v>
      </c>
      <c r="C118" t="s">
        <v>360</v>
      </c>
      <c r="D118" t="s">
        <v>39</v>
      </c>
      <c r="E118">
        <v>163900</v>
      </c>
      <c r="F118">
        <v>57400</v>
      </c>
      <c r="G118">
        <v>65600</v>
      </c>
      <c r="H118">
        <v>73800</v>
      </c>
      <c r="I118">
        <v>81950</v>
      </c>
      <c r="J118">
        <v>88550</v>
      </c>
      <c r="K118">
        <v>95100</v>
      </c>
      <c r="L118">
        <v>101650</v>
      </c>
      <c r="M118">
        <v>108200</v>
      </c>
      <c r="N118">
        <v>68880</v>
      </c>
      <c r="O118">
        <v>78720</v>
      </c>
      <c r="P118">
        <v>88560</v>
      </c>
      <c r="Q118">
        <v>98340</v>
      </c>
      <c r="R118">
        <v>106260</v>
      </c>
      <c r="S118">
        <v>114120</v>
      </c>
      <c r="T118">
        <v>121980</v>
      </c>
      <c r="U118">
        <v>129840</v>
      </c>
      <c r="V118" s="1" t="s">
        <v>17</v>
      </c>
      <c r="AM118" s="1" t="s">
        <v>617</v>
      </c>
      <c r="AN118" s="1" t="s">
        <v>19</v>
      </c>
      <c r="AO118" s="1">
        <v>1</v>
      </c>
      <c r="AP118" t="s">
        <v>360</v>
      </c>
      <c r="AQ118" s="1" t="s">
        <v>21</v>
      </c>
      <c r="AR118" s="1" t="s">
        <v>598</v>
      </c>
      <c r="AS118" t="s">
        <v>360</v>
      </c>
      <c r="AT118">
        <f>'Average Income Limits-HIDE'!L117</f>
        <v>22960</v>
      </c>
      <c r="AU118">
        <f>'Average Income Limits-HIDE'!M117</f>
        <v>26240</v>
      </c>
      <c r="AV118">
        <f>'Average Income Limits-HIDE'!N117</f>
        <v>29520</v>
      </c>
      <c r="AW118">
        <f>'Average Income Limits-HIDE'!O117</f>
        <v>32780</v>
      </c>
      <c r="AX118">
        <f>'Average Income Limits-HIDE'!P117</f>
        <v>35420</v>
      </c>
      <c r="AY118">
        <f>'Average Income Limits-HIDE'!Q117</f>
        <v>38040</v>
      </c>
      <c r="AZ118">
        <f>'Average Income Limits-HIDE'!R117</f>
        <v>40660</v>
      </c>
      <c r="BA118">
        <f>'Average Income Limits-HIDE'!S117</f>
        <v>43280</v>
      </c>
      <c r="BB118">
        <f>'Average Income Limits-HIDE'!T117</f>
        <v>34440</v>
      </c>
      <c r="BC118">
        <f>'Average Income Limits-HIDE'!U117</f>
        <v>39360</v>
      </c>
      <c r="BD118">
        <f>'Average Income Limits-HIDE'!V117</f>
        <v>44280</v>
      </c>
      <c r="BE118">
        <f>'Average Income Limits-HIDE'!W117</f>
        <v>49170</v>
      </c>
      <c r="BF118">
        <f>'Average Income Limits-HIDE'!X117</f>
        <v>53130</v>
      </c>
      <c r="BG118">
        <f>'Average Income Limits-HIDE'!Y117</f>
        <v>57060</v>
      </c>
      <c r="BH118">
        <f>'Average Income Limits-HIDE'!Z117</f>
        <v>60990</v>
      </c>
      <c r="BI118">
        <f>'Average Income Limits-HIDE'!AA117</f>
        <v>64920</v>
      </c>
      <c r="BJ118">
        <f>'Average Income Limits-HIDE'!AB117</f>
        <v>45920</v>
      </c>
      <c r="BK118">
        <f>'Average Income Limits-HIDE'!AC117</f>
        <v>52480</v>
      </c>
      <c r="BL118">
        <f>'Average Income Limits-HIDE'!AD117</f>
        <v>59040</v>
      </c>
      <c r="BM118">
        <f>'Average Income Limits-HIDE'!AE117</f>
        <v>65560</v>
      </c>
      <c r="BN118">
        <f>'Average Income Limits-HIDE'!AF117</f>
        <v>70840</v>
      </c>
      <c r="BO118">
        <f>'Average Income Limits-HIDE'!AG117</f>
        <v>76080</v>
      </c>
      <c r="BP118">
        <f>'Average Income Limits-HIDE'!AH117</f>
        <v>81320</v>
      </c>
      <c r="BQ118">
        <f>'Average Income Limits-HIDE'!AI117</f>
        <v>86560</v>
      </c>
      <c r="BR118">
        <f>'Average Income Limits-HIDE'!AZ117</f>
        <v>80360</v>
      </c>
      <c r="BS118">
        <f>'Average Income Limits-HIDE'!BA117</f>
        <v>91840</v>
      </c>
      <c r="BT118">
        <f>'Average Income Limits-HIDE'!BB117</f>
        <v>103320</v>
      </c>
      <c r="BU118">
        <f>'Average Income Limits-HIDE'!BC117</f>
        <v>114730</v>
      </c>
      <c r="BV118">
        <f>'Average Income Limits-HIDE'!BD117</f>
        <v>123970</v>
      </c>
      <c r="BW118">
        <f>'Average Income Limits-HIDE'!BE117</f>
        <v>133140</v>
      </c>
      <c r="BX118">
        <f>'Average Income Limits-HIDE'!BF117</f>
        <v>142310</v>
      </c>
      <c r="BY118">
        <f>'Average Income Limits-HIDE'!BG117</f>
        <v>151480</v>
      </c>
      <c r="BZ118">
        <f>'Average Income Limits-HIDE'!BH117</f>
        <v>91840</v>
      </c>
      <c r="CA118">
        <f>'Average Income Limits-HIDE'!BI117</f>
        <v>104960</v>
      </c>
      <c r="CB118">
        <f>'Average Income Limits-HIDE'!BJ117</f>
        <v>118080</v>
      </c>
      <c r="CC118">
        <f>'Average Income Limits-HIDE'!BK117</f>
        <v>131120</v>
      </c>
      <c r="CD118">
        <f>'Average Income Limits-HIDE'!BL117</f>
        <v>141680</v>
      </c>
      <c r="CE118">
        <f>'Average Income Limits-HIDE'!BM117</f>
        <v>152160</v>
      </c>
      <c r="CF118">
        <f>'Average Income Limits-HIDE'!BN117</f>
        <v>162640</v>
      </c>
      <c r="CG118">
        <f>'Average Income Limits-HIDE'!BO117</f>
        <v>173120</v>
      </c>
      <c r="CH118" s="1">
        <f t="shared" si="337"/>
        <v>574</v>
      </c>
      <c r="CI118" s="1">
        <f t="shared" si="338"/>
        <v>615</v>
      </c>
      <c r="CJ118" s="1">
        <f t="shared" si="339"/>
        <v>738</v>
      </c>
      <c r="CK118" s="1">
        <f t="shared" si="340"/>
        <v>852</v>
      </c>
      <c r="CL118" s="1">
        <f t="shared" si="341"/>
        <v>951</v>
      </c>
      <c r="CM118" s="1">
        <f t="shared" si="342"/>
        <v>861</v>
      </c>
      <c r="CN118" s="1">
        <f t="shared" si="343"/>
        <v>922</v>
      </c>
      <c r="CO118" s="1">
        <f t="shared" si="344"/>
        <v>1107</v>
      </c>
      <c r="CP118" s="1">
        <f t="shared" si="345"/>
        <v>1278</v>
      </c>
      <c r="CQ118" s="1">
        <f t="shared" si="346"/>
        <v>1426</v>
      </c>
      <c r="CR118" s="1">
        <f t="shared" si="347"/>
        <v>1148</v>
      </c>
      <c r="CS118" s="1">
        <f t="shared" si="348"/>
        <v>1230</v>
      </c>
      <c r="CT118" s="1">
        <f t="shared" si="349"/>
        <v>1476</v>
      </c>
      <c r="CU118" s="1">
        <f t="shared" si="350"/>
        <v>1705</v>
      </c>
      <c r="CV118" s="1">
        <f t="shared" si="351"/>
        <v>1902</v>
      </c>
      <c r="CW118" s="1">
        <f t="shared" si="352"/>
        <v>1435</v>
      </c>
      <c r="CX118" s="1">
        <f t="shared" si="353"/>
        <v>1537</v>
      </c>
      <c r="CY118" s="1">
        <f t="shared" si="354"/>
        <v>1845</v>
      </c>
      <c r="CZ118" s="1">
        <f t="shared" si="355"/>
        <v>2131</v>
      </c>
      <c r="DA118" s="1">
        <f t="shared" si="356"/>
        <v>2377</v>
      </c>
      <c r="DB118" s="1">
        <f t="shared" si="357"/>
        <v>1722</v>
      </c>
      <c r="DC118" s="1">
        <f t="shared" si="358"/>
        <v>1845</v>
      </c>
      <c r="DD118" s="1">
        <f t="shared" si="359"/>
        <v>2214</v>
      </c>
      <c r="DE118" s="1">
        <f t="shared" si="360"/>
        <v>2557</v>
      </c>
      <c r="DF118" s="1">
        <f t="shared" si="361"/>
        <v>2853</v>
      </c>
      <c r="DG118" s="1">
        <f t="shared" si="362"/>
        <v>2009</v>
      </c>
      <c r="DH118" s="1">
        <f t="shared" si="363"/>
        <v>2152</v>
      </c>
      <c r="DI118" s="1">
        <f t="shared" si="364"/>
        <v>2583</v>
      </c>
      <c r="DJ118" s="1">
        <f t="shared" si="365"/>
        <v>2983</v>
      </c>
      <c r="DK118" s="1">
        <f t="shared" si="366"/>
        <v>3328</v>
      </c>
      <c r="DL118" s="1">
        <f t="shared" si="367"/>
        <v>2296</v>
      </c>
      <c r="DM118" s="1">
        <f t="shared" si="368"/>
        <v>2460</v>
      </c>
      <c r="DN118" s="1">
        <f t="shared" si="369"/>
        <v>2952</v>
      </c>
      <c r="DO118" s="1">
        <f t="shared" si="370"/>
        <v>3410</v>
      </c>
      <c r="DP118" s="1">
        <f t="shared" si="371"/>
        <v>3804</v>
      </c>
      <c r="DQ118">
        <f t="shared" si="441"/>
        <v>0</v>
      </c>
      <c r="DR118">
        <f t="shared" si="442"/>
        <v>0</v>
      </c>
      <c r="DS118">
        <f t="shared" si="443"/>
        <v>0</v>
      </c>
      <c r="DT118">
        <f t="shared" si="444"/>
        <v>0</v>
      </c>
      <c r="DU118">
        <f t="shared" si="445"/>
        <v>0</v>
      </c>
      <c r="DV118">
        <f t="shared" si="446"/>
        <v>0</v>
      </c>
      <c r="DW118">
        <f t="shared" si="447"/>
        <v>0</v>
      </c>
      <c r="DX118">
        <f t="shared" si="448"/>
        <v>0</v>
      </c>
      <c r="DY118">
        <f t="shared" si="372"/>
        <v>0</v>
      </c>
      <c r="DZ118">
        <f t="shared" si="373"/>
        <v>0</v>
      </c>
      <c r="EA118">
        <f t="shared" si="374"/>
        <v>0</v>
      </c>
      <c r="EB118">
        <f t="shared" si="375"/>
        <v>0</v>
      </c>
      <c r="EC118">
        <f t="shared" si="376"/>
        <v>0</v>
      </c>
      <c r="ED118">
        <f t="shared" si="377"/>
        <v>0</v>
      </c>
      <c r="EE118">
        <f t="shared" si="378"/>
        <v>0</v>
      </c>
      <c r="EF118">
        <f t="shared" si="379"/>
        <v>0</v>
      </c>
      <c r="EG118">
        <f t="shared" si="380"/>
        <v>0</v>
      </c>
      <c r="EH118">
        <f t="shared" si="381"/>
        <v>0</v>
      </c>
      <c r="EI118">
        <f t="shared" si="382"/>
        <v>0</v>
      </c>
      <c r="EJ118">
        <f t="shared" si="383"/>
        <v>0</v>
      </c>
      <c r="EK118">
        <f t="shared" si="384"/>
        <v>0</v>
      </c>
      <c r="EL118">
        <f t="shared" si="385"/>
        <v>0</v>
      </c>
      <c r="EM118">
        <f t="shared" si="386"/>
        <v>0</v>
      </c>
      <c r="EN118">
        <f t="shared" si="387"/>
        <v>0</v>
      </c>
      <c r="EO118">
        <f t="shared" si="388"/>
        <v>0</v>
      </c>
      <c r="EP118">
        <f t="shared" si="389"/>
        <v>0</v>
      </c>
      <c r="EQ118">
        <f t="shared" si="390"/>
        <v>0</v>
      </c>
      <c r="ER118">
        <f t="shared" si="391"/>
        <v>0</v>
      </c>
      <c r="ES118">
        <f t="shared" si="392"/>
        <v>0</v>
      </c>
      <c r="ET118">
        <f t="shared" si="393"/>
        <v>0</v>
      </c>
      <c r="EU118">
        <f t="shared" si="394"/>
        <v>0</v>
      </c>
      <c r="EV118">
        <f t="shared" si="395"/>
        <v>0</v>
      </c>
      <c r="EW118">
        <f t="shared" si="396"/>
        <v>0</v>
      </c>
      <c r="EX118">
        <f t="shared" si="397"/>
        <v>0</v>
      </c>
      <c r="EY118">
        <f t="shared" si="398"/>
        <v>0</v>
      </c>
      <c r="EZ118">
        <f t="shared" si="399"/>
        <v>0</v>
      </c>
      <c r="FA118">
        <f t="shared" si="400"/>
        <v>0</v>
      </c>
      <c r="FB118">
        <f t="shared" si="401"/>
        <v>0</v>
      </c>
      <c r="FC118">
        <f t="shared" si="402"/>
        <v>0</v>
      </c>
      <c r="FD118">
        <f t="shared" si="403"/>
        <v>0</v>
      </c>
      <c r="FE118" s="1">
        <f t="shared" si="404"/>
        <v>0</v>
      </c>
      <c r="FF118" s="1">
        <f t="shared" si="405"/>
        <v>0</v>
      </c>
      <c r="FG118" s="1">
        <f t="shared" si="406"/>
        <v>0</v>
      </c>
      <c r="FH118" s="1">
        <f t="shared" si="407"/>
        <v>0</v>
      </c>
      <c r="FI118" s="1">
        <f t="shared" si="408"/>
        <v>0</v>
      </c>
      <c r="FJ118" s="1">
        <f t="shared" si="409"/>
        <v>0</v>
      </c>
      <c r="FK118" s="1">
        <f t="shared" si="410"/>
        <v>0</v>
      </c>
      <c r="FL118" s="1">
        <f t="shared" si="411"/>
        <v>0</v>
      </c>
      <c r="FM118" s="1">
        <f t="shared" si="412"/>
        <v>0</v>
      </c>
      <c r="FN118" s="1">
        <f t="shared" si="413"/>
        <v>0</v>
      </c>
      <c r="FO118" s="1">
        <f t="shared" si="414"/>
        <v>0</v>
      </c>
      <c r="FP118" s="1">
        <f t="shared" si="415"/>
        <v>0</v>
      </c>
      <c r="FQ118" s="1">
        <f t="shared" si="416"/>
        <v>0</v>
      </c>
      <c r="FR118" s="1">
        <f t="shared" si="417"/>
        <v>0</v>
      </c>
      <c r="FS118" s="1">
        <f t="shared" si="418"/>
        <v>0</v>
      </c>
      <c r="FT118" s="1">
        <f t="shared" si="419"/>
        <v>0</v>
      </c>
      <c r="FU118" s="1">
        <f t="shared" si="420"/>
        <v>0</v>
      </c>
      <c r="FV118" s="1">
        <f t="shared" si="421"/>
        <v>0</v>
      </c>
      <c r="FW118" s="1">
        <f t="shared" si="422"/>
        <v>0</v>
      </c>
      <c r="FX118" s="1">
        <f t="shared" si="423"/>
        <v>0</v>
      </c>
      <c r="FY118" s="1">
        <f t="shared" si="424"/>
        <v>0</v>
      </c>
      <c r="FZ118" s="1">
        <f t="shared" si="425"/>
        <v>0</v>
      </c>
      <c r="GA118" s="1">
        <f t="shared" si="426"/>
        <v>0</v>
      </c>
      <c r="GB118" s="1">
        <f t="shared" si="427"/>
        <v>0</v>
      </c>
      <c r="GC118" s="1">
        <f t="shared" si="428"/>
        <v>0</v>
      </c>
      <c r="GD118" s="1">
        <f t="shared" si="429"/>
        <v>0</v>
      </c>
      <c r="GE118" s="1">
        <f t="shared" si="430"/>
        <v>0</v>
      </c>
      <c r="GF118" s="1">
        <f t="shared" si="431"/>
        <v>0</v>
      </c>
      <c r="GG118" s="1">
        <f t="shared" si="432"/>
        <v>0</v>
      </c>
      <c r="GH118" s="1">
        <f t="shared" si="433"/>
        <v>0</v>
      </c>
      <c r="GI118" s="1">
        <f t="shared" si="434"/>
        <v>0</v>
      </c>
      <c r="GJ118" s="1">
        <f t="shared" si="435"/>
        <v>0</v>
      </c>
      <c r="GK118" s="1">
        <f t="shared" si="436"/>
        <v>0</v>
      </c>
      <c r="GL118" s="1">
        <f t="shared" si="437"/>
        <v>0</v>
      </c>
      <c r="GM118" s="1">
        <f t="shared" si="438"/>
        <v>0</v>
      </c>
      <c r="GN118">
        <f t="shared" si="439"/>
        <v>196680</v>
      </c>
      <c r="GO118">
        <f t="shared" si="440"/>
        <v>245850</v>
      </c>
    </row>
    <row r="119" spans="1:197" x14ac:dyDescent="0.2">
      <c r="A119" s="1" t="s">
        <v>361</v>
      </c>
      <c r="B119" t="s">
        <v>152</v>
      </c>
      <c r="C119" t="s">
        <v>362</v>
      </c>
      <c r="D119" t="s">
        <v>153</v>
      </c>
      <c r="E119">
        <v>68200</v>
      </c>
      <c r="F119">
        <v>27350</v>
      </c>
      <c r="G119">
        <v>31250</v>
      </c>
      <c r="H119">
        <v>35150</v>
      </c>
      <c r="I119">
        <v>39050</v>
      </c>
      <c r="J119">
        <v>42200</v>
      </c>
      <c r="K119">
        <v>45300</v>
      </c>
      <c r="L119">
        <v>48450</v>
      </c>
      <c r="M119">
        <v>51550</v>
      </c>
      <c r="N119">
        <v>32820</v>
      </c>
      <c r="O119">
        <v>37500</v>
      </c>
      <c r="P119">
        <v>42180</v>
      </c>
      <c r="Q119">
        <v>46860</v>
      </c>
      <c r="R119">
        <v>50640</v>
      </c>
      <c r="S119">
        <v>54360</v>
      </c>
      <c r="T119">
        <v>58140</v>
      </c>
      <c r="U119">
        <v>61860</v>
      </c>
      <c r="V119" s="1" t="s">
        <v>17</v>
      </c>
      <c r="AM119" s="1" t="s">
        <v>617</v>
      </c>
      <c r="AN119" s="1" t="s">
        <v>19</v>
      </c>
      <c r="AO119" s="1">
        <v>0</v>
      </c>
      <c r="AP119" t="s">
        <v>362</v>
      </c>
      <c r="AQ119" s="1" t="s">
        <v>21</v>
      </c>
      <c r="AR119" s="1" t="s">
        <v>599</v>
      </c>
      <c r="AS119" t="s">
        <v>362</v>
      </c>
      <c r="AT119">
        <f>'Average Income Limits-HIDE'!L118</f>
        <v>10940</v>
      </c>
      <c r="AU119">
        <f>'Average Income Limits-HIDE'!M118</f>
        <v>12500</v>
      </c>
      <c r="AV119">
        <f>'Average Income Limits-HIDE'!N118</f>
        <v>14060</v>
      </c>
      <c r="AW119">
        <f>'Average Income Limits-HIDE'!O118</f>
        <v>15620</v>
      </c>
      <c r="AX119">
        <f>'Average Income Limits-HIDE'!P118</f>
        <v>16880</v>
      </c>
      <c r="AY119">
        <f>'Average Income Limits-HIDE'!Q118</f>
        <v>18120</v>
      </c>
      <c r="AZ119">
        <f>'Average Income Limits-HIDE'!R118</f>
        <v>19380</v>
      </c>
      <c r="BA119">
        <f>'Average Income Limits-HIDE'!S118</f>
        <v>20620</v>
      </c>
      <c r="BB119">
        <f>'Average Income Limits-HIDE'!T118</f>
        <v>16410</v>
      </c>
      <c r="BC119">
        <f>'Average Income Limits-HIDE'!U118</f>
        <v>18750</v>
      </c>
      <c r="BD119">
        <f>'Average Income Limits-HIDE'!V118</f>
        <v>21090</v>
      </c>
      <c r="BE119">
        <f>'Average Income Limits-HIDE'!W118</f>
        <v>23430</v>
      </c>
      <c r="BF119">
        <f>'Average Income Limits-HIDE'!X118</f>
        <v>25320</v>
      </c>
      <c r="BG119">
        <f>'Average Income Limits-HIDE'!Y118</f>
        <v>27180</v>
      </c>
      <c r="BH119">
        <f>'Average Income Limits-HIDE'!Z118</f>
        <v>29070</v>
      </c>
      <c r="BI119">
        <f>'Average Income Limits-HIDE'!AA118</f>
        <v>30930</v>
      </c>
      <c r="BJ119">
        <f>'Average Income Limits-HIDE'!AB118</f>
        <v>21880</v>
      </c>
      <c r="BK119">
        <f>'Average Income Limits-HIDE'!AC118</f>
        <v>25000</v>
      </c>
      <c r="BL119">
        <f>'Average Income Limits-HIDE'!AD118</f>
        <v>28120</v>
      </c>
      <c r="BM119">
        <f>'Average Income Limits-HIDE'!AE118</f>
        <v>31240</v>
      </c>
      <c r="BN119">
        <f>'Average Income Limits-HIDE'!AF118</f>
        <v>33760</v>
      </c>
      <c r="BO119">
        <f>'Average Income Limits-HIDE'!AG118</f>
        <v>36240</v>
      </c>
      <c r="BP119">
        <f>'Average Income Limits-HIDE'!AH118</f>
        <v>38760</v>
      </c>
      <c r="BQ119">
        <f>'Average Income Limits-HIDE'!AI118</f>
        <v>41240</v>
      </c>
      <c r="BR119">
        <f>'Average Income Limits-HIDE'!AZ118</f>
        <v>38290</v>
      </c>
      <c r="BS119">
        <f>'Average Income Limits-HIDE'!BA118</f>
        <v>43750</v>
      </c>
      <c r="BT119">
        <f>'Average Income Limits-HIDE'!BB118</f>
        <v>49210</v>
      </c>
      <c r="BU119">
        <f>'Average Income Limits-HIDE'!BC118</f>
        <v>54670</v>
      </c>
      <c r="BV119">
        <f>'Average Income Limits-HIDE'!BD118</f>
        <v>59080</v>
      </c>
      <c r="BW119">
        <f>'Average Income Limits-HIDE'!BE118</f>
        <v>63420</v>
      </c>
      <c r="BX119">
        <f>'Average Income Limits-HIDE'!BF118</f>
        <v>67830</v>
      </c>
      <c r="BY119">
        <f>'Average Income Limits-HIDE'!BG118</f>
        <v>72170</v>
      </c>
      <c r="BZ119">
        <f>'Average Income Limits-HIDE'!BH118</f>
        <v>43760</v>
      </c>
      <c r="CA119">
        <f>'Average Income Limits-HIDE'!BI118</f>
        <v>50000</v>
      </c>
      <c r="CB119">
        <f>'Average Income Limits-HIDE'!BJ118</f>
        <v>56240</v>
      </c>
      <c r="CC119">
        <f>'Average Income Limits-HIDE'!BK118</f>
        <v>62480</v>
      </c>
      <c r="CD119">
        <f>'Average Income Limits-HIDE'!BL118</f>
        <v>67520</v>
      </c>
      <c r="CE119">
        <f>'Average Income Limits-HIDE'!BM118</f>
        <v>72480</v>
      </c>
      <c r="CF119">
        <f>'Average Income Limits-HIDE'!BN118</f>
        <v>77520</v>
      </c>
      <c r="CG119">
        <f>'Average Income Limits-HIDE'!BO118</f>
        <v>82480</v>
      </c>
      <c r="CH119" s="1">
        <f t="shared" si="337"/>
        <v>273</v>
      </c>
      <c r="CI119" s="1">
        <f t="shared" si="338"/>
        <v>293</v>
      </c>
      <c r="CJ119" s="1">
        <f t="shared" si="339"/>
        <v>351</v>
      </c>
      <c r="CK119" s="1">
        <f t="shared" si="340"/>
        <v>406</v>
      </c>
      <c r="CL119" s="1">
        <f t="shared" si="341"/>
        <v>453</v>
      </c>
      <c r="CM119" s="1">
        <f t="shared" si="342"/>
        <v>410</v>
      </c>
      <c r="CN119" s="1">
        <f t="shared" si="343"/>
        <v>439</v>
      </c>
      <c r="CO119" s="1">
        <f t="shared" si="344"/>
        <v>527</v>
      </c>
      <c r="CP119" s="1">
        <f t="shared" si="345"/>
        <v>609</v>
      </c>
      <c r="CQ119" s="1">
        <f t="shared" si="346"/>
        <v>679</v>
      </c>
      <c r="CR119" s="1">
        <f t="shared" si="347"/>
        <v>547</v>
      </c>
      <c r="CS119" s="1">
        <f t="shared" si="348"/>
        <v>586</v>
      </c>
      <c r="CT119" s="1">
        <f t="shared" si="349"/>
        <v>703</v>
      </c>
      <c r="CU119" s="1">
        <f t="shared" si="350"/>
        <v>812</v>
      </c>
      <c r="CV119" s="1">
        <f t="shared" si="351"/>
        <v>906</v>
      </c>
      <c r="CW119" s="1">
        <f t="shared" si="352"/>
        <v>683</v>
      </c>
      <c r="CX119" s="1">
        <f t="shared" si="353"/>
        <v>732</v>
      </c>
      <c r="CY119" s="1">
        <f t="shared" si="354"/>
        <v>878</v>
      </c>
      <c r="CZ119" s="1">
        <f t="shared" si="355"/>
        <v>1015</v>
      </c>
      <c r="DA119" s="1">
        <f t="shared" si="356"/>
        <v>1132</v>
      </c>
      <c r="DB119" s="1">
        <f t="shared" si="357"/>
        <v>820</v>
      </c>
      <c r="DC119" s="1">
        <f t="shared" si="358"/>
        <v>879</v>
      </c>
      <c r="DD119" s="1">
        <f t="shared" si="359"/>
        <v>1054</v>
      </c>
      <c r="DE119" s="1">
        <f t="shared" si="360"/>
        <v>1218</v>
      </c>
      <c r="DF119" s="1">
        <f t="shared" si="361"/>
        <v>1359</v>
      </c>
      <c r="DG119" s="1">
        <f t="shared" si="362"/>
        <v>957</v>
      </c>
      <c r="DH119" s="1">
        <f t="shared" si="363"/>
        <v>1025</v>
      </c>
      <c r="DI119" s="1">
        <f t="shared" si="364"/>
        <v>1230</v>
      </c>
      <c r="DJ119" s="1">
        <f t="shared" si="365"/>
        <v>1421</v>
      </c>
      <c r="DK119" s="1">
        <f t="shared" si="366"/>
        <v>1585</v>
      </c>
      <c r="DL119" s="1">
        <f t="shared" si="367"/>
        <v>1094</v>
      </c>
      <c r="DM119" s="1">
        <f t="shared" si="368"/>
        <v>1172</v>
      </c>
      <c r="DN119" s="1">
        <f t="shared" si="369"/>
        <v>1406</v>
      </c>
      <c r="DO119" s="1">
        <f t="shared" si="370"/>
        <v>1625</v>
      </c>
      <c r="DP119" s="1">
        <f t="shared" si="371"/>
        <v>1812</v>
      </c>
      <c r="DQ119">
        <f t="shared" si="441"/>
        <v>0</v>
      </c>
      <c r="DR119">
        <f t="shared" si="442"/>
        <v>0</v>
      </c>
      <c r="DS119">
        <f t="shared" si="443"/>
        <v>0</v>
      </c>
      <c r="DT119">
        <f t="shared" si="444"/>
        <v>0</v>
      </c>
      <c r="DU119">
        <f t="shared" si="445"/>
        <v>0</v>
      </c>
      <c r="DV119">
        <f t="shared" si="446"/>
        <v>0</v>
      </c>
      <c r="DW119">
        <f t="shared" si="447"/>
        <v>0</v>
      </c>
      <c r="DX119">
        <f t="shared" si="448"/>
        <v>0</v>
      </c>
      <c r="DY119">
        <f t="shared" si="372"/>
        <v>0</v>
      </c>
      <c r="DZ119">
        <f t="shared" si="373"/>
        <v>0</v>
      </c>
      <c r="EA119">
        <f t="shared" si="374"/>
        <v>0</v>
      </c>
      <c r="EB119">
        <f t="shared" si="375"/>
        <v>0</v>
      </c>
      <c r="EC119">
        <f t="shared" si="376"/>
        <v>0</v>
      </c>
      <c r="ED119">
        <f t="shared" si="377"/>
        <v>0</v>
      </c>
      <c r="EE119">
        <f t="shared" si="378"/>
        <v>0</v>
      </c>
      <c r="EF119">
        <f t="shared" si="379"/>
        <v>0</v>
      </c>
      <c r="EG119">
        <f t="shared" si="380"/>
        <v>0</v>
      </c>
      <c r="EH119">
        <f t="shared" si="381"/>
        <v>0</v>
      </c>
      <c r="EI119">
        <f t="shared" si="382"/>
        <v>0</v>
      </c>
      <c r="EJ119">
        <f t="shared" si="383"/>
        <v>0</v>
      </c>
      <c r="EK119">
        <f t="shared" si="384"/>
        <v>0</v>
      </c>
      <c r="EL119">
        <f t="shared" si="385"/>
        <v>0</v>
      </c>
      <c r="EM119">
        <f t="shared" si="386"/>
        <v>0</v>
      </c>
      <c r="EN119">
        <f t="shared" si="387"/>
        <v>0</v>
      </c>
      <c r="EO119">
        <f t="shared" si="388"/>
        <v>0</v>
      </c>
      <c r="EP119">
        <f t="shared" si="389"/>
        <v>0</v>
      </c>
      <c r="EQ119">
        <f t="shared" si="390"/>
        <v>0</v>
      </c>
      <c r="ER119">
        <f t="shared" si="391"/>
        <v>0</v>
      </c>
      <c r="ES119">
        <f t="shared" si="392"/>
        <v>0</v>
      </c>
      <c r="ET119">
        <f t="shared" si="393"/>
        <v>0</v>
      </c>
      <c r="EU119">
        <f t="shared" si="394"/>
        <v>0</v>
      </c>
      <c r="EV119">
        <f t="shared" si="395"/>
        <v>0</v>
      </c>
      <c r="EW119">
        <f t="shared" si="396"/>
        <v>0</v>
      </c>
      <c r="EX119">
        <f t="shared" si="397"/>
        <v>0</v>
      </c>
      <c r="EY119">
        <f t="shared" si="398"/>
        <v>0</v>
      </c>
      <c r="EZ119">
        <f t="shared" si="399"/>
        <v>0</v>
      </c>
      <c r="FA119">
        <f t="shared" si="400"/>
        <v>0</v>
      </c>
      <c r="FB119">
        <f t="shared" si="401"/>
        <v>0</v>
      </c>
      <c r="FC119">
        <f t="shared" si="402"/>
        <v>0</v>
      </c>
      <c r="FD119">
        <f t="shared" si="403"/>
        <v>0</v>
      </c>
      <c r="FE119" s="1">
        <f t="shared" si="404"/>
        <v>0</v>
      </c>
      <c r="FF119" s="1">
        <f t="shared" si="405"/>
        <v>0</v>
      </c>
      <c r="FG119" s="1">
        <f t="shared" si="406"/>
        <v>0</v>
      </c>
      <c r="FH119" s="1">
        <f t="shared" si="407"/>
        <v>0</v>
      </c>
      <c r="FI119" s="1">
        <f t="shared" si="408"/>
        <v>0</v>
      </c>
      <c r="FJ119" s="1">
        <f t="shared" si="409"/>
        <v>0</v>
      </c>
      <c r="FK119" s="1">
        <f t="shared" si="410"/>
        <v>0</v>
      </c>
      <c r="FL119" s="1">
        <f t="shared" si="411"/>
        <v>0</v>
      </c>
      <c r="FM119" s="1">
        <f t="shared" si="412"/>
        <v>0</v>
      </c>
      <c r="FN119" s="1">
        <f t="shared" si="413"/>
        <v>0</v>
      </c>
      <c r="FO119" s="1">
        <f t="shared" si="414"/>
        <v>0</v>
      </c>
      <c r="FP119" s="1">
        <f t="shared" si="415"/>
        <v>0</v>
      </c>
      <c r="FQ119" s="1">
        <f t="shared" si="416"/>
        <v>0</v>
      </c>
      <c r="FR119" s="1">
        <f t="shared" si="417"/>
        <v>0</v>
      </c>
      <c r="FS119" s="1">
        <f t="shared" si="418"/>
        <v>0</v>
      </c>
      <c r="FT119" s="1">
        <f t="shared" si="419"/>
        <v>0</v>
      </c>
      <c r="FU119" s="1">
        <f t="shared" si="420"/>
        <v>0</v>
      </c>
      <c r="FV119" s="1">
        <f t="shared" si="421"/>
        <v>0</v>
      </c>
      <c r="FW119" s="1">
        <f t="shared" si="422"/>
        <v>0</v>
      </c>
      <c r="FX119" s="1">
        <f t="shared" si="423"/>
        <v>0</v>
      </c>
      <c r="FY119" s="1">
        <f t="shared" si="424"/>
        <v>0</v>
      </c>
      <c r="FZ119" s="1">
        <f t="shared" si="425"/>
        <v>0</v>
      </c>
      <c r="GA119" s="1">
        <f t="shared" si="426"/>
        <v>0</v>
      </c>
      <c r="GB119" s="1">
        <f t="shared" si="427"/>
        <v>0</v>
      </c>
      <c r="GC119" s="1">
        <f t="shared" si="428"/>
        <v>0</v>
      </c>
      <c r="GD119" s="1">
        <f t="shared" si="429"/>
        <v>0</v>
      </c>
      <c r="GE119" s="1">
        <f t="shared" si="430"/>
        <v>0</v>
      </c>
      <c r="GF119" s="1">
        <f t="shared" si="431"/>
        <v>0</v>
      </c>
      <c r="GG119" s="1">
        <f t="shared" si="432"/>
        <v>0</v>
      </c>
      <c r="GH119" s="1">
        <f t="shared" si="433"/>
        <v>0</v>
      </c>
      <c r="GI119" s="1">
        <f t="shared" si="434"/>
        <v>0</v>
      </c>
      <c r="GJ119" s="1">
        <f t="shared" si="435"/>
        <v>0</v>
      </c>
      <c r="GK119" s="1">
        <f t="shared" si="436"/>
        <v>0</v>
      </c>
      <c r="GL119" s="1">
        <f t="shared" si="437"/>
        <v>0</v>
      </c>
      <c r="GM119" s="1">
        <f t="shared" si="438"/>
        <v>0</v>
      </c>
      <c r="GN119">
        <f t="shared" si="439"/>
        <v>93720</v>
      </c>
      <c r="GO119">
        <f t="shared" si="440"/>
        <v>117150</v>
      </c>
    </row>
    <row r="120" spans="1:197" x14ac:dyDescent="0.2">
      <c r="A120" s="1" t="s">
        <v>363</v>
      </c>
      <c r="B120" t="s">
        <v>128</v>
      </c>
      <c r="C120" t="s">
        <v>364</v>
      </c>
      <c r="D120" t="s">
        <v>129</v>
      </c>
      <c r="E120">
        <v>106500</v>
      </c>
      <c r="F120">
        <v>37300</v>
      </c>
      <c r="G120">
        <v>42600</v>
      </c>
      <c r="H120">
        <v>47950</v>
      </c>
      <c r="I120">
        <v>53250</v>
      </c>
      <c r="J120">
        <v>57550</v>
      </c>
      <c r="K120">
        <v>61800</v>
      </c>
      <c r="L120">
        <v>66050</v>
      </c>
      <c r="M120">
        <v>70300</v>
      </c>
      <c r="N120">
        <v>44760</v>
      </c>
      <c r="O120">
        <v>51120</v>
      </c>
      <c r="P120">
        <v>57540</v>
      </c>
      <c r="Q120">
        <v>63900</v>
      </c>
      <c r="R120">
        <v>69060</v>
      </c>
      <c r="S120">
        <v>74160</v>
      </c>
      <c r="T120">
        <v>79260</v>
      </c>
      <c r="U120">
        <v>84360</v>
      </c>
      <c r="V120" s="1" t="s">
        <v>17</v>
      </c>
      <c r="AM120" s="1" t="s">
        <v>617</v>
      </c>
      <c r="AN120" s="1" t="s">
        <v>19</v>
      </c>
      <c r="AO120" s="1">
        <v>1</v>
      </c>
      <c r="AP120" t="s">
        <v>364</v>
      </c>
      <c r="AQ120" s="1" t="s">
        <v>21</v>
      </c>
      <c r="AR120" s="1" t="s">
        <v>600</v>
      </c>
      <c r="AS120" t="s">
        <v>364</v>
      </c>
      <c r="AT120">
        <f>'Average Income Limits-HIDE'!L119</f>
        <v>14920</v>
      </c>
      <c r="AU120">
        <f>'Average Income Limits-HIDE'!M119</f>
        <v>17040</v>
      </c>
      <c r="AV120">
        <f>'Average Income Limits-HIDE'!N119</f>
        <v>19180</v>
      </c>
      <c r="AW120">
        <f>'Average Income Limits-HIDE'!O119</f>
        <v>21300</v>
      </c>
      <c r="AX120">
        <f>'Average Income Limits-HIDE'!P119</f>
        <v>23020</v>
      </c>
      <c r="AY120">
        <f>'Average Income Limits-HIDE'!Q119</f>
        <v>24720</v>
      </c>
      <c r="AZ120">
        <f>'Average Income Limits-HIDE'!R119</f>
        <v>26420</v>
      </c>
      <c r="BA120">
        <f>'Average Income Limits-HIDE'!S119</f>
        <v>28120</v>
      </c>
      <c r="BB120">
        <f>'Average Income Limits-HIDE'!T119</f>
        <v>22380</v>
      </c>
      <c r="BC120">
        <f>'Average Income Limits-HIDE'!U119</f>
        <v>25560</v>
      </c>
      <c r="BD120">
        <f>'Average Income Limits-HIDE'!V119</f>
        <v>28770</v>
      </c>
      <c r="BE120">
        <f>'Average Income Limits-HIDE'!W119</f>
        <v>31950</v>
      </c>
      <c r="BF120">
        <f>'Average Income Limits-HIDE'!X119</f>
        <v>34530</v>
      </c>
      <c r="BG120">
        <f>'Average Income Limits-HIDE'!Y119</f>
        <v>37080</v>
      </c>
      <c r="BH120">
        <f>'Average Income Limits-HIDE'!Z119</f>
        <v>39630</v>
      </c>
      <c r="BI120">
        <f>'Average Income Limits-HIDE'!AA119</f>
        <v>42180</v>
      </c>
      <c r="BJ120">
        <f>'Average Income Limits-HIDE'!AB119</f>
        <v>29840</v>
      </c>
      <c r="BK120">
        <f>'Average Income Limits-HIDE'!AC119</f>
        <v>34080</v>
      </c>
      <c r="BL120">
        <f>'Average Income Limits-HIDE'!AD119</f>
        <v>38360</v>
      </c>
      <c r="BM120">
        <f>'Average Income Limits-HIDE'!AE119</f>
        <v>42600</v>
      </c>
      <c r="BN120">
        <f>'Average Income Limits-HIDE'!AF119</f>
        <v>46040</v>
      </c>
      <c r="BO120">
        <f>'Average Income Limits-HIDE'!AG119</f>
        <v>49440</v>
      </c>
      <c r="BP120">
        <f>'Average Income Limits-HIDE'!AH119</f>
        <v>52840</v>
      </c>
      <c r="BQ120">
        <f>'Average Income Limits-HIDE'!AI119</f>
        <v>56240</v>
      </c>
      <c r="BR120">
        <f>'Average Income Limits-HIDE'!AZ119</f>
        <v>52220</v>
      </c>
      <c r="BS120">
        <f>'Average Income Limits-HIDE'!BA119</f>
        <v>59640</v>
      </c>
      <c r="BT120">
        <f>'Average Income Limits-HIDE'!BB119</f>
        <v>67130</v>
      </c>
      <c r="BU120">
        <f>'Average Income Limits-HIDE'!BC119</f>
        <v>74550</v>
      </c>
      <c r="BV120">
        <f>'Average Income Limits-HIDE'!BD119</f>
        <v>80570</v>
      </c>
      <c r="BW120">
        <f>'Average Income Limits-HIDE'!BE119</f>
        <v>86520</v>
      </c>
      <c r="BX120">
        <f>'Average Income Limits-HIDE'!BF119</f>
        <v>92470</v>
      </c>
      <c r="BY120">
        <f>'Average Income Limits-HIDE'!BG119</f>
        <v>98420</v>
      </c>
      <c r="BZ120">
        <f>'Average Income Limits-HIDE'!BH119</f>
        <v>59680</v>
      </c>
      <c r="CA120">
        <f>'Average Income Limits-HIDE'!BI119</f>
        <v>68160</v>
      </c>
      <c r="CB120">
        <f>'Average Income Limits-HIDE'!BJ119</f>
        <v>76720</v>
      </c>
      <c r="CC120">
        <f>'Average Income Limits-HIDE'!BK119</f>
        <v>85200</v>
      </c>
      <c r="CD120">
        <f>'Average Income Limits-HIDE'!BL119</f>
        <v>92080</v>
      </c>
      <c r="CE120">
        <f>'Average Income Limits-HIDE'!BM119</f>
        <v>98880</v>
      </c>
      <c r="CF120">
        <f>'Average Income Limits-HIDE'!BN119</f>
        <v>105680</v>
      </c>
      <c r="CG120">
        <f>'Average Income Limits-HIDE'!BO119</f>
        <v>112480</v>
      </c>
      <c r="CH120" s="1">
        <f t="shared" si="337"/>
        <v>373</v>
      </c>
      <c r="CI120" s="1">
        <f t="shared" si="338"/>
        <v>399</v>
      </c>
      <c r="CJ120" s="1">
        <f t="shared" si="339"/>
        <v>479</v>
      </c>
      <c r="CK120" s="1">
        <f t="shared" si="340"/>
        <v>554</v>
      </c>
      <c r="CL120" s="1">
        <f t="shared" si="341"/>
        <v>618</v>
      </c>
      <c r="CM120" s="1">
        <f t="shared" si="342"/>
        <v>559</v>
      </c>
      <c r="CN120" s="1">
        <f t="shared" si="343"/>
        <v>599</v>
      </c>
      <c r="CO120" s="1">
        <f t="shared" si="344"/>
        <v>719</v>
      </c>
      <c r="CP120" s="1">
        <f t="shared" si="345"/>
        <v>831</v>
      </c>
      <c r="CQ120" s="1">
        <f t="shared" si="346"/>
        <v>927</v>
      </c>
      <c r="CR120" s="1">
        <f t="shared" si="347"/>
        <v>746</v>
      </c>
      <c r="CS120" s="1">
        <f t="shared" si="348"/>
        <v>799</v>
      </c>
      <c r="CT120" s="1">
        <f t="shared" si="349"/>
        <v>959</v>
      </c>
      <c r="CU120" s="1">
        <f t="shared" si="350"/>
        <v>1108</v>
      </c>
      <c r="CV120" s="1">
        <f t="shared" si="351"/>
        <v>1236</v>
      </c>
      <c r="CW120" s="1">
        <f t="shared" si="352"/>
        <v>932</v>
      </c>
      <c r="CX120" s="1">
        <f t="shared" si="353"/>
        <v>998</v>
      </c>
      <c r="CY120" s="1">
        <f t="shared" si="354"/>
        <v>1198</v>
      </c>
      <c r="CZ120" s="1">
        <f t="shared" si="355"/>
        <v>1385</v>
      </c>
      <c r="DA120" s="1">
        <f t="shared" si="356"/>
        <v>1545</v>
      </c>
      <c r="DB120" s="1">
        <f t="shared" si="357"/>
        <v>1119</v>
      </c>
      <c r="DC120" s="1">
        <f t="shared" si="358"/>
        <v>1198</v>
      </c>
      <c r="DD120" s="1">
        <f t="shared" si="359"/>
        <v>1438</v>
      </c>
      <c r="DE120" s="1">
        <f t="shared" si="360"/>
        <v>1662</v>
      </c>
      <c r="DF120" s="1">
        <f t="shared" si="361"/>
        <v>1854</v>
      </c>
      <c r="DG120" s="1">
        <f t="shared" si="362"/>
        <v>1305</v>
      </c>
      <c r="DH120" s="1">
        <f t="shared" si="363"/>
        <v>1398</v>
      </c>
      <c r="DI120" s="1">
        <f t="shared" si="364"/>
        <v>1678</v>
      </c>
      <c r="DJ120" s="1">
        <f t="shared" si="365"/>
        <v>1939</v>
      </c>
      <c r="DK120" s="1">
        <f t="shared" si="366"/>
        <v>2163</v>
      </c>
      <c r="DL120" s="1">
        <f t="shared" si="367"/>
        <v>1492</v>
      </c>
      <c r="DM120" s="1">
        <f t="shared" si="368"/>
        <v>1598</v>
      </c>
      <c r="DN120" s="1">
        <f t="shared" si="369"/>
        <v>1918</v>
      </c>
      <c r="DO120" s="1">
        <f t="shared" si="370"/>
        <v>2216</v>
      </c>
      <c r="DP120" s="1">
        <f t="shared" si="371"/>
        <v>2472</v>
      </c>
      <c r="DQ120">
        <f t="shared" si="441"/>
        <v>0</v>
      </c>
      <c r="DR120">
        <f t="shared" si="442"/>
        <v>0</v>
      </c>
      <c r="DS120">
        <f t="shared" si="443"/>
        <v>0</v>
      </c>
      <c r="DT120">
        <f t="shared" si="444"/>
        <v>0</v>
      </c>
      <c r="DU120">
        <f t="shared" si="445"/>
        <v>0</v>
      </c>
      <c r="DV120">
        <f t="shared" si="446"/>
        <v>0</v>
      </c>
      <c r="DW120">
        <f t="shared" si="447"/>
        <v>0</v>
      </c>
      <c r="DX120">
        <f t="shared" si="448"/>
        <v>0</v>
      </c>
      <c r="DY120">
        <f t="shared" si="372"/>
        <v>0</v>
      </c>
      <c r="DZ120">
        <f t="shared" si="373"/>
        <v>0</v>
      </c>
      <c r="EA120">
        <f t="shared" si="374"/>
        <v>0</v>
      </c>
      <c r="EB120">
        <f t="shared" si="375"/>
        <v>0</v>
      </c>
      <c r="EC120">
        <f t="shared" si="376"/>
        <v>0</v>
      </c>
      <c r="ED120">
        <f t="shared" si="377"/>
        <v>0</v>
      </c>
      <c r="EE120">
        <f t="shared" si="378"/>
        <v>0</v>
      </c>
      <c r="EF120">
        <f t="shared" si="379"/>
        <v>0</v>
      </c>
      <c r="EG120">
        <f t="shared" si="380"/>
        <v>0</v>
      </c>
      <c r="EH120">
        <f t="shared" si="381"/>
        <v>0</v>
      </c>
      <c r="EI120">
        <f t="shared" si="382"/>
        <v>0</v>
      </c>
      <c r="EJ120">
        <f t="shared" si="383"/>
        <v>0</v>
      </c>
      <c r="EK120">
        <f t="shared" si="384"/>
        <v>0</v>
      </c>
      <c r="EL120">
        <f t="shared" si="385"/>
        <v>0</v>
      </c>
      <c r="EM120">
        <f t="shared" si="386"/>
        <v>0</v>
      </c>
      <c r="EN120">
        <f t="shared" si="387"/>
        <v>0</v>
      </c>
      <c r="EO120">
        <f t="shared" si="388"/>
        <v>0</v>
      </c>
      <c r="EP120">
        <f t="shared" si="389"/>
        <v>0</v>
      </c>
      <c r="EQ120">
        <f t="shared" si="390"/>
        <v>0</v>
      </c>
      <c r="ER120">
        <f t="shared" si="391"/>
        <v>0</v>
      </c>
      <c r="ES120">
        <f t="shared" si="392"/>
        <v>0</v>
      </c>
      <c r="ET120">
        <f t="shared" si="393"/>
        <v>0</v>
      </c>
      <c r="EU120">
        <f t="shared" si="394"/>
        <v>0</v>
      </c>
      <c r="EV120">
        <f t="shared" si="395"/>
        <v>0</v>
      </c>
      <c r="EW120">
        <f t="shared" si="396"/>
        <v>0</v>
      </c>
      <c r="EX120">
        <f t="shared" si="397"/>
        <v>0</v>
      </c>
      <c r="EY120">
        <f t="shared" si="398"/>
        <v>0</v>
      </c>
      <c r="EZ120">
        <f t="shared" si="399"/>
        <v>0</v>
      </c>
      <c r="FA120">
        <f t="shared" si="400"/>
        <v>0</v>
      </c>
      <c r="FB120">
        <f t="shared" si="401"/>
        <v>0</v>
      </c>
      <c r="FC120">
        <f t="shared" si="402"/>
        <v>0</v>
      </c>
      <c r="FD120">
        <f t="shared" si="403"/>
        <v>0</v>
      </c>
      <c r="FE120" s="1">
        <f t="shared" si="404"/>
        <v>0</v>
      </c>
      <c r="FF120" s="1">
        <f t="shared" si="405"/>
        <v>0</v>
      </c>
      <c r="FG120" s="1">
        <f t="shared" si="406"/>
        <v>0</v>
      </c>
      <c r="FH120" s="1">
        <f t="shared" si="407"/>
        <v>0</v>
      </c>
      <c r="FI120" s="1">
        <f t="shared" si="408"/>
        <v>0</v>
      </c>
      <c r="FJ120" s="1">
        <f t="shared" si="409"/>
        <v>0</v>
      </c>
      <c r="FK120" s="1">
        <f t="shared" si="410"/>
        <v>0</v>
      </c>
      <c r="FL120" s="1">
        <f t="shared" si="411"/>
        <v>0</v>
      </c>
      <c r="FM120" s="1">
        <f t="shared" si="412"/>
        <v>0</v>
      </c>
      <c r="FN120" s="1">
        <f t="shared" si="413"/>
        <v>0</v>
      </c>
      <c r="FO120" s="1">
        <f t="shared" si="414"/>
        <v>0</v>
      </c>
      <c r="FP120" s="1">
        <f t="shared" si="415"/>
        <v>0</v>
      </c>
      <c r="FQ120" s="1">
        <f t="shared" si="416"/>
        <v>0</v>
      </c>
      <c r="FR120" s="1">
        <f t="shared" si="417"/>
        <v>0</v>
      </c>
      <c r="FS120" s="1">
        <f t="shared" si="418"/>
        <v>0</v>
      </c>
      <c r="FT120" s="1">
        <f t="shared" si="419"/>
        <v>0</v>
      </c>
      <c r="FU120" s="1">
        <f t="shared" si="420"/>
        <v>0</v>
      </c>
      <c r="FV120" s="1">
        <f t="shared" si="421"/>
        <v>0</v>
      </c>
      <c r="FW120" s="1">
        <f t="shared" si="422"/>
        <v>0</v>
      </c>
      <c r="FX120" s="1">
        <f t="shared" si="423"/>
        <v>0</v>
      </c>
      <c r="FY120" s="1">
        <f t="shared" si="424"/>
        <v>0</v>
      </c>
      <c r="FZ120" s="1">
        <f t="shared" si="425"/>
        <v>0</v>
      </c>
      <c r="GA120" s="1">
        <f t="shared" si="426"/>
        <v>0</v>
      </c>
      <c r="GB120" s="1">
        <f t="shared" si="427"/>
        <v>0</v>
      </c>
      <c r="GC120" s="1">
        <f t="shared" si="428"/>
        <v>0</v>
      </c>
      <c r="GD120" s="1">
        <f t="shared" si="429"/>
        <v>0</v>
      </c>
      <c r="GE120" s="1">
        <f t="shared" si="430"/>
        <v>0</v>
      </c>
      <c r="GF120" s="1">
        <f t="shared" si="431"/>
        <v>0</v>
      </c>
      <c r="GG120" s="1">
        <f t="shared" si="432"/>
        <v>0</v>
      </c>
      <c r="GH120" s="1">
        <f t="shared" si="433"/>
        <v>0</v>
      </c>
      <c r="GI120" s="1">
        <f t="shared" si="434"/>
        <v>0</v>
      </c>
      <c r="GJ120" s="1">
        <f t="shared" si="435"/>
        <v>0</v>
      </c>
      <c r="GK120" s="1">
        <f t="shared" si="436"/>
        <v>0</v>
      </c>
      <c r="GL120" s="1">
        <f t="shared" si="437"/>
        <v>0</v>
      </c>
      <c r="GM120" s="1">
        <f t="shared" si="438"/>
        <v>0</v>
      </c>
      <c r="GN120">
        <f t="shared" si="439"/>
        <v>127800</v>
      </c>
      <c r="GO120">
        <f t="shared" si="440"/>
        <v>159750</v>
      </c>
    </row>
    <row r="121" spans="1:197" x14ac:dyDescent="0.2">
      <c r="A121" s="1" t="s">
        <v>365</v>
      </c>
      <c r="B121" t="s">
        <v>128</v>
      </c>
      <c r="C121" t="s">
        <v>366</v>
      </c>
      <c r="D121" t="s">
        <v>129</v>
      </c>
      <c r="E121">
        <v>106500</v>
      </c>
      <c r="F121">
        <v>37300</v>
      </c>
      <c r="G121">
        <v>42600</v>
      </c>
      <c r="H121">
        <v>47950</v>
      </c>
      <c r="I121">
        <v>53250</v>
      </c>
      <c r="J121">
        <v>57550</v>
      </c>
      <c r="K121">
        <v>61800</v>
      </c>
      <c r="L121">
        <v>66050</v>
      </c>
      <c r="M121">
        <v>70300</v>
      </c>
      <c r="N121">
        <v>44760</v>
      </c>
      <c r="O121">
        <v>51120</v>
      </c>
      <c r="P121">
        <v>57540</v>
      </c>
      <c r="Q121">
        <v>63900</v>
      </c>
      <c r="R121">
        <v>69060</v>
      </c>
      <c r="S121">
        <v>74160</v>
      </c>
      <c r="T121">
        <v>79260</v>
      </c>
      <c r="U121">
        <v>84360</v>
      </c>
      <c r="V121" s="1" t="s">
        <v>17</v>
      </c>
      <c r="AM121" s="1" t="s">
        <v>617</v>
      </c>
      <c r="AN121" s="1" t="s">
        <v>19</v>
      </c>
      <c r="AO121" s="1">
        <v>1</v>
      </c>
      <c r="AP121" t="s">
        <v>366</v>
      </c>
      <c r="AQ121" s="1" t="s">
        <v>21</v>
      </c>
      <c r="AR121" s="1" t="s">
        <v>601</v>
      </c>
      <c r="AS121" t="s">
        <v>366</v>
      </c>
      <c r="AT121">
        <f>'Average Income Limits-HIDE'!L120</f>
        <v>14920</v>
      </c>
      <c r="AU121">
        <f>'Average Income Limits-HIDE'!M120</f>
        <v>17040</v>
      </c>
      <c r="AV121">
        <f>'Average Income Limits-HIDE'!N120</f>
        <v>19180</v>
      </c>
      <c r="AW121">
        <f>'Average Income Limits-HIDE'!O120</f>
        <v>21300</v>
      </c>
      <c r="AX121">
        <f>'Average Income Limits-HIDE'!P120</f>
        <v>23020</v>
      </c>
      <c r="AY121">
        <f>'Average Income Limits-HIDE'!Q120</f>
        <v>24720</v>
      </c>
      <c r="AZ121">
        <f>'Average Income Limits-HIDE'!R120</f>
        <v>26420</v>
      </c>
      <c r="BA121">
        <f>'Average Income Limits-HIDE'!S120</f>
        <v>28120</v>
      </c>
      <c r="BB121">
        <f>'Average Income Limits-HIDE'!T120</f>
        <v>22380</v>
      </c>
      <c r="BC121">
        <f>'Average Income Limits-HIDE'!U120</f>
        <v>25560</v>
      </c>
      <c r="BD121">
        <f>'Average Income Limits-HIDE'!V120</f>
        <v>28770</v>
      </c>
      <c r="BE121">
        <f>'Average Income Limits-HIDE'!W120</f>
        <v>31950</v>
      </c>
      <c r="BF121">
        <f>'Average Income Limits-HIDE'!X120</f>
        <v>34530</v>
      </c>
      <c r="BG121">
        <f>'Average Income Limits-HIDE'!Y120</f>
        <v>37080</v>
      </c>
      <c r="BH121">
        <f>'Average Income Limits-HIDE'!Z120</f>
        <v>39630</v>
      </c>
      <c r="BI121">
        <f>'Average Income Limits-HIDE'!AA120</f>
        <v>42180</v>
      </c>
      <c r="BJ121">
        <f>'Average Income Limits-HIDE'!AB120</f>
        <v>29840</v>
      </c>
      <c r="BK121">
        <f>'Average Income Limits-HIDE'!AC120</f>
        <v>34080</v>
      </c>
      <c r="BL121">
        <f>'Average Income Limits-HIDE'!AD120</f>
        <v>38360</v>
      </c>
      <c r="BM121">
        <f>'Average Income Limits-HIDE'!AE120</f>
        <v>42600</v>
      </c>
      <c r="BN121">
        <f>'Average Income Limits-HIDE'!AF120</f>
        <v>46040</v>
      </c>
      <c r="BO121">
        <f>'Average Income Limits-HIDE'!AG120</f>
        <v>49440</v>
      </c>
      <c r="BP121">
        <f>'Average Income Limits-HIDE'!AH120</f>
        <v>52840</v>
      </c>
      <c r="BQ121">
        <f>'Average Income Limits-HIDE'!AI120</f>
        <v>56240</v>
      </c>
      <c r="BR121">
        <f>'Average Income Limits-HIDE'!AZ120</f>
        <v>52220</v>
      </c>
      <c r="BS121">
        <f>'Average Income Limits-HIDE'!BA120</f>
        <v>59640</v>
      </c>
      <c r="BT121">
        <f>'Average Income Limits-HIDE'!BB120</f>
        <v>67130</v>
      </c>
      <c r="BU121">
        <f>'Average Income Limits-HIDE'!BC120</f>
        <v>74550</v>
      </c>
      <c r="BV121">
        <f>'Average Income Limits-HIDE'!BD120</f>
        <v>80570</v>
      </c>
      <c r="BW121">
        <f>'Average Income Limits-HIDE'!BE120</f>
        <v>86520</v>
      </c>
      <c r="BX121">
        <f>'Average Income Limits-HIDE'!BF120</f>
        <v>92470</v>
      </c>
      <c r="BY121">
        <f>'Average Income Limits-HIDE'!BG120</f>
        <v>98420</v>
      </c>
      <c r="BZ121">
        <f>'Average Income Limits-HIDE'!BH120</f>
        <v>59680</v>
      </c>
      <c r="CA121">
        <f>'Average Income Limits-HIDE'!BI120</f>
        <v>68160</v>
      </c>
      <c r="CB121">
        <f>'Average Income Limits-HIDE'!BJ120</f>
        <v>76720</v>
      </c>
      <c r="CC121">
        <f>'Average Income Limits-HIDE'!BK120</f>
        <v>85200</v>
      </c>
      <c r="CD121">
        <f>'Average Income Limits-HIDE'!BL120</f>
        <v>92080</v>
      </c>
      <c r="CE121">
        <f>'Average Income Limits-HIDE'!BM120</f>
        <v>98880</v>
      </c>
      <c r="CF121">
        <f>'Average Income Limits-HIDE'!BN120</f>
        <v>105680</v>
      </c>
      <c r="CG121">
        <f>'Average Income Limits-HIDE'!BO120</f>
        <v>112480</v>
      </c>
      <c r="CH121" s="1">
        <f t="shared" si="337"/>
        <v>373</v>
      </c>
      <c r="CI121" s="1">
        <f t="shared" si="338"/>
        <v>399</v>
      </c>
      <c r="CJ121" s="1">
        <f t="shared" si="339"/>
        <v>479</v>
      </c>
      <c r="CK121" s="1">
        <f t="shared" si="340"/>
        <v>554</v>
      </c>
      <c r="CL121" s="1">
        <f t="shared" si="341"/>
        <v>618</v>
      </c>
      <c r="CM121" s="1">
        <f t="shared" si="342"/>
        <v>559</v>
      </c>
      <c r="CN121" s="1">
        <f t="shared" si="343"/>
        <v>599</v>
      </c>
      <c r="CO121" s="1">
        <f t="shared" si="344"/>
        <v>719</v>
      </c>
      <c r="CP121" s="1">
        <f t="shared" si="345"/>
        <v>831</v>
      </c>
      <c r="CQ121" s="1">
        <f t="shared" si="346"/>
        <v>927</v>
      </c>
      <c r="CR121" s="1">
        <f t="shared" si="347"/>
        <v>746</v>
      </c>
      <c r="CS121" s="1">
        <f t="shared" si="348"/>
        <v>799</v>
      </c>
      <c r="CT121" s="1">
        <f t="shared" si="349"/>
        <v>959</v>
      </c>
      <c r="CU121" s="1">
        <f t="shared" si="350"/>
        <v>1108</v>
      </c>
      <c r="CV121" s="1">
        <f t="shared" si="351"/>
        <v>1236</v>
      </c>
      <c r="CW121" s="1">
        <f t="shared" si="352"/>
        <v>932</v>
      </c>
      <c r="CX121" s="1">
        <f t="shared" si="353"/>
        <v>998</v>
      </c>
      <c r="CY121" s="1">
        <f t="shared" si="354"/>
        <v>1198</v>
      </c>
      <c r="CZ121" s="1">
        <f t="shared" si="355"/>
        <v>1385</v>
      </c>
      <c r="DA121" s="1">
        <f t="shared" si="356"/>
        <v>1545</v>
      </c>
      <c r="DB121" s="1">
        <f t="shared" si="357"/>
        <v>1119</v>
      </c>
      <c r="DC121" s="1">
        <f t="shared" si="358"/>
        <v>1198</v>
      </c>
      <c r="DD121" s="1">
        <f t="shared" si="359"/>
        <v>1438</v>
      </c>
      <c r="DE121" s="1">
        <f t="shared" si="360"/>
        <v>1662</v>
      </c>
      <c r="DF121" s="1">
        <f t="shared" si="361"/>
        <v>1854</v>
      </c>
      <c r="DG121" s="1">
        <f t="shared" si="362"/>
        <v>1305</v>
      </c>
      <c r="DH121" s="1">
        <f t="shared" si="363"/>
        <v>1398</v>
      </c>
      <c r="DI121" s="1">
        <f t="shared" si="364"/>
        <v>1678</v>
      </c>
      <c r="DJ121" s="1">
        <f t="shared" si="365"/>
        <v>1939</v>
      </c>
      <c r="DK121" s="1">
        <f t="shared" si="366"/>
        <v>2163</v>
      </c>
      <c r="DL121" s="1">
        <f t="shared" si="367"/>
        <v>1492</v>
      </c>
      <c r="DM121" s="1">
        <f t="shared" si="368"/>
        <v>1598</v>
      </c>
      <c r="DN121" s="1">
        <f t="shared" si="369"/>
        <v>1918</v>
      </c>
      <c r="DO121" s="1">
        <f t="shared" si="370"/>
        <v>2216</v>
      </c>
      <c r="DP121" s="1">
        <f t="shared" si="371"/>
        <v>2472</v>
      </c>
      <c r="DQ121">
        <f t="shared" si="441"/>
        <v>0</v>
      </c>
      <c r="DR121">
        <f t="shared" si="442"/>
        <v>0</v>
      </c>
      <c r="DS121">
        <f t="shared" si="443"/>
        <v>0</v>
      </c>
      <c r="DT121">
        <f t="shared" si="444"/>
        <v>0</v>
      </c>
      <c r="DU121">
        <f t="shared" si="445"/>
        <v>0</v>
      </c>
      <c r="DV121">
        <f t="shared" si="446"/>
        <v>0</v>
      </c>
      <c r="DW121">
        <f t="shared" si="447"/>
        <v>0</v>
      </c>
      <c r="DX121">
        <f t="shared" si="448"/>
        <v>0</v>
      </c>
      <c r="DY121">
        <f t="shared" si="372"/>
        <v>0</v>
      </c>
      <c r="DZ121">
        <f t="shared" si="373"/>
        <v>0</v>
      </c>
      <c r="EA121">
        <f t="shared" si="374"/>
        <v>0</v>
      </c>
      <c r="EB121">
        <f t="shared" si="375"/>
        <v>0</v>
      </c>
      <c r="EC121">
        <f t="shared" si="376"/>
        <v>0</v>
      </c>
      <c r="ED121">
        <f t="shared" si="377"/>
        <v>0</v>
      </c>
      <c r="EE121">
        <f t="shared" si="378"/>
        <v>0</v>
      </c>
      <c r="EF121">
        <f t="shared" si="379"/>
        <v>0</v>
      </c>
      <c r="EG121">
        <f t="shared" si="380"/>
        <v>0</v>
      </c>
      <c r="EH121">
        <f t="shared" si="381"/>
        <v>0</v>
      </c>
      <c r="EI121">
        <f t="shared" si="382"/>
        <v>0</v>
      </c>
      <c r="EJ121">
        <f t="shared" si="383"/>
        <v>0</v>
      </c>
      <c r="EK121">
        <f t="shared" si="384"/>
        <v>0</v>
      </c>
      <c r="EL121">
        <f t="shared" si="385"/>
        <v>0</v>
      </c>
      <c r="EM121">
        <f t="shared" si="386"/>
        <v>0</v>
      </c>
      <c r="EN121">
        <f t="shared" si="387"/>
        <v>0</v>
      </c>
      <c r="EO121">
        <f t="shared" si="388"/>
        <v>0</v>
      </c>
      <c r="EP121">
        <f t="shared" si="389"/>
        <v>0</v>
      </c>
      <c r="EQ121">
        <f t="shared" si="390"/>
        <v>0</v>
      </c>
      <c r="ER121">
        <f t="shared" si="391"/>
        <v>0</v>
      </c>
      <c r="ES121">
        <f t="shared" si="392"/>
        <v>0</v>
      </c>
      <c r="ET121">
        <f t="shared" si="393"/>
        <v>0</v>
      </c>
      <c r="EU121">
        <f t="shared" si="394"/>
        <v>0</v>
      </c>
      <c r="EV121">
        <f t="shared" si="395"/>
        <v>0</v>
      </c>
      <c r="EW121">
        <f t="shared" si="396"/>
        <v>0</v>
      </c>
      <c r="EX121">
        <f t="shared" si="397"/>
        <v>0</v>
      </c>
      <c r="EY121">
        <f t="shared" si="398"/>
        <v>0</v>
      </c>
      <c r="EZ121">
        <f t="shared" si="399"/>
        <v>0</v>
      </c>
      <c r="FA121">
        <f t="shared" si="400"/>
        <v>0</v>
      </c>
      <c r="FB121">
        <f t="shared" si="401"/>
        <v>0</v>
      </c>
      <c r="FC121">
        <f t="shared" si="402"/>
        <v>0</v>
      </c>
      <c r="FD121">
        <f t="shared" si="403"/>
        <v>0</v>
      </c>
      <c r="FE121" s="1">
        <f t="shared" si="404"/>
        <v>0</v>
      </c>
      <c r="FF121" s="1">
        <f t="shared" si="405"/>
        <v>0</v>
      </c>
      <c r="FG121" s="1">
        <f t="shared" si="406"/>
        <v>0</v>
      </c>
      <c r="FH121" s="1">
        <f t="shared" si="407"/>
        <v>0</v>
      </c>
      <c r="FI121" s="1">
        <f t="shared" si="408"/>
        <v>0</v>
      </c>
      <c r="FJ121" s="1">
        <f t="shared" si="409"/>
        <v>0</v>
      </c>
      <c r="FK121" s="1">
        <f t="shared" si="410"/>
        <v>0</v>
      </c>
      <c r="FL121" s="1">
        <f t="shared" si="411"/>
        <v>0</v>
      </c>
      <c r="FM121" s="1">
        <f t="shared" si="412"/>
        <v>0</v>
      </c>
      <c r="FN121" s="1">
        <f t="shared" si="413"/>
        <v>0</v>
      </c>
      <c r="FO121" s="1">
        <f t="shared" si="414"/>
        <v>0</v>
      </c>
      <c r="FP121" s="1">
        <f t="shared" si="415"/>
        <v>0</v>
      </c>
      <c r="FQ121" s="1">
        <f t="shared" si="416"/>
        <v>0</v>
      </c>
      <c r="FR121" s="1">
        <f t="shared" si="417"/>
        <v>0</v>
      </c>
      <c r="FS121" s="1">
        <f t="shared" si="418"/>
        <v>0</v>
      </c>
      <c r="FT121" s="1">
        <f t="shared" si="419"/>
        <v>0</v>
      </c>
      <c r="FU121" s="1">
        <f t="shared" si="420"/>
        <v>0</v>
      </c>
      <c r="FV121" s="1">
        <f t="shared" si="421"/>
        <v>0</v>
      </c>
      <c r="FW121" s="1">
        <f t="shared" si="422"/>
        <v>0</v>
      </c>
      <c r="FX121" s="1">
        <f t="shared" si="423"/>
        <v>0</v>
      </c>
      <c r="FY121" s="1">
        <f t="shared" si="424"/>
        <v>0</v>
      </c>
      <c r="FZ121" s="1">
        <f t="shared" si="425"/>
        <v>0</v>
      </c>
      <c r="GA121" s="1">
        <f t="shared" si="426"/>
        <v>0</v>
      </c>
      <c r="GB121" s="1">
        <f t="shared" si="427"/>
        <v>0</v>
      </c>
      <c r="GC121" s="1">
        <f t="shared" si="428"/>
        <v>0</v>
      </c>
      <c r="GD121" s="1">
        <f t="shared" si="429"/>
        <v>0</v>
      </c>
      <c r="GE121" s="1">
        <f t="shared" si="430"/>
        <v>0</v>
      </c>
      <c r="GF121" s="1">
        <f t="shared" si="431"/>
        <v>0</v>
      </c>
      <c r="GG121" s="1">
        <f t="shared" si="432"/>
        <v>0</v>
      </c>
      <c r="GH121" s="1">
        <f t="shared" si="433"/>
        <v>0</v>
      </c>
      <c r="GI121" s="1">
        <f t="shared" si="434"/>
        <v>0</v>
      </c>
      <c r="GJ121" s="1">
        <f t="shared" si="435"/>
        <v>0</v>
      </c>
      <c r="GK121" s="1">
        <f t="shared" si="436"/>
        <v>0</v>
      </c>
      <c r="GL121" s="1">
        <f t="shared" si="437"/>
        <v>0</v>
      </c>
      <c r="GM121" s="1">
        <f t="shared" si="438"/>
        <v>0</v>
      </c>
      <c r="GN121">
        <f t="shared" si="439"/>
        <v>127800</v>
      </c>
      <c r="GO121">
        <f t="shared" si="440"/>
        <v>159750</v>
      </c>
    </row>
    <row r="122" spans="1:197" x14ac:dyDescent="0.2">
      <c r="A122" s="1" t="s">
        <v>367</v>
      </c>
      <c r="B122" t="s">
        <v>309</v>
      </c>
      <c r="C122" t="s">
        <v>368</v>
      </c>
      <c r="D122" t="s">
        <v>310</v>
      </c>
      <c r="E122">
        <v>66000</v>
      </c>
      <c r="F122">
        <v>27350</v>
      </c>
      <c r="G122">
        <v>31250</v>
      </c>
      <c r="H122">
        <v>35150</v>
      </c>
      <c r="I122">
        <v>39050</v>
      </c>
      <c r="J122">
        <v>42200</v>
      </c>
      <c r="K122">
        <v>45300</v>
      </c>
      <c r="L122">
        <v>48450</v>
      </c>
      <c r="M122">
        <v>51550</v>
      </c>
      <c r="N122">
        <v>32820</v>
      </c>
      <c r="O122">
        <v>37500</v>
      </c>
      <c r="P122">
        <v>42180</v>
      </c>
      <c r="Q122">
        <v>46860</v>
      </c>
      <c r="R122">
        <v>50640</v>
      </c>
      <c r="S122">
        <v>54360</v>
      </c>
      <c r="T122">
        <v>58140</v>
      </c>
      <c r="U122">
        <v>61860</v>
      </c>
      <c r="V122" s="1" t="s">
        <v>17</v>
      </c>
      <c r="AM122" s="1" t="s">
        <v>617</v>
      </c>
      <c r="AN122" s="1" t="s">
        <v>19</v>
      </c>
      <c r="AO122" s="1">
        <v>0</v>
      </c>
      <c r="AP122" t="s">
        <v>368</v>
      </c>
      <c r="AQ122" s="1" t="s">
        <v>21</v>
      </c>
      <c r="AR122" s="1" t="s">
        <v>602</v>
      </c>
      <c r="AS122" t="s">
        <v>368</v>
      </c>
      <c r="AT122">
        <f>'Average Income Limits-HIDE'!L121</f>
        <v>10940</v>
      </c>
      <c r="AU122">
        <f>'Average Income Limits-HIDE'!M121</f>
        <v>12500</v>
      </c>
      <c r="AV122">
        <f>'Average Income Limits-HIDE'!N121</f>
        <v>14060</v>
      </c>
      <c r="AW122">
        <f>'Average Income Limits-HIDE'!O121</f>
        <v>15620</v>
      </c>
      <c r="AX122">
        <f>'Average Income Limits-HIDE'!P121</f>
        <v>16880</v>
      </c>
      <c r="AY122">
        <f>'Average Income Limits-HIDE'!Q121</f>
        <v>18120</v>
      </c>
      <c r="AZ122">
        <f>'Average Income Limits-HIDE'!R121</f>
        <v>19380</v>
      </c>
      <c r="BA122">
        <f>'Average Income Limits-HIDE'!S121</f>
        <v>20620</v>
      </c>
      <c r="BB122">
        <f>'Average Income Limits-HIDE'!T121</f>
        <v>16410</v>
      </c>
      <c r="BC122">
        <f>'Average Income Limits-HIDE'!U121</f>
        <v>18750</v>
      </c>
      <c r="BD122">
        <f>'Average Income Limits-HIDE'!V121</f>
        <v>21090</v>
      </c>
      <c r="BE122">
        <f>'Average Income Limits-HIDE'!W121</f>
        <v>23430</v>
      </c>
      <c r="BF122">
        <f>'Average Income Limits-HIDE'!X121</f>
        <v>25320</v>
      </c>
      <c r="BG122">
        <f>'Average Income Limits-HIDE'!Y121</f>
        <v>27180</v>
      </c>
      <c r="BH122">
        <f>'Average Income Limits-HIDE'!Z121</f>
        <v>29070</v>
      </c>
      <c r="BI122">
        <f>'Average Income Limits-HIDE'!AA121</f>
        <v>30930</v>
      </c>
      <c r="BJ122">
        <f>'Average Income Limits-HIDE'!AB121</f>
        <v>21880</v>
      </c>
      <c r="BK122">
        <f>'Average Income Limits-HIDE'!AC121</f>
        <v>25000</v>
      </c>
      <c r="BL122">
        <f>'Average Income Limits-HIDE'!AD121</f>
        <v>28120</v>
      </c>
      <c r="BM122">
        <f>'Average Income Limits-HIDE'!AE121</f>
        <v>31240</v>
      </c>
      <c r="BN122">
        <f>'Average Income Limits-HIDE'!AF121</f>
        <v>33760</v>
      </c>
      <c r="BO122">
        <f>'Average Income Limits-HIDE'!AG121</f>
        <v>36240</v>
      </c>
      <c r="BP122">
        <f>'Average Income Limits-HIDE'!AH121</f>
        <v>38760</v>
      </c>
      <c r="BQ122">
        <f>'Average Income Limits-HIDE'!AI121</f>
        <v>41240</v>
      </c>
      <c r="BR122">
        <f>'Average Income Limits-HIDE'!AZ121</f>
        <v>38290</v>
      </c>
      <c r="BS122">
        <f>'Average Income Limits-HIDE'!BA121</f>
        <v>43750</v>
      </c>
      <c r="BT122">
        <f>'Average Income Limits-HIDE'!BB121</f>
        <v>49210</v>
      </c>
      <c r="BU122">
        <f>'Average Income Limits-HIDE'!BC121</f>
        <v>54670</v>
      </c>
      <c r="BV122">
        <f>'Average Income Limits-HIDE'!BD121</f>
        <v>59080</v>
      </c>
      <c r="BW122">
        <f>'Average Income Limits-HIDE'!BE121</f>
        <v>63420</v>
      </c>
      <c r="BX122">
        <f>'Average Income Limits-HIDE'!BF121</f>
        <v>67830</v>
      </c>
      <c r="BY122">
        <f>'Average Income Limits-HIDE'!BG121</f>
        <v>72170</v>
      </c>
      <c r="BZ122">
        <f>'Average Income Limits-HIDE'!BH121</f>
        <v>43760</v>
      </c>
      <c r="CA122">
        <f>'Average Income Limits-HIDE'!BI121</f>
        <v>50000</v>
      </c>
      <c r="CB122">
        <f>'Average Income Limits-HIDE'!BJ121</f>
        <v>56240</v>
      </c>
      <c r="CC122">
        <f>'Average Income Limits-HIDE'!BK121</f>
        <v>62480</v>
      </c>
      <c r="CD122">
        <f>'Average Income Limits-HIDE'!BL121</f>
        <v>67520</v>
      </c>
      <c r="CE122">
        <f>'Average Income Limits-HIDE'!BM121</f>
        <v>72480</v>
      </c>
      <c r="CF122">
        <f>'Average Income Limits-HIDE'!BN121</f>
        <v>77520</v>
      </c>
      <c r="CG122">
        <f>'Average Income Limits-HIDE'!BO121</f>
        <v>82480</v>
      </c>
      <c r="CH122" s="1">
        <f t="shared" si="337"/>
        <v>273</v>
      </c>
      <c r="CI122" s="1">
        <f t="shared" si="338"/>
        <v>293</v>
      </c>
      <c r="CJ122" s="1">
        <f t="shared" si="339"/>
        <v>351</v>
      </c>
      <c r="CK122" s="1">
        <f t="shared" si="340"/>
        <v>406</v>
      </c>
      <c r="CL122" s="1">
        <f t="shared" si="341"/>
        <v>453</v>
      </c>
      <c r="CM122" s="1">
        <f t="shared" si="342"/>
        <v>410</v>
      </c>
      <c r="CN122" s="1">
        <f t="shared" si="343"/>
        <v>439</v>
      </c>
      <c r="CO122" s="1">
        <f t="shared" si="344"/>
        <v>527</v>
      </c>
      <c r="CP122" s="1">
        <f t="shared" si="345"/>
        <v>609</v>
      </c>
      <c r="CQ122" s="1">
        <f t="shared" si="346"/>
        <v>679</v>
      </c>
      <c r="CR122" s="1">
        <f t="shared" si="347"/>
        <v>547</v>
      </c>
      <c r="CS122" s="1">
        <f t="shared" si="348"/>
        <v>586</v>
      </c>
      <c r="CT122" s="1">
        <f t="shared" si="349"/>
        <v>703</v>
      </c>
      <c r="CU122" s="1">
        <f t="shared" si="350"/>
        <v>812</v>
      </c>
      <c r="CV122" s="1">
        <f t="shared" si="351"/>
        <v>906</v>
      </c>
      <c r="CW122" s="1">
        <f t="shared" si="352"/>
        <v>683</v>
      </c>
      <c r="CX122" s="1">
        <f t="shared" si="353"/>
        <v>732</v>
      </c>
      <c r="CY122" s="1">
        <f t="shared" si="354"/>
        <v>878</v>
      </c>
      <c r="CZ122" s="1">
        <f t="shared" si="355"/>
        <v>1015</v>
      </c>
      <c r="DA122" s="1">
        <f t="shared" si="356"/>
        <v>1132</v>
      </c>
      <c r="DB122" s="1">
        <f t="shared" si="357"/>
        <v>820</v>
      </c>
      <c r="DC122" s="1">
        <f t="shared" si="358"/>
        <v>879</v>
      </c>
      <c r="DD122" s="1">
        <f t="shared" si="359"/>
        <v>1054</v>
      </c>
      <c r="DE122" s="1">
        <f t="shared" si="360"/>
        <v>1218</v>
      </c>
      <c r="DF122" s="1">
        <f t="shared" si="361"/>
        <v>1359</v>
      </c>
      <c r="DG122" s="1">
        <f t="shared" si="362"/>
        <v>957</v>
      </c>
      <c r="DH122" s="1">
        <f t="shared" si="363"/>
        <v>1025</v>
      </c>
      <c r="DI122" s="1">
        <f t="shared" si="364"/>
        <v>1230</v>
      </c>
      <c r="DJ122" s="1">
        <f t="shared" si="365"/>
        <v>1421</v>
      </c>
      <c r="DK122" s="1">
        <f t="shared" si="366"/>
        <v>1585</v>
      </c>
      <c r="DL122" s="1">
        <f t="shared" si="367"/>
        <v>1094</v>
      </c>
      <c r="DM122" s="1">
        <f t="shared" si="368"/>
        <v>1172</v>
      </c>
      <c r="DN122" s="1">
        <f t="shared" si="369"/>
        <v>1406</v>
      </c>
      <c r="DO122" s="1">
        <f t="shared" si="370"/>
        <v>1625</v>
      </c>
      <c r="DP122" s="1">
        <f t="shared" si="371"/>
        <v>1812</v>
      </c>
      <c r="DQ122">
        <f t="shared" si="441"/>
        <v>0</v>
      </c>
      <c r="DR122">
        <f t="shared" si="442"/>
        <v>0</v>
      </c>
      <c r="DS122">
        <f t="shared" si="443"/>
        <v>0</v>
      </c>
      <c r="DT122">
        <f t="shared" si="444"/>
        <v>0</v>
      </c>
      <c r="DU122">
        <f t="shared" si="445"/>
        <v>0</v>
      </c>
      <c r="DV122">
        <f t="shared" si="446"/>
        <v>0</v>
      </c>
      <c r="DW122">
        <f t="shared" si="447"/>
        <v>0</v>
      </c>
      <c r="DX122">
        <f t="shared" si="448"/>
        <v>0</v>
      </c>
      <c r="DY122">
        <f t="shared" si="372"/>
        <v>0</v>
      </c>
      <c r="DZ122">
        <f t="shared" si="373"/>
        <v>0</v>
      </c>
      <c r="EA122">
        <f t="shared" si="374"/>
        <v>0</v>
      </c>
      <c r="EB122">
        <f t="shared" si="375"/>
        <v>0</v>
      </c>
      <c r="EC122">
        <f t="shared" si="376"/>
        <v>0</v>
      </c>
      <c r="ED122">
        <f t="shared" si="377"/>
        <v>0</v>
      </c>
      <c r="EE122">
        <f t="shared" si="378"/>
        <v>0</v>
      </c>
      <c r="EF122">
        <f t="shared" si="379"/>
        <v>0</v>
      </c>
      <c r="EG122">
        <f t="shared" si="380"/>
        <v>0</v>
      </c>
      <c r="EH122">
        <f t="shared" si="381"/>
        <v>0</v>
      </c>
      <c r="EI122">
        <f t="shared" si="382"/>
        <v>0</v>
      </c>
      <c r="EJ122">
        <f t="shared" si="383"/>
        <v>0</v>
      </c>
      <c r="EK122">
        <f t="shared" si="384"/>
        <v>0</v>
      </c>
      <c r="EL122">
        <f t="shared" si="385"/>
        <v>0</v>
      </c>
      <c r="EM122">
        <f t="shared" si="386"/>
        <v>0</v>
      </c>
      <c r="EN122">
        <f t="shared" si="387"/>
        <v>0</v>
      </c>
      <c r="EO122">
        <f t="shared" si="388"/>
        <v>0</v>
      </c>
      <c r="EP122">
        <f t="shared" si="389"/>
        <v>0</v>
      </c>
      <c r="EQ122">
        <f t="shared" si="390"/>
        <v>0</v>
      </c>
      <c r="ER122">
        <f t="shared" si="391"/>
        <v>0</v>
      </c>
      <c r="ES122">
        <f t="shared" si="392"/>
        <v>0</v>
      </c>
      <c r="ET122">
        <f t="shared" si="393"/>
        <v>0</v>
      </c>
      <c r="EU122">
        <f t="shared" si="394"/>
        <v>0</v>
      </c>
      <c r="EV122">
        <f t="shared" si="395"/>
        <v>0</v>
      </c>
      <c r="EW122">
        <f t="shared" si="396"/>
        <v>0</v>
      </c>
      <c r="EX122">
        <f t="shared" si="397"/>
        <v>0</v>
      </c>
      <c r="EY122">
        <f t="shared" si="398"/>
        <v>0</v>
      </c>
      <c r="EZ122">
        <f t="shared" si="399"/>
        <v>0</v>
      </c>
      <c r="FA122">
        <f t="shared" si="400"/>
        <v>0</v>
      </c>
      <c r="FB122">
        <f t="shared" si="401"/>
        <v>0</v>
      </c>
      <c r="FC122">
        <f t="shared" si="402"/>
        <v>0</v>
      </c>
      <c r="FD122">
        <f t="shared" si="403"/>
        <v>0</v>
      </c>
      <c r="FE122" s="1">
        <f t="shared" si="404"/>
        <v>0</v>
      </c>
      <c r="FF122" s="1">
        <f t="shared" si="405"/>
        <v>0</v>
      </c>
      <c r="FG122" s="1">
        <f t="shared" si="406"/>
        <v>0</v>
      </c>
      <c r="FH122" s="1">
        <f t="shared" si="407"/>
        <v>0</v>
      </c>
      <c r="FI122" s="1">
        <f t="shared" si="408"/>
        <v>0</v>
      </c>
      <c r="FJ122" s="1">
        <f t="shared" si="409"/>
        <v>0</v>
      </c>
      <c r="FK122" s="1">
        <f t="shared" si="410"/>
        <v>0</v>
      </c>
      <c r="FL122" s="1">
        <f t="shared" si="411"/>
        <v>0</v>
      </c>
      <c r="FM122" s="1">
        <f t="shared" si="412"/>
        <v>0</v>
      </c>
      <c r="FN122" s="1">
        <f t="shared" si="413"/>
        <v>0</v>
      </c>
      <c r="FO122" s="1">
        <f t="shared" si="414"/>
        <v>0</v>
      </c>
      <c r="FP122" s="1">
        <f t="shared" si="415"/>
        <v>0</v>
      </c>
      <c r="FQ122" s="1">
        <f t="shared" si="416"/>
        <v>0</v>
      </c>
      <c r="FR122" s="1">
        <f t="shared" si="417"/>
        <v>0</v>
      </c>
      <c r="FS122" s="1">
        <f t="shared" si="418"/>
        <v>0</v>
      </c>
      <c r="FT122" s="1">
        <f t="shared" si="419"/>
        <v>0</v>
      </c>
      <c r="FU122" s="1">
        <f t="shared" si="420"/>
        <v>0</v>
      </c>
      <c r="FV122" s="1">
        <f t="shared" si="421"/>
        <v>0</v>
      </c>
      <c r="FW122" s="1">
        <f t="shared" si="422"/>
        <v>0</v>
      </c>
      <c r="FX122" s="1">
        <f t="shared" si="423"/>
        <v>0</v>
      </c>
      <c r="FY122" s="1">
        <f t="shared" si="424"/>
        <v>0</v>
      </c>
      <c r="FZ122" s="1">
        <f t="shared" si="425"/>
        <v>0</v>
      </c>
      <c r="GA122" s="1">
        <f t="shared" si="426"/>
        <v>0</v>
      </c>
      <c r="GB122" s="1">
        <f t="shared" si="427"/>
        <v>0</v>
      </c>
      <c r="GC122" s="1">
        <f t="shared" si="428"/>
        <v>0</v>
      </c>
      <c r="GD122" s="1">
        <f t="shared" si="429"/>
        <v>0</v>
      </c>
      <c r="GE122" s="1">
        <f t="shared" si="430"/>
        <v>0</v>
      </c>
      <c r="GF122" s="1">
        <f t="shared" si="431"/>
        <v>0</v>
      </c>
      <c r="GG122" s="1">
        <f t="shared" si="432"/>
        <v>0</v>
      </c>
      <c r="GH122" s="1">
        <f t="shared" si="433"/>
        <v>0</v>
      </c>
      <c r="GI122" s="1">
        <f t="shared" si="434"/>
        <v>0</v>
      </c>
      <c r="GJ122" s="1">
        <f t="shared" si="435"/>
        <v>0</v>
      </c>
      <c r="GK122" s="1">
        <f t="shared" si="436"/>
        <v>0</v>
      </c>
      <c r="GL122" s="1">
        <f t="shared" si="437"/>
        <v>0</v>
      </c>
      <c r="GM122" s="1">
        <f t="shared" si="438"/>
        <v>0</v>
      </c>
      <c r="GN122">
        <f t="shared" si="439"/>
        <v>93720</v>
      </c>
      <c r="GO122">
        <f t="shared" si="440"/>
        <v>117150</v>
      </c>
    </row>
    <row r="123" spans="1:197" x14ac:dyDescent="0.2">
      <c r="A123" s="1" t="s">
        <v>369</v>
      </c>
      <c r="B123" t="s">
        <v>29</v>
      </c>
      <c r="C123" t="s">
        <v>370</v>
      </c>
      <c r="D123" t="s">
        <v>829</v>
      </c>
      <c r="E123">
        <v>113500</v>
      </c>
      <c r="F123">
        <v>39750</v>
      </c>
      <c r="G123">
        <v>45400</v>
      </c>
      <c r="H123">
        <v>51100</v>
      </c>
      <c r="I123">
        <v>56750</v>
      </c>
      <c r="J123">
        <v>61300</v>
      </c>
      <c r="K123">
        <v>65850</v>
      </c>
      <c r="L123">
        <v>70400</v>
      </c>
      <c r="M123">
        <v>74950</v>
      </c>
      <c r="N123">
        <v>47700</v>
      </c>
      <c r="O123">
        <v>54480</v>
      </c>
      <c r="P123">
        <v>61320</v>
      </c>
      <c r="Q123">
        <v>68100</v>
      </c>
      <c r="R123">
        <v>73560</v>
      </c>
      <c r="S123">
        <v>79020</v>
      </c>
      <c r="T123">
        <v>84480</v>
      </c>
      <c r="U123">
        <v>89940</v>
      </c>
      <c r="V123" s="1" t="s">
        <v>17</v>
      </c>
      <c r="AM123" s="1" t="s">
        <v>617</v>
      </c>
      <c r="AN123" s="1" t="s">
        <v>19</v>
      </c>
      <c r="AO123" s="1">
        <v>1</v>
      </c>
      <c r="AP123" t="s">
        <v>370</v>
      </c>
      <c r="AQ123" s="1" t="s">
        <v>21</v>
      </c>
      <c r="AR123" s="1" t="s">
        <v>603</v>
      </c>
      <c r="AS123" t="s">
        <v>370</v>
      </c>
      <c r="AT123">
        <f>'Average Income Limits-HIDE'!L122</f>
        <v>15900</v>
      </c>
      <c r="AU123">
        <f>'Average Income Limits-HIDE'!M122</f>
        <v>18160</v>
      </c>
      <c r="AV123">
        <f>'Average Income Limits-HIDE'!N122</f>
        <v>20440</v>
      </c>
      <c r="AW123">
        <f>'Average Income Limits-HIDE'!O122</f>
        <v>22700</v>
      </c>
      <c r="AX123">
        <f>'Average Income Limits-HIDE'!P122</f>
        <v>24520</v>
      </c>
      <c r="AY123">
        <f>'Average Income Limits-HIDE'!Q122</f>
        <v>26340</v>
      </c>
      <c r="AZ123">
        <f>'Average Income Limits-HIDE'!R122</f>
        <v>28160</v>
      </c>
      <c r="BA123">
        <f>'Average Income Limits-HIDE'!S122</f>
        <v>29980</v>
      </c>
      <c r="BB123">
        <f>'Average Income Limits-HIDE'!T122</f>
        <v>23850</v>
      </c>
      <c r="BC123">
        <f>'Average Income Limits-HIDE'!U122</f>
        <v>27240</v>
      </c>
      <c r="BD123">
        <f>'Average Income Limits-HIDE'!V122</f>
        <v>30660</v>
      </c>
      <c r="BE123">
        <f>'Average Income Limits-HIDE'!W122</f>
        <v>34050</v>
      </c>
      <c r="BF123">
        <f>'Average Income Limits-HIDE'!X122</f>
        <v>36780</v>
      </c>
      <c r="BG123">
        <f>'Average Income Limits-HIDE'!Y122</f>
        <v>39510</v>
      </c>
      <c r="BH123">
        <f>'Average Income Limits-HIDE'!Z122</f>
        <v>42240</v>
      </c>
      <c r="BI123">
        <f>'Average Income Limits-HIDE'!AA122</f>
        <v>44970</v>
      </c>
      <c r="BJ123">
        <f>'Average Income Limits-HIDE'!AB122</f>
        <v>31800</v>
      </c>
      <c r="BK123">
        <f>'Average Income Limits-HIDE'!AC122</f>
        <v>36320</v>
      </c>
      <c r="BL123">
        <f>'Average Income Limits-HIDE'!AD122</f>
        <v>40880</v>
      </c>
      <c r="BM123">
        <f>'Average Income Limits-HIDE'!AE122</f>
        <v>45400</v>
      </c>
      <c r="BN123">
        <f>'Average Income Limits-HIDE'!AF122</f>
        <v>49040</v>
      </c>
      <c r="BO123">
        <f>'Average Income Limits-HIDE'!AG122</f>
        <v>52680</v>
      </c>
      <c r="BP123">
        <f>'Average Income Limits-HIDE'!AH122</f>
        <v>56320</v>
      </c>
      <c r="BQ123">
        <f>'Average Income Limits-HIDE'!AI122</f>
        <v>59960</v>
      </c>
      <c r="BR123">
        <f>'Average Income Limits-HIDE'!AZ122</f>
        <v>55650</v>
      </c>
      <c r="BS123">
        <f>'Average Income Limits-HIDE'!BA122</f>
        <v>63560</v>
      </c>
      <c r="BT123">
        <f>'Average Income Limits-HIDE'!BB122</f>
        <v>71540</v>
      </c>
      <c r="BU123">
        <f>'Average Income Limits-HIDE'!BC122</f>
        <v>79450</v>
      </c>
      <c r="BV123">
        <f>'Average Income Limits-HIDE'!BD122</f>
        <v>85820</v>
      </c>
      <c r="BW123">
        <f>'Average Income Limits-HIDE'!BE122</f>
        <v>92190</v>
      </c>
      <c r="BX123">
        <f>'Average Income Limits-HIDE'!BF122</f>
        <v>98560</v>
      </c>
      <c r="BY123">
        <f>'Average Income Limits-HIDE'!BG122</f>
        <v>104930</v>
      </c>
      <c r="BZ123">
        <f>'Average Income Limits-HIDE'!BH122</f>
        <v>63600</v>
      </c>
      <c r="CA123">
        <f>'Average Income Limits-HIDE'!BI122</f>
        <v>72640</v>
      </c>
      <c r="CB123">
        <f>'Average Income Limits-HIDE'!BJ122</f>
        <v>81760</v>
      </c>
      <c r="CC123">
        <f>'Average Income Limits-HIDE'!BK122</f>
        <v>90800</v>
      </c>
      <c r="CD123">
        <f>'Average Income Limits-HIDE'!BL122</f>
        <v>98080</v>
      </c>
      <c r="CE123">
        <f>'Average Income Limits-HIDE'!BM122</f>
        <v>105360</v>
      </c>
      <c r="CF123">
        <f>'Average Income Limits-HIDE'!BN122</f>
        <v>112640</v>
      </c>
      <c r="CG123">
        <f>'Average Income Limits-HIDE'!BO122</f>
        <v>119920</v>
      </c>
      <c r="CH123" s="1">
        <f t="shared" si="337"/>
        <v>397</v>
      </c>
      <c r="CI123" s="1">
        <f t="shared" si="338"/>
        <v>425</v>
      </c>
      <c r="CJ123" s="1">
        <f t="shared" si="339"/>
        <v>511</v>
      </c>
      <c r="CK123" s="1">
        <f t="shared" si="340"/>
        <v>590</v>
      </c>
      <c r="CL123" s="1">
        <f t="shared" si="341"/>
        <v>658</v>
      </c>
      <c r="CM123" s="1">
        <f t="shared" si="342"/>
        <v>596</v>
      </c>
      <c r="CN123" s="1">
        <f t="shared" si="343"/>
        <v>638</v>
      </c>
      <c r="CO123" s="1">
        <f t="shared" si="344"/>
        <v>766</v>
      </c>
      <c r="CP123" s="1">
        <f t="shared" si="345"/>
        <v>885</v>
      </c>
      <c r="CQ123" s="1">
        <f t="shared" si="346"/>
        <v>987</v>
      </c>
      <c r="CR123" s="1">
        <f t="shared" si="347"/>
        <v>795</v>
      </c>
      <c r="CS123" s="1">
        <f t="shared" si="348"/>
        <v>851</v>
      </c>
      <c r="CT123" s="1">
        <f t="shared" si="349"/>
        <v>1022</v>
      </c>
      <c r="CU123" s="1">
        <f t="shared" si="350"/>
        <v>1180</v>
      </c>
      <c r="CV123" s="1">
        <f t="shared" si="351"/>
        <v>1317</v>
      </c>
      <c r="CW123" s="1">
        <f t="shared" si="352"/>
        <v>993</v>
      </c>
      <c r="CX123" s="1">
        <f t="shared" si="353"/>
        <v>1064</v>
      </c>
      <c r="CY123" s="1">
        <f t="shared" si="354"/>
        <v>1277</v>
      </c>
      <c r="CZ123" s="1">
        <f t="shared" si="355"/>
        <v>1475</v>
      </c>
      <c r="DA123" s="1">
        <f t="shared" si="356"/>
        <v>1646</v>
      </c>
      <c r="DB123" s="1">
        <f t="shared" si="357"/>
        <v>1192</v>
      </c>
      <c r="DC123" s="1">
        <f t="shared" si="358"/>
        <v>1277</v>
      </c>
      <c r="DD123" s="1">
        <f t="shared" si="359"/>
        <v>1533</v>
      </c>
      <c r="DE123" s="1">
        <f t="shared" si="360"/>
        <v>1770</v>
      </c>
      <c r="DF123" s="1">
        <f t="shared" si="361"/>
        <v>1975</v>
      </c>
      <c r="DG123" s="1">
        <f t="shared" si="362"/>
        <v>1391</v>
      </c>
      <c r="DH123" s="1">
        <f t="shared" si="363"/>
        <v>1490</v>
      </c>
      <c r="DI123" s="1">
        <f t="shared" si="364"/>
        <v>1788</v>
      </c>
      <c r="DJ123" s="1">
        <f t="shared" si="365"/>
        <v>2065</v>
      </c>
      <c r="DK123" s="1">
        <f t="shared" si="366"/>
        <v>2304</v>
      </c>
      <c r="DL123" s="1">
        <f t="shared" si="367"/>
        <v>1590</v>
      </c>
      <c r="DM123" s="1">
        <f t="shared" si="368"/>
        <v>1703</v>
      </c>
      <c r="DN123" s="1">
        <f t="shared" si="369"/>
        <v>2044</v>
      </c>
      <c r="DO123" s="1">
        <f t="shared" si="370"/>
        <v>2361</v>
      </c>
      <c r="DP123" s="1">
        <f t="shared" si="371"/>
        <v>2634</v>
      </c>
      <c r="DQ123">
        <f t="shared" si="441"/>
        <v>0</v>
      </c>
      <c r="DR123">
        <f t="shared" si="442"/>
        <v>0</v>
      </c>
      <c r="DS123">
        <f t="shared" si="443"/>
        <v>0</v>
      </c>
      <c r="DT123">
        <f t="shared" si="444"/>
        <v>0</v>
      </c>
      <c r="DU123">
        <f t="shared" si="445"/>
        <v>0</v>
      </c>
      <c r="DV123">
        <f t="shared" si="446"/>
        <v>0</v>
      </c>
      <c r="DW123">
        <f t="shared" si="447"/>
        <v>0</v>
      </c>
      <c r="DX123">
        <f t="shared" si="448"/>
        <v>0</v>
      </c>
      <c r="DY123">
        <f t="shared" si="372"/>
        <v>0</v>
      </c>
      <c r="DZ123">
        <f t="shared" si="373"/>
        <v>0</v>
      </c>
      <c r="EA123">
        <f t="shared" si="374"/>
        <v>0</v>
      </c>
      <c r="EB123">
        <f t="shared" si="375"/>
        <v>0</v>
      </c>
      <c r="EC123">
        <f t="shared" si="376"/>
        <v>0</v>
      </c>
      <c r="ED123">
        <f t="shared" si="377"/>
        <v>0</v>
      </c>
      <c r="EE123">
        <f t="shared" si="378"/>
        <v>0</v>
      </c>
      <c r="EF123">
        <f t="shared" si="379"/>
        <v>0</v>
      </c>
      <c r="EG123">
        <f t="shared" si="380"/>
        <v>0</v>
      </c>
      <c r="EH123">
        <f t="shared" si="381"/>
        <v>0</v>
      </c>
      <c r="EI123">
        <f t="shared" si="382"/>
        <v>0</v>
      </c>
      <c r="EJ123">
        <f t="shared" si="383"/>
        <v>0</v>
      </c>
      <c r="EK123">
        <f t="shared" si="384"/>
        <v>0</v>
      </c>
      <c r="EL123">
        <f t="shared" si="385"/>
        <v>0</v>
      </c>
      <c r="EM123">
        <f t="shared" si="386"/>
        <v>0</v>
      </c>
      <c r="EN123">
        <f t="shared" si="387"/>
        <v>0</v>
      </c>
      <c r="EO123">
        <f t="shared" si="388"/>
        <v>0</v>
      </c>
      <c r="EP123">
        <f t="shared" si="389"/>
        <v>0</v>
      </c>
      <c r="EQ123">
        <f t="shared" si="390"/>
        <v>0</v>
      </c>
      <c r="ER123">
        <f t="shared" si="391"/>
        <v>0</v>
      </c>
      <c r="ES123">
        <f t="shared" si="392"/>
        <v>0</v>
      </c>
      <c r="ET123">
        <f t="shared" si="393"/>
        <v>0</v>
      </c>
      <c r="EU123">
        <f t="shared" si="394"/>
        <v>0</v>
      </c>
      <c r="EV123">
        <f t="shared" si="395"/>
        <v>0</v>
      </c>
      <c r="EW123">
        <f t="shared" si="396"/>
        <v>0</v>
      </c>
      <c r="EX123">
        <f t="shared" si="397"/>
        <v>0</v>
      </c>
      <c r="EY123">
        <f t="shared" si="398"/>
        <v>0</v>
      </c>
      <c r="EZ123">
        <f t="shared" si="399"/>
        <v>0</v>
      </c>
      <c r="FA123">
        <f t="shared" si="400"/>
        <v>0</v>
      </c>
      <c r="FB123">
        <f t="shared" si="401"/>
        <v>0</v>
      </c>
      <c r="FC123">
        <f t="shared" si="402"/>
        <v>0</v>
      </c>
      <c r="FD123">
        <f t="shared" si="403"/>
        <v>0</v>
      </c>
      <c r="FE123" s="1">
        <f t="shared" si="404"/>
        <v>0</v>
      </c>
      <c r="FF123" s="1">
        <f t="shared" si="405"/>
        <v>0</v>
      </c>
      <c r="FG123" s="1">
        <f t="shared" si="406"/>
        <v>0</v>
      </c>
      <c r="FH123" s="1">
        <f t="shared" si="407"/>
        <v>0</v>
      </c>
      <c r="FI123" s="1">
        <f t="shared" si="408"/>
        <v>0</v>
      </c>
      <c r="FJ123" s="1">
        <f t="shared" si="409"/>
        <v>0</v>
      </c>
      <c r="FK123" s="1">
        <f t="shared" si="410"/>
        <v>0</v>
      </c>
      <c r="FL123" s="1">
        <f t="shared" si="411"/>
        <v>0</v>
      </c>
      <c r="FM123" s="1">
        <f t="shared" si="412"/>
        <v>0</v>
      </c>
      <c r="FN123" s="1">
        <f t="shared" si="413"/>
        <v>0</v>
      </c>
      <c r="FO123" s="1">
        <f t="shared" si="414"/>
        <v>0</v>
      </c>
      <c r="FP123" s="1">
        <f t="shared" si="415"/>
        <v>0</v>
      </c>
      <c r="FQ123" s="1">
        <f t="shared" si="416"/>
        <v>0</v>
      </c>
      <c r="FR123" s="1">
        <f t="shared" si="417"/>
        <v>0</v>
      </c>
      <c r="FS123" s="1">
        <f t="shared" si="418"/>
        <v>0</v>
      </c>
      <c r="FT123" s="1">
        <f t="shared" si="419"/>
        <v>0</v>
      </c>
      <c r="FU123" s="1">
        <f t="shared" si="420"/>
        <v>0</v>
      </c>
      <c r="FV123" s="1">
        <f t="shared" si="421"/>
        <v>0</v>
      </c>
      <c r="FW123" s="1">
        <f t="shared" si="422"/>
        <v>0</v>
      </c>
      <c r="FX123" s="1">
        <f t="shared" si="423"/>
        <v>0</v>
      </c>
      <c r="FY123" s="1">
        <f t="shared" si="424"/>
        <v>0</v>
      </c>
      <c r="FZ123" s="1">
        <f t="shared" si="425"/>
        <v>0</v>
      </c>
      <c r="GA123" s="1">
        <f t="shared" si="426"/>
        <v>0</v>
      </c>
      <c r="GB123" s="1">
        <f t="shared" si="427"/>
        <v>0</v>
      </c>
      <c r="GC123" s="1">
        <f t="shared" si="428"/>
        <v>0</v>
      </c>
      <c r="GD123" s="1">
        <f t="shared" si="429"/>
        <v>0</v>
      </c>
      <c r="GE123" s="1">
        <f t="shared" si="430"/>
        <v>0</v>
      </c>
      <c r="GF123" s="1">
        <f t="shared" si="431"/>
        <v>0</v>
      </c>
      <c r="GG123" s="1">
        <f t="shared" si="432"/>
        <v>0</v>
      </c>
      <c r="GH123" s="1">
        <f t="shared" si="433"/>
        <v>0</v>
      </c>
      <c r="GI123" s="1">
        <f t="shared" si="434"/>
        <v>0</v>
      </c>
      <c r="GJ123" s="1">
        <f t="shared" si="435"/>
        <v>0</v>
      </c>
      <c r="GK123" s="1">
        <f t="shared" si="436"/>
        <v>0</v>
      </c>
      <c r="GL123" s="1">
        <f t="shared" si="437"/>
        <v>0</v>
      </c>
      <c r="GM123" s="1">
        <f t="shared" si="438"/>
        <v>0</v>
      </c>
      <c r="GN123">
        <f t="shared" si="439"/>
        <v>136200</v>
      </c>
      <c r="GO123">
        <f t="shared" si="440"/>
        <v>170250</v>
      </c>
    </row>
    <row r="124" spans="1:197" x14ac:dyDescent="0.2">
      <c r="A124" s="1" t="s">
        <v>371</v>
      </c>
      <c r="B124" t="s">
        <v>128</v>
      </c>
      <c r="C124" t="s">
        <v>372</v>
      </c>
      <c r="D124" t="s">
        <v>129</v>
      </c>
      <c r="E124">
        <v>106500</v>
      </c>
      <c r="F124">
        <v>37300</v>
      </c>
      <c r="G124">
        <v>42600</v>
      </c>
      <c r="H124">
        <v>47950</v>
      </c>
      <c r="I124">
        <v>53250</v>
      </c>
      <c r="J124">
        <v>57550</v>
      </c>
      <c r="K124">
        <v>61800</v>
      </c>
      <c r="L124">
        <v>66050</v>
      </c>
      <c r="M124">
        <v>70300</v>
      </c>
      <c r="N124">
        <v>44760</v>
      </c>
      <c r="O124">
        <v>51120</v>
      </c>
      <c r="P124">
        <v>57540</v>
      </c>
      <c r="Q124">
        <v>63900</v>
      </c>
      <c r="R124">
        <v>69060</v>
      </c>
      <c r="S124">
        <v>74160</v>
      </c>
      <c r="T124">
        <v>79260</v>
      </c>
      <c r="U124">
        <v>84360</v>
      </c>
      <c r="V124" s="1" t="s">
        <v>17</v>
      </c>
      <c r="AM124" s="1" t="s">
        <v>617</v>
      </c>
      <c r="AN124" s="1" t="s">
        <v>19</v>
      </c>
      <c r="AO124" s="1">
        <v>1</v>
      </c>
      <c r="AP124" t="s">
        <v>372</v>
      </c>
      <c r="AQ124" s="1" t="s">
        <v>21</v>
      </c>
      <c r="AR124" s="1" t="s">
        <v>604</v>
      </c>
      <c r="AS124" t="s">
        <v>372</v>
      </c>
      <c r="AT124">
        <f>'Average Income Limits-HIDE'!L123</f>
        <v>14920</v>
      </c>
      <c r="AU124">
        <f>'Average Income Limits-HIDE'!M123</f>
        <v>17040</v>
      </c>
      <c r="AV124">
        <f>'Average Income Limits-HIDE'!N123</f>
        <v>19180</v>
      </c>
      <c r="AW124">
        <f>'Average Income Limits-HIDE'!O123</f>
        <v>21300</v>
      </c>
      <c r="AX124">
        <f>'Average Income Limits-HIDE'!P123</f>
        <v>23020</v>
      </c>
      <c r="AY124">
        <f>'Average Income Limits-HIDE'!Q123</f>
        <v>24720</v>
      </c>
      <c r="AZ124">
        <f>'Average Income Limits-HIDE'!R123</f>
        <v>26420</v>
      </c>
      <c r="BA124">
        <f>'Average Income Limits-HIDE'!S123</f>
        <v>28120</v>
      </c>
      <c r="BB124">
        <f>'Average Income Limits-HIDE'!T123</f>
        <v>22380</v>
      </c>
      <c r="BC124">
        <f>'Average Income Limits-HIDE'!U123</f>
        <v>25560</v>
      </c>
      <c r="BD124">
        <f>'Average Income Limits-HIDE'!V123</f>
        <v>28770</v>
      </c>
      <c r="BE124">
        <f>'Average Income Limits-HIDE'!W123</f>
        <v>31950</v>
      </c>
      <c r="BF124">
        <f>'Average Income Limits-HIDE'!X123</f>
        <v>34530</v>
      </c>
      <c r="BG124">
        <f>'Average Income Limits-HIDE'!Y123</f>
        <v>37080</v>
      </c>
      <c r="BH124">
        <f>'Average Income Limits-HIDE'!Z123</f>
        <v>39630</v>
      </c>
      <c r="BI124">
        <f>'Average Income Limits-HIDE'!AA123</f>
        <v>42180</v>
      </c>
      <c r="BJ124">
        <f>'Average Income Limits-HIDE'!AB123</f>
        <v>29840</v>
      </c>
      <c r="BK124">
        <f>'Average Income Limits-HIDE'!AC123</f>
        <v>34080</v>
      </c>
      <c r="BL124">
        <f>'Average Income Limits-HIDE'!AD123</f>
        <v>38360</v>
      </c>
      <c r="BM124">
        <f>'Average Income Limits-HIDE'!AE123</f>
        <v>42600</v>
      </c>
      <c r="BN124">
        <f>'Average Income Limits-HIDE'!AF123</f>
        <v>46040</v>
      </c>
      <c r="BO124">
        <f>'Average Income Limits-HIDE'!AG123</f>
        <v>49440</v>
      </c>
      <c r="BP124">
        <f>'Average Income Limits-HIDE'!AH123</f>
        <v>52840</v>
      </c>
      <c r="BQ124">
        <f>'Average Income Limits-HIDE'!AI123</f>
        <v>56240</v>
      </c>
      <c r="BR124">
        <f>'Average Income Limits-HIDE'!AZ123</f>
        <v>52220</v>
      </c>
      <c r="BS124">
        <f>'Average Income Limits-HIDE'!BA123</f>
        <v>59640</v>
      </c>
      <c r="BT124">
        <f>'Average Income Limits-HIDE'!BB123</f>
        <v>67130</v>
      </c>
      <c r="BU124">
        <f>'Average Income Limits-HIDE'!BC123</f>
        <v>74550</v>
      </c>
      <c r="BV124">
        <f>'Average Income Limits-HIDE'!BD123</f>
        <v>80570</v>
      </c>
      <c r="BW124">
        <f>'Average Income Limits-HIDE'!BE123</f>
        <v>86520</v>
      </c>
      <c r="BX124">
        <f>'Average Income Limits-HIDE'!BF123</f>
        <v>92470</v>
      </c>
      <c r="BY124">
        <f>'Average Income Limits-HIDE'!BG123</f>
        <v>98420</v>
      </c>
      <c r="BZ124">
        <f>'Average Income Limits-HIDE'!BH123</f>
        <v>59680</v>
      </c>
      <c r="CA124">
        <f>'Average Income Limits-HIDE'!BI123</f>
        <v>68160</v>
      </c>
      <c r="CB124">
        <f>'Average Income Limits-HIDE'!BJ123</f>
        <v>76720</v>
      </c>
      <c r="CC124">
        <f>'Average Income Limits-HIDE'!BK123</f>
        <v>85200</v>
      </c>
      <c r="CD124">
        <f>'Average Income Limits-HIDE'!BL123</f>
        <v>92080</v>
      </c>
      <c r="CE124">
        <f>'Average Income Limits-HIDE'!BM123</f>
        <v>98880</v>
      </c>
      <c r="CF124">
        <f>'Average Income Limits-HIDE'!BN123</f>
        <v>105680</v>
      </c>
      <c r="CG124">
        <f>'Average Income Limits-HIDE'!BO123</f>
        <v>112480</v>
      </c>
      <c r="CH124" s="1">
        <f t="shared" si="337"/>
        <v>373</v>
      </c>
      <c r="CI124" s="1">
        <f t="shared" si="338"/>
        <v>399</v>
      </c>
      <c r="CJ124" s="1">
        <f t="shared" si="339"/>
        <v>479</v>
      </c>
      <c r="CK124" s="1">
        <f t="shared" si="340"/>
        <v>554</v>
      </c>
      <c r="CL124" s="1">
        <f t="shared" si="341"/>
        <v>618</v>
      </c>
      <c r="CM124" s="1">
        <f t="shared" si="342"/>
        <v>559</v>
      </c>
      <c r="CN124" s="1">
        <f t="shared" si="343"/>
        <v>599</v>
      </c>
      <c r="CO124" s="1">
        <f t="shared" si="344"/>
        <v>719</v>
      </c>
      <c r="CP124" s="1">
        <f t="shared" si="345"/>
        <v>831</v>
      </c>
      <c r="CQ124" s="1">
        <f t="shared" si="346"/>
        <v>927</v>
      </c>
      <c r="CR124" s="1">
        <f t="shared" si="347"/>
        <v>746</v>
      </c>
      <c r="CS124" s="1">
        <f t="shared" si="348"/>
        <v>799</v>
      </c>
      <c r="CT124" s="1">
        <f t="shared" si="349"/>
        <v>959</v>
      </c>
      <c r="CU124" s="1">
        <f t="shared" si="350"/>
        <v>1108</v>
      </c>
      <c r="CV124" s="1">
        <f t="shared" si="351"/>
        <v>1236</v>
      </c>
      <c r="CW124" s="1">
        <f t="shared" si="352"/>
        <v>932</v>
      </c>
      <c r="CX124" s="1">
        <f t="shared" si="353"/>
        <v>998</v>
      </c>
      <c r="CY124" s="1">
        <f t="shared" si="354"/>
        <v>1198</v>
      </c>
      <c r="CZ124" s="1">
        <f t="shared" si="355"/>
        <v>1385</v>
      </c>
      <c r="DA124" s="1">
        <f t="shared" si="356"/>
        <v>1545</v>
      </c>
      <c r="DB124" s="1">
        <f t="shared" si="357"/>
        <v>1119</v>
      </c>
      <c r="DC124" s="1">
        <f t="shared" si="358"/>
        <v>1198</v>
      </c>
      <c r="DD124" s="1">
        <f t="shared" si="359"/>
        <v>1438</v>
      </c>
      <c r="DE124" s="1">
        <f t="shared" si="360"/>
        <v>1662</v>
      </c>
      <c r="DF124" s="1">
        <f t="shared" si="361"/>
        <v>1854</v>
      </c>
      <c r="DG124" s="1">
        <f t="shared" si="362"/>
        <v>1305</v>
      </c>
      <c r="DH124" s="1">
        <f t="shared" si="363"/>
        <v>1398</v>
      </c>
      <c r="DI124" s="1">
        <f t="shared" si="364"/>
        <v>1678</v>
      </c>
      <c r="DJ124" s="1">
        <f t="shared" si="365"/>
        <v>1939</v>
      </c>
      <c r="DK124" s="1">
        <f t="shared" si="366"/>
        <v>2163</v>
      </c>
      <c r="DL124" s="1">
        <f t="shared" si="367"/>
        <v>1492</v>
      </c>
      <c r="DM124" s="1">
        <f t="shared" si="368"/>
        <v>1598</v>
      </c>
      <c r="DN124" s="1">
        <f t="shared" si="369"/>
        <v>1918</v>
      </c>
      <c r="DO124" s="1">
        <f t="shared" si="370"/>
        <v>2216</v>
      </c>
      <c r="DP124" s="1">
        <f t="shared" si="371"/>
        <v>2472</v>
      </c>
      <c r="DQ124">
        <f t="shared" si="441"/>
        <v>0</v>
      </c>
      <c r="DR124">
        <f t="shared" si="442"/>
        <v>0</v>
      </c>
      <c r="DS124">
        <f t="shared" si="443"/>
        <v>0</v>
      </c>
      <c r="DT124">
        <f t="shared" si="444"/>
        <v>0</v>
      </c>
      <c r="DU124">
        <f t="shared" si="445"/>
        <v>0</v>
      </c>
      <c r="DV124">
        <f t="shared" si="446"/>
        <v>0</v>
      </c>
      <c r="DW124">
        <f t="shared" si="447"/>
        <v>0</v>
      </c>
      <c r="DX124">
        <f t="shared" si="448"/>
        <v>0</v>
      </c>
      <c r="DY124">
        <f t="shared" si="372"/>
        <v>0</v>
      </c>
      <c r="DZ124">
        <f t="shared" si="373"/>
        <v>0</v>
      </c>
      <c r="EA124">
        <f t="shared" si="374"/>
        <v>0</v>
      </c>
      <c r="EB124">
        <f t="shared" si="375"/>
        <v>0</v>
      </c>
      <c r="EC124">
        <f t="shared" si="376"/>
        <v>0</v>
      </c>
      <c r="ED124">
        <f t="shared" si="377"/>
        <v>0</v>
      </c>
      <c r="EE124">
        <f t="shared" si="378"/>
        <v>0</v>
      </c>
      <c r="EF124">
        <f t="shared" si="379"/>
        <v>0</v>
      </c>
      <c r="EG124">
        <f t="shared" si="380"/>
        <v>0</v>
      </c>
      <c r="EH124">
        <f t="shared" si="381"/>
        <v>0</v>
      </c>
      <c r="EI124">
        <f t="shared" si="382"/>
        <v>0</v>
      </c>
      <c r="EJ124">
        <f t="shared" si="383"/>
        <v>0</v>
      </c>
      <c r="EK124">
        <f t="shared" si="384"/>
        <v>0</v>
      </c>
      <c r="EL124">
        <f t="shared" si="385"/>
        <v>0</v>
      </c>
      <c r="EM124">
        <f t="shared" si="386"/>
        <v>0</v>
      </c>
      <c r="EN124">
        <f t="shared" si="387"/>
        <v>0</v>
      </c>
      <c r="EO124">
        <f t="shared" si="388"/>
        <v>0</v>
      </c>
      <c r="EP124">
        <f t="shared" si="389"/>
        <v>0</v>
      </c>
      <c r="EQ124">
        <f t="shared" si="390"/>
        <v>0</v>
      </c>
      <c r="ER124">
        <f t="shared" si="391"/>
        <v>0</v>
      </c>
      <c r="ES124">
        <f t="shared" si="392"/>
        <v>0</v>
      </c>
      <c r="ET124">
        <f t="shared" si="393"/>
        <v>0</v>
      </c>
      <c r="EU124">
        <f t="shared" si="394"/>
        <v>0</v>
      </c>
      <c r="EV124">
        <f t="shared" si="395"/>
        <v>0</v>
      </c>
      <c r="EW124">
        <f t="shared" si="396"/>
        <v>0</v>
      </c>
      <c r="EX124">
        <f t="shared" si="397"/>
        <v>0</v>
      </c>
      <c r="EY124">
        <f t="shared" si="398"/>
        <v>0</v>
      </c>
      <c r="EZ124">
        <f t="shared" si="399"/>
        <v>0</v>
      </c>
      <c r="FA124">
        <f t="shared" si="400"/>
        <v>0</v>
      </c>
      <c r="FB124">
        <f t="shared" si="401"/>
        <v>0</v>
      </c>
      <c r="FC124">
        <f t="shared" si="402"/>
        <v>0</v>
      </c>
      <c r="FD124">
        <f t="shared" si="403"/>
        <v>0</v>
      </c>
      <c r="FE124" s="1">
        <f t="shared" si="404"/>
        <v>0</v>
      </c>
      <c r="FF124" s="1">
        <f t="shared" si="405"/>
        <v>0</v>
      </c>
      <c r="FG124" s="1">
        <f t="shared" si="406"/>
        <v>0</v>
      </c>
      <c r="FH124" s="1">
        <f t="shared" si="407"/>
        <v>0</v>
      </c>
      <c r="FI124" s="1">
        <f t="shared" si="408"/>
        <v>0</v>
      </c>
      <c r="FJ124" s="1">
        <f t="shared" si="409"/>
        <v>0</v>
      </c>
      <c r="FK124" s="1">
        <f t="shared" si="410"/>
        <v>0</v>
      </c>
      <c r="FL124" s="1">
        <f t="shared" si="411"/>
        <v>0</v>
      </c>
      <c r="FM124" s="1">
        <f t="shared" si="412"/>
        <v>0</v>
      </c>
      <c r="FN124" s="1">
        <f t="shared" si="413"/>
        <v>0</v>
      </c>
      <c r="FO124" s="1">
        <f t="shared" si="414"/>
        <v>0</v>
      </c>
      <c r="FP124" s="1">
        <f t="shared" si="415"/>
        <v>0</v>
      </c>
      <c r="FQ124" s="1">
        <f t="shared" si="416"/>
        <v>0</v>
      </c>
      <c r="FR124" s="1">
        <f t="shared" si="417"/>
        <v>0</v>
      </c>
      <c r="FS124" s="1">
        <f t="shared" si="418"/>
        <v>0</v>
      </c>
      <c r="FT124" s="1">
        <f t="shared" si="419"/>
        <v>0</v>
      </c>
      <c r="FU124" s="1">
        <f t="shared" si="420"/>
        <v>0</v>
      </c>
      <c r="FV124" s="1">
        <f t="shared" si="421"/>
        <v>0</v>
      </c>
      <c r="FW124" s="1">
        <f t="shared" si="422"/>
        <v>0</v>
      </c>
      <c r="FX124" s="1">
        <f t="shared" si="423"/>
        <v>0</v>
      </c>
      <c r="FY124" s="1">
        <f t="shared" si="424"/>
        <v>0</v>
      </c>
      <c r="FZ124" s="1">
        <f t="shared" si="425"/>
        <v>0</v>
      </c>
      <c r="GA124" s="1">
        <f t="shared" si="426"/>
        <v>0</v>
      </c>
      <c r="GB124" s="1">
        <f t="shared" si="427"/>
        <v>0</v>
      </c>
      <c r="GC124" s="1">
        <f t="shared" si="428"/>
        <v>0</v>
      </c>
      <c r="GD124" s="1">
        <f t="shared" si="429"/>
        <v>0</v>
      </c>
      <c r="GE124" s="1">
        <f t="shared" si="430"/>
        <v>0</v>
      </c>
      <c r="GF124" s="1">
        <f t="shared" si="431"/>
        <v>0</v>
      </c>
      <c r="GG124" s="1">
        <f t="shared" si="432"/>
        <v>0</v>
      </c>
      <c r="GH124" s="1">
        <f t="shared" si="433"/>
        <v>0</v>
      </c>
      <c r="GI124" s="1">
        <f t="shared" si="434"/>
        <v>0</v>
      </c>
      <c r="GJ124" s="1">
        <f t="shared" si="435"/>
        <v>0</v>
      </c>
      <c r="GK124" s="1">
        <f t="shared" si="436"/>
        <v>0</v>
      </c>
      <c r="GL124" s="1">
        <f t="shared" si="437"/>
        <v>0</v>
      </c>
      <c r="GM124" s="1">
        <f t="shared" si="438"/>
        <v>0</v>
      </c>
      <c r="GN124">
        <f t="shared" si="439"/>
        <v>127800</v>
      </c>
      <c r="GO124">
        <f t="shared" si="440"/>
        <v>159750</v>
      </c>
    </row>
    <row r="125" spans="1:197" x14ac:dyDescent="0.2">
      <c r="A125" s="1" t="s">
        <v>373</v>
      </c>
      <c r="B125" t="s">
        <v>128</v>
      </c>
      <c r="C125" t="s">
        <v>374</v>
      </c>
      <c r="D125" t="s">
        <v>129</v>
      </c>
      <c r="E125">
        <v>106500</v>
      </c>
      <c r="F125">
        <v>37300</v>
      </c>
      <c r="G125">
        <v>42600</v>
      </c>
      <c r="H125">
        <v>47950</v>
      </c>
      <c r="I125">
        <v>53250</v>
      </c>
      <c r="J125">
        <v>57550</v>
      </c>
      <c r="K125">
        <v>61800</v>
      </c>
      <c r="L125">
        <v>66050</v>
      </c>
      <c r="M125">
        <v>70300</v>
      </c>
      <c r="N125">
        <v>44760</v>
      </c>
      <c r="O125">
        <v>51120</v>
      </c>
      <c r="P125">
        <v>57540</v>
      </c>
      <c r="Q125">
        <v>63900</v>
      </c>
      <c r="R125">
        <v>69060</v>
      </c>
      <c r="S125">
        <v>74160</v>
      </c>
      <c r="T125">
        <v>79260</v>
      </c>
      <c r="U125">
        <v>84360</v>
      </c>
      <c r="V125" s="1" t="s">
        <v>17</v>
      </c>
      <c r="AM125" s="1" t="s">
        <v>617</v>
      </c>
      <c r="AN125" s="1" t="s">
        <v>19</v>
      </c>
      <c r="AO125" s="1">
        <v>1</v>
      </c>
      <c r="AP125" t="s">
        <v>374</v>
      </c>
      <c r="AQ125" s="1" t="s">
        <v>21</v>
      </c>
      <c r="AR125" s="1" t="s">
        <v>605</v>
      </c>
      <c r="AS125" t="s">
        <v>374</v>
      </c>
      <c r="AT125">
        <f>'Average Income Limits-HIDE'!L124</f>
        <v>14920</v>
      </c>
      <c r="AU125">
        <f>'Average Income Limits-HIDE'!M124</f>
        <v>17040</v>
      </c>
      <c r="AV125">
        <f>'Average Income Limits-HIDE'!N124</f>
        <v>19180</v>
      </c>
      <c r="AW125">
        <f>'Average Income Limits-HIDE'!O124</f>
        <v>21300</v>
      </c>
      <c r="AX125">
        <f>'Average Income Limits-HIDE'!P124</f>
        <v>23020</v>
      </c>
      <c r="AY125">
        <f>'Average Income Limits-HIDE'!Q124</f>
        <v>24720</v>
      </c>
      <c r="AZ125">
        <f>'Average Income Limits-HIDE'!R124</f>
        <v>26420</v>
      </c>
      <c r="BA125">
        <f>'Average Income Limits-HIDE'!S124</f>
        <v>28120</v>
      </c>
      <c r="BB125">
        <f>'Average Income Limits-HIDE'!T124</f>
        <v>22380</v>
      </c>
      <c r="BC125">
        <f>'Average Income Limits-HIDE'!U124</f>
        <v>25560</v>
      </c>
      <c r="BD125">
        <f>'Average Income Limits-HIDE'!V124</f>
        <v>28770</v>
      </c>
      <c r="BE125">
        <f>'Average Income Limits-HIDE'!W124</f>
        <v>31950</v>
      </c>
      <c r="BF125">
        <f>'Average Income Limits-HIDE'!X124</f>
        <v>34530</v>
      </c>
      <c r="BG125">
        <f>'Average Income Limits-HIDE'!Y124</f>
        <v>37080</v>
      </c>
      <c r="BH125">
        <f>'Average Income Limits-HIDE'!Z124</f>
        <v>39630</v>
      </c>
      <c r="BI125">
        <f>'Average Income Limits-HIDE'!AA124</f>
        <v>42180</v>
      </c>
      <c r="BJ125">
        <f>'Average Income Limits-HIDE'!AB124</f>
        <v>29840</v>
      </c>
      <c r="BK125">
        <f>'Average Income Limits-HIDE'!AC124</f>
        <v>34080</v>
      </c>
      <c r="BL125">
        <f>'Average Income Limits-HIDE'!AD124</f>
        <v>38360</v>
      </c>
      <c r="BM125">
        <f>'Average Income Limits-HIDE'!AE124</f>
        <v>42600</v>
      </c>
      <c r="BN125">
        <f>'Average Income Limits-HIDE'!AF124</f>
        <v>46040</v>
      </c>
      <c r="BO125">
        <f>'Average Income Limits-HIDE'!AG124</f>
        <v>49440</v>
      </c>
      <c r="BP125">
        <f>'Average Income Limits-HIDE'!AH124</f>
        <v>52840</v>
      </c>
      <c r="BQ125">
        <f>'Average Income Limits-HIDE'!AI124</f>
        <v>56240</v>
      </c>
      <c r="BR125">
        <f>'Average Income Limits-HIDE'!AZ124</f>
        <v>52220</v>
      </c>
      <c r="BS125">
        <f>'Average Income Limits-HIDE'!BA124</f>
        <v>59640</v>
      </c>
      <c r="BT125">
        <f>'Average Income Limits-HIDE'!BB124</f>
        <v>67130</v>
      </c>
      <c r="BU125">
        <f>'Average Income Limits-HIDE'!BC124</f>
        <v>74550</v>
      </c>
      <c r="BV125">
        <f>'Average Income Limits-HIDE'!BD124</f>
        <v>80570</v>
      </c>
      <c r="BW125">
        <f>'Average Income Limits-HIDE'!BE124</f>
        <v>86520</v>
      </c>
      <c r="BX125">
        <f>'Average Income Limits-HIDE'!BF124</f>
        <v>92470</v>
      </c>
      <c r="BY125">
        <f>'Average Income Limits-HIDE'!BG124</f>
        <v>98420</v>
      </c>
      <c r="BZ125">
        <f>'Average Income Limits-HIDE'!BH124</f>
        <v>59680</v>
      </c>
      <c r="CA125">
        <f>'Average Income Limits-HIDE'!BI124</f>
        <v>68160</v>
      </c>
      <c r="CB125">
        <f>'Average Income Limits-HIDE'!BJ124</f>
        <v>76720</v>
      </c>
      <c r="CC125">
        <f>'Average Income Limits-HIDE'!BK124</f>
        <v>85200</v>
      </c>
      <c r="CD125">
        <f>'Average Income Limits-HIDE'!BL124</f>
        <v>92080</v>
      </c>
      <c r="CE125">
        <f>'Average Income Limits-HIDE'!BM124</f>
        <v>98880</v>
      </c>
      <c r="CF125">
        <f>'Average Income Limits-HIDE'!BN124</f>
        <v>105680</v>
      </c>
      <c r="CG125">
        <f>'Average Income Limits-HIDE'!BO124</f>
        <v>112480</v>
      </c>
      <c r="CH125" s="1">
        <f t="shared" si="337"/>
        <v>373</v>
      </c>
      <c r="CI125" s="1">
        <f t="shared" si="338"/>
        <v>399</v>
      </c>
      <c r="CJ125" s="1">
        <f t="shared" si="339"/>
        <v>479</v>
      </c>
      <c r="CK125" s="1">
        <f t="shared" si="340"/>
        <v>554</v>
      </c>
      <c r="CL125" s="1">
        <f t="shared" si="341"/>
        <v>618</v>
      </c>
      <c r="CM125" s="1">
        <f t="shared" si="342"/>
        <v>559</v>
      </c>
      <c r="CN125" s="1">
        <f t="shared" si="343"/>
        <v>599</v>
      </c>
      <c r="CO125" s="1">
        <f t="shared" si="344"/>
        <v>719</v>
      </c>
      <c r="CP125" s="1">
        <f t="shared" si="345"/>
        <v>831</v>
      </c>
      <c r="CQ125" s="1">
        <f t="shared" si="346"/>
        <v>927</v>
      </c>
      <c r="CR125" s="1">
        <f t="shared" si="347"/>
        <v>746</v>
      </c>
      <c r="CS125" s="1">
        <f t="shared" si="348"/>
        <v>799</v>
      </c>
      <c r="CT125" s="1">
        <f t="shared" si="349"/>
        <v>959</v>
      </c>
      <c r="CU125" s="1">
        <f t="shared" si="350"/>
        <v>1108</v>
      </c>
      <c r="CV125" s="1">
        <f t="shared" si="351"/>
        <v>1236</v>
      </c>
      <c r="CW125" s="1">
        <f t="shared" si="352"/>
        <v>932</v>
      </c>
      <c r="CX125" s="1">
        <f t="shared" si="353"/>
        <v>998</v>
      </c>
      <c r="CY125" s="1">
        <f t="shared" si="354"/>
        <v>1198</v>
      </c>
      <c r="CZ125" s="1">
        <f t="shared" si="355"/>
        <v>1385</v>
      </c>
      <c r="DA125" s="1">
        <f t="shared" si="356"/>
        <v>1545</v>
      </c>
      <c r="DB125" s="1">
        <f t="shared" si="357"/>
        <v>1119</v>
      </c>
      <c r="DC125" s="1">
        <f t="shared" si="358"/>
        <v>1198</v>
      </c>
      <c r="DD125" s="1">
        <f t="shared" si="359"/>
        <v>1438</v>
      </c>
      <c r="DE125" s="1">
        <f t="shared" si="360"/>
        <v>1662</v>
      </c>
      <c r="DF125" s="1">
        <f t="shared" si="361"/>
        <v>1854</v>
      </c>
      <c r="DG125" s="1">
        <f t="shared" si="362"/>
        <v>1305</v>
      </c>
      <c r="DH125" s="1">
        <f t="shared" si="363"/>
        <v>1398</v>
      </c>
      <c r="DI125" s="1">
        <f t="shared" si="364"/>
        <v>1678</v>
      </c>
      <c r="DJ125" s="1">
        <f t="shared" si="365"/>
        <v>1939</v>
      </c>
      <c r="DK125" s="1">
        <f t="shared" si="366"/>
        <v>2163</v>
      </c>
      <c r="DL125" s="1">
        <f t="shared" si="367"/>
        <v>1492</v>
      </c>
      <c r="DM125" s="1">
        <f t="shared" si="368"/>
        <v>1598</v>
      </c>
      <c r="DN125" s="1">
        <f t="shared" si="369"/>
        <v>1918</v>
      </c>
      <c r="DO125" s="1">
        <f t="shared" si="370"/>
        <v>2216</v>
      </c>
      <c r="DP125" s="1">
        <f t="shared" si="371"/>
        <v>2472</v>
      </c>
      <c r="DQ125">
        <f t="shared" si="441"/>
        <v>0</v>
      </c>
      <c r="DR125">
        <f t="shared" si="442"/>
        <v>0</v>
      </c>
      <c r="DS125">
        <f t="shared" si="443"/>
        <v>0</v>
      </c>
      <c r="DT125">
        <f t="shared" si="444"/>
        <v>0</v>
      </c>
      <c r="DU125">
        <f t="shared" si="445"/>
        <v>0</v>
      </c>
      <c r="DV125">
        <f t="shared" si="446"/>
        <v>0</v>
      </c>
      <c r="DW125">
        <f t="shared" si="447"/>
        <v>0</v>
      </c>
      <c r="DX125">
        <f t="shared" si="448"/>
        <v>0</v>
      </c>
      <c r="DY125">
        <f t="shared" si="372"/>
        <v>0</v>
      </c>
      <c r="DZ125">
        <f t="shared" si="373"/>
        <v>0</v>
      </c>
      <c r="EA125">
        <f t="shared" si="374"/>
        <v>0</v>
      </c>
      <c r="EB125">
        <f t="shared" si="375"/>
        <v>0</v>
      </c>
      <c r="EC125">
        <f t="shared" si="376"/>
        <v>0</v>
      </c>
      <c r="ED125">
        <f t="shared" si="377"/>
        <v>0</v>
      </c>
      <c r="EE125">
        <f t="shared" si="378"/>
        <v>0</v>
      </c>
      <c r="EF125">
        <f t="shared" si="379"/>
        <v>0</v>
      </c>
      <c r="EG125">
        <f t="shared" si="380"/>
        <v>0</v>
      </c>
      <c r="EH125">
        <f t="shared" si="381"/>
        <v>0</v>
      </c>
      <c r="EI125">
        <f t="shared" si="382"/>
        <v>0</v>
      </c>
      <c r="EJ125">
        <f t="shared" si="383"/>
        <v>0</v>
      </c>
      <c r="EK125">
        <f t="shared" si="384"/>
        <v>0</v>
      </c>
      <c r="EL125">
        <f t="shared" si="385"/>
        <v>0</v>
      </c>
      <c r="EM125">
        <f t="shared" si="386"/>
        <v>0</v>
      </c>
      <c r="EN125">
        <f t="shared" si="387"/>
        <v>0</v>
      </c>
      <c r="EO125">
        <f t="shared" si="388"/>
        <v>0</v>
      </c>
      <c r="EP125">
        <f t="shared" si="389"/>
        <v>0</v>
      </c>
      <c r="EQ125">
        <f t="shared" si="390"/>
        <v>0</v>
      </c>
      <c r="ER125">
        <f t="shared" si="391"/>
        <v>0</v>
      </c>
      <c r="ES125">
        <f t="shared" si="392"/>
        <v>0</v>
      </c>
      <c r="ET125">
        <f t="shared" si="393"/>
        <v>0</v>
      </c>
      <c r="EU125">
        <f t="shared" si="394"/>
        <v>0</v>
      </c>
      <c r="EV125">
        <f t="shared" si="395"/>
        <v>0</v>
      </c>
      <c r="EW125">
        <f t="shared" si="396"/>
        <v>0</v>
      </c>
      <c r="EX125">
        <f t="shared" si="397"/>
        <v>0</v>
      </c>
      <c r="EY125">
        <f t="shared" si="398"/>
        <v>0</v>
      </c>
      <c r="EZ125">
        <f t="shared" si="399"/>
        <v>0</v>
      </c>
      <c r="FA125">
        <f t="shared" si="400"/>
        <v>0</v>
      </c>
      <c r="FB125">
        <f t="shared" si="401"/>
        <v>0</v>
      </c>
      <c r="FC125">
        <f t="shared" si="402"/>
        <v>0</v>
      </c>
      <c r="FD125">
        <f t="shared" si="403"/>
        <v>0</v>
      </c>
      <c r="FE125" s="1">
        <f t="shared" si="404"/>
        <v>0</v>
      </c>
      <c r="FF125" s="1">
        <f t="shared" si="405"/>
        <v>0</v>
      </c>
      <c r="FG125" s="1">
        <f t="shared" si="406"/>
        <v>0</v>
      </c>
      <c r="FH125" s="1">
        <f t="shared" si="407"/>
        <v>0</v>
      </c>
      <c r="FI125" s="1">
        <f t="shared" si="408"/>
        <v>0</v>
      </c>
      <c r="FJ125" s="1">
        <f t="shared" si="409"/>
        <v>0</v>
      </c>
      <c r="FK125" s="1">
        <f t="shared" si="410"/>
        <v>0</v>
      </c>
      <c r="FL125" s="1">
        <f t="shared" si="411"/>
        <v>0</v>
      </c>
      <c r="FM125" s="1">
        <f t="shared" si="412"/>
        <v>0</v>
      </c>
      <c r="FN125" s="1">
        <f t="shared" si="413"/>
        <v>0</v>
      </c>
      <c r="FO125" s="1">
        <f t="shared" si="414"/>
        <v>0</v>
      </c>
      <c r="FP125" s="1">
        <f t="shared" si="415"/>
        <v>0</v>
      </c>
      <c r="FQ125" s="1">
        <f t="shared" si="416"/>
        <v>0</v>
      </c>
      <c r="FR125" s="1">
        <f t="shared" si="417"/>
        <v>0</v>
      </c>
      <c r="FS125" s="1">
        <f t="shared" si="418"/>
        <v>0</v>
      </c>
      <c r="FT125" s="1">
        <f t="shared" si="419"/>
        <v>0</v>
      </c>
      <c r="FU125" s="1">
        <f t="shared" si="420"/>
        <v>0</v>
      </c>
      <c r="FV125" s="1">
        <f t="shared" si="421"/>
        <v>0</v>
      </c>
      <c r="FW125" s="1">
        <f t="shared" si="422"/>
        <v>0</v>
      </c>
      <c r="FX125" s="1">
        <f t="shared" si="423"/>
        <v>0</v>
      </c>
      <c r="FY125" s="1">
        <f t="shared" si="424"/>
        <v>0</v>
      </c>
      <c r="FZ125" s="1">
        <f t="shared" si="425"/>
        <v>0</v>
      </c>
      <c r="GA125" s="1">
        <f t="shared" si="426"/>
        <v>0</v>
      </c>
      <c r="GB125" s="1">
        <f t="shared" si="427"/>
        <v>0</v>
      </c>
      <c r="GC125" s="1">
        <f t="shared" si="428"/>
        <v>0</v>
      </c>
      <c r="GD125" s="1">
        <f t="shared" si="429"/>
        <v>0</v>
      </c>
      <c r="GE125" s="1">
        <f t="shared" si="430"/>
        <v>0</v>
      </c>
      <c r="GF125" s="1">
        <f t="shared" si="431"/>
        <v>0</v>
      </c>
      <c r="GG125" s="1">
        <f t="shared" si="432"/>
        <v>0</v>
      </c>
      <c r="GH125" s="1">
        <f t="shared" si="433"/>
        <v>0</v>
      </c>
      <c r="GI125" s="1">
        <f t="shared" si="434"/>
        <v>0</v>
      </c>
      <c r="GJ125" s="1">
        <f t="shared" si="435"/>
        <v>0</v>
      </c>
      <c r="GK125" s="1">
        <f t="shared" si="436"/>
        <v>0</v>
      </c>
      <c r="GL125" s="1">
        <f t="shared" si="437"/>
        <v>0</v>
      </c>
      <c r="GM125" s="1">
        <f t="shared" si="438"/>
        <v>0</v>
      </c>
      <c r="GN125">
        <f t="shared" si="439"/>
        <v>127800</v>
      </c>
      <c r="GO125">
        <f t="shared" si="440"/>
        <v>159750</v>
      </c>
    </row>
    <row r="126" spans="1:197" x14ac:dyDescent="0.2">
      <c r="A126" s="1" t="s">
        <v>375</v>
      </c>
      <c r="B126" t="s">
        <v>202</v>
      </c>
      <c r="C126" t="s">
        <v>376</v>
      </c>
      <c r="D126" t="s">
        <v>203</v>
      </c>
      <c r="E126">
        <v>109900</v>
      </c>
      <c r="F126">
        <v>38350</v>
      </c>
      <c r="G126">
        <v>43850</v>
      </c>
      <c r="H126">
        <v>49350</v>
      </c>
      <c r="I126">
        <v>54800</v>
      </c>
      <c r="J126">
        <v>59200</v>
      </c>
      <c r="K126">
        <v>63600</v>
      </c>
      <c r="L126">
        <v>67950</v>
      </c>
      <c r="M126">
        <v>72350</v>
      </c>
      <c r="N126">
        <v>46020</v>
      </c>
      <c r="O126">
        <v>52620</v>
      </c>
      <c r="P126">
        <v>59220</v>
      </c>
      <c r="Q126">
        <v>65760</v>
      </c>
      <c r="R126">
        <v>71040</v>
      </c>
      <c r="S126">
        <v>76320</v>
      </c>
      <c r="T126">
        <v>81540</v>
      </c>
      <c r="U126">
        <v>86820</v>
      </c>
      <c r="V126" s="1" t="s">
        <v>43</v>
      </c>
      <c r="W126">
        <v>39050</v>
      </c>
      <c r="X126">
        <v>44600</v>
      </c>
      <c r="Y126">
        <v>50200</v>
      </c>
      <c r="Z126">
        <v>55750</v>
      </c>
      <c r="AA126">
        <v>60250</v>
      </c>
      <c r="AB126">
        <v>64700</v>
      </c>
      <c r="AC126">
        <v>69150</v>
      </c>
      <c r="AD126">
        <v>73600</v>
      </c>
      <c r="AE126">
        <v>46860</v>
      </c>
      <c r="AF126">
        <v>53520</v>
      </c>
      <c r="AG126">
        <v>60240</v>
      </c>
      <c r="AH126">
        <v>66900</v>
      </c>
      <c r="AI126">
        <v>72300</v>
      </c>
      <c r="AJ126">
        <v>77640</v>
      </c>
      <c r="AK126">
        <v>82980</v>
      </c>
      <c r="AL126">
        <v>88320</v>
      </c>
      <c r="AM126" s="1" t="s">
        <v>617</v>
      </c>
      <c r="AN126" s="1" t="s">
        <v>19</v>
      </c>
      <c r="AO126" s="1">
        <v>1</v>
      </c>
      <c r="AP126" t="s">
        <v>376</v>
      </c>
      <c r="AQ126" s="1" t="s">
        <v>21</v>
      </c>
      <c r="AR126" s="1" t="s">
        <v>606</v>
      </c>
      <c r="AS126" t="s">
        <v>376</v>
      </c>
      <c r="AT126">
        <f>'Average Income Limits-HIDE'!L125</f>
        <v>15340</v>
      </c>
      <c r="AU126">
        <f>'Average Income Limits-HIDE'!M125</f>
        <v>17540</v>
      </c>
      <c r="AV126">
        <f>'Average Income Limits-HIDE'!N125</f>
        <v>19740</v>
      </c>
      <c r="AW126">
        <f>'Average Income Limits-HIDE'!O125</f>
        <v>21920</v>
      </c>
      <c r="AX126">
        <f>'Average Income Limits-HIDE'!P125</f>
        <v>23680</v>
      </c>
      <c r="AY126">
        <f>'Average Income Limits-HIDE'!Q125</f>
        <v>25440</v>
      </c>
      <c r="AZ126">
        <f>'Average Income Limits-HIDE'!R125</f>
        <v>27180</v>
      </c>
      <c r="BA126">
        <f>'Average Income Limits-HIDE'!S125</f>
        <v>28940</v>
      </c>
      <c r="BB126">
        <f>'Average Income Limits-HIDE'!T125</f>
        <v>23010</v>
      </c>
      <c r="BC126">
        <f>'Average Income Limits-HIDE'!U125</f>
        <v>26310</v>
      </c>
      <c r="BD126">
        <f>'Average Income Limits-HIDE'!V125</f>
        <v>29610</v>
      </c>
      <c r="BE126">
        <f>'Average Income Limits-HIDE'!W125</f>
        <v>32880</v>
      </c>
      <c r="BF126">
        <f>'Average Income Limits-HIDE'!X125</f>
        <v>35520</v>
      </c>
      <c r="BG126">
        <f>'Average Income Limits-HIDE'!Y125</f>
        <v>38160</v>
      </c>
      <c r="BH126">
        <f>'Average Income Limits-HIDE'!Z125</f>
        <v>40770</v>
      </c>
      <c r="BI126">
        <f>'Average Income Limits-HIDE'!AA125</f>
        <v>43410</v>
      </c>
      <c r="BJ126">
        <f>'Average Income Limits-HIDE'!AB125</f>
        <v>30680</v>
      </c>
      <c r="BK126">
        <f>'Average Income Limits-HIDE'!AC125</f>
        <v>35080</v>
      </c>
      <c r="BL126">
        <f>'Average Income Limits-HIDE'!AD125</f>
        <v>39480</v>
      </c>
      <c r="BM126">
        <f>'Average Income Limits-HIDE'!AE125</f>
        <v>43840</v>
      </c>
      <c r="BN126">
        <f>'Average Income Limits-HIDE'!AF125</f>
        <v>47360</v>
      </c>
      <c r="BO126">
        <f>'Average Income Limits-HIDE'!AG125</f>
        <v>50880</v>
      </c>
      <c r="BP126">
        <f>'Average Income Limits-HIDE'!AH125</f>
        <v>54360</v>
      </c>
      <c r="BQ126">
        <f>'Average Income Limits-HIDE'!AI125</f>
        <v>57880</v>
      </c>
      <c r="BR126">
        <f>'Average Income Limits-HIDE'!AZ125</f>
        <v>53690</v>
      </c>
      <c r="BS126">
        <f>'Average Income Limits-HIDE'!BA125</f>
        <v>61390</v>
      </c>
      <c r="BT126">
        <f>'Average Income Limits-HIDE'!BB125</f>
        <v>69090</v>
      </c>
      <c r="BU126">
        <f>'Average Income Limits-HIDE'!BC125</f>
        <v>76720</v>
      </c>
      <c r="BV126">
        <f>'Average Income Limits-HIDE'!BD125</f>
        <v>82880</v>
      </c>
      <c r="BW126">
        <f>'Average Income Limits-HIDE'!BE125</f>
        <v>89040</v>
      </c>
      <c r="BX126">
        <f>'Average Income Limits-HIDE'!BF125</f>
        <v>95130</v>
      </c>
      <c r="BY126">
        <f>'Average Income Limits-HIDE'!BG125</f>
        <v>101290</v>
      </c>
      <c r="BZ126">
        <f>'Average Income Limits-HIDE'!BH125</f>
        <v>61360</v>
      </c>
      <c r="CA126">
        <f>'Average Income Limits-HIDE'!BI125</f>
        <v>70160</v>
      </c>
      <c r="CB126">
        <f>'Average Income Limits-HIDE'!BJ125</f>
        <v>78960</v>
      </c>
      <c r="CC126">
        <f>'Average Income Limits-HIDE'!BK125</f>
        <v>87680</v>
      </c>
      <c r="CD126">
        <f>'Average Income Limits-HIDE'!BL125</f>
        <v>94720</v>
      </c>
      <c r="CE126">
        <f>'Average Income Limits-HIDE'!BM125</f>
        <v>101760</v>
      </c>
      <c r="CF126">
        <f>'Average Income Limits-HIDE'!BN125</f>
        <v>108720</v>
      </c>
      <c r="CG126">
        <f>'Average Income Limits-HIDE'!BO125</f>
        <v>115760</v>
      </c>
      <c r="CH126" s="1">
        <f t="shared" si="337"/>
        <v>383</v>
      </c>
      <c r="CI126" s="1">
        <f t="shared" si="338"/>
        <v>411</v>
      </c>
      <c r="CJ126" s="1">
        <f t="shared" si="339"/>
        <v>493</v>
      </c>
      <c r="CK126" s="1">
        <f t="shared" si="340"/>
        <v>570</v>
      </c>
      <c r="CL126" s="1">
        <f t="shared" si="341"/>
        <v>636</v>
      </c>
      <c r="CM126" s="1">
        <f t="shared" si="342"/>
        <v>575</v>
      </c>
      <c r="CN126" s="1">
        <f t="shared" si="343"/>
        <v>616</v>
      </c>
      <c r="CO126" s="1">
        <f t="shared" si="344"/>
        <v>740</v>
      </c>
      <c r="CP126" s="1">
        <f t="shared" si="345"/>
        <v>855</v>
      </c>
      <c r="CQ126" s="1">
        <f t="shared" si="346"/>
        <v>954</v>
      </c>
      <c r="CR126" s="1">
        <f t="shared" si="347"/>
        <v>767</v>
      </c>
      <c r="CS126" s="1">
        <f t="shared" si="348"/>
        <v>822</v>
      </c>
      <c r="CT126" s="1">
        <f t="shared" si="349"/>
        <v>987</v>
      </c>
      <c r="CU126" s="1">
        <f t="shared" si="350"/>
        <v>1140</v>
      </c>
      <c r="CV126" s="1">
        <f t="shared" si="351"/>
        <v>1272</v>
      </c>
      <c r="CW126" s="1">
        <f t="shared" si="352"/>
        <v>958</v>
      </c>
      <c r="CX126" s="1">
        <f t="shared" si="353"/>
        <v>1027</v>
      </c>
      <c r="CY126" s="1">
        <f t="shared" si="354"/>
        <v>1233</v>
      </c>
      <c r="CZ126" s="1">
        <f t="shared" si="355"/>
        <v>1425</v>
      </c>
      <c r="DA126" s="1">
        <f t="shared" si="356"/>
        <v>1590</v>
      </c>
      <c r="DB126" s="1">
        <f t="shared" si="357"/>
        <v>1150</v>
      </c>
      <c r="DC126" s="1">
        <f t="shared" si="358"/>
        <v>1233</v>
      </c>
      <c r="DD126" s="1">
        <f t="shared" si="359"/>
        <v>1480</v>
      </c>
      <c r="DE126" s="1">
        <f t="shared" si="360"/>
        <v>1710</v>
      </c>
      <c r="DF126" s="1">
        <f t="shared" si="361"/>
        <v>1908</v>
      </c>
      <c r="DG126" s="1">
        <f t="shared" si="362"/>
        <v>1342</v>
      </c>
      <c r="DH126" s="1">
        <f t="shared" si="363"/>
        <v>1438</v>
      </c>
      <c r="DI126" s="1">
        <f t="shared" si="364"/>
        <v>1727</v>
      </c>
      <c r="DJ126" s="1">
        <f t="shared" si="365"/>
        <v>1995</v>
      </c>
      <c r="DK126" s="1">
        <f t="shared" si="366"/>
        <v>2226</v>
      </c>
      <c r="DL126" s="1">
        <f t="shared" si="367"/>
        <v>1534</v>
      </c>
      <c r="DM126" s="1">
        <f t="shared" si="368"/>
        <v>1644</v>
      </c>
      <c r="DN126" s="1">
        <f t="shared" si="369"/>
        <v>1974</v>
      </c>
      <c r="DO126" s="1">
        <f t="shared" si="370"/>
        <v>2280</v>
      </c>
      <c r="DP126" s="1">
        <f t="shared" si="371"/>
        <v>2544</v>
      </c>
      <c r="DQ126">
        <f t="shared" si="441"/>
        <v>15620</v>
      </c>
      <c r="DR126">
        <f t="shared" si="442"/>
        <v>17840</v>
      </c>
      <c r="DS126">
        <f t="shared" si="443"/>
        <v>20080</v>
      </c>
      <c r="DT126">
        <f t="shared" si="444"/>
        <v>22300</v>
      </c>
      <c r="DU126">
        <f t="shared" si="445"/>
        <v>24100</v>
      </c>
      <c r="DV126">
        <f t="shared" si="446"/>
        <v>25880</v>
      </c>
      <c r="DW126">
        <f t="shared" si="447"/>
        <v>27660</v>
      </c>
      <c r="DX126">
        <f t="shared" si="448"/>
        <v>29440</v>
      </c>
      <c r="DY126">
        <f t="shared" si="372"/>
        <v>23430</v>
      </c>
      <c r="DZ126">
        <f t="shared" si="373"/>
        <v>26760</v>
      </c>
      <c r="EA126">
        <f t="shared" si="374"/>
        <v>30120</v>
      </c>
      <c r="EB126">
        <f t="shared" si="375"/>
        <v>33450</v>
      </c>
      <c r="EC126">
        <f t="shared" si="376"/>
        <v>36150</v>
      </c>
      <c r="ED126">
        <f t="shared" si="377"/>
        <v>38820</v>
      </c>
      <c r="EE126">
        <f t="shared" si="378"/>
        <v>41490</v>
      </c>
      <c r="EF126">
        <f t="shared" si="379"/>
        <v>44160</v>
      </c>
      <c r="EG126">
        <f t="shared" si="380"/>
        <v>31240</v>
      </c>
      <c r="EH126">
        <f t="shared" si="381"/>
        <v>35680</v>
      </c>
      <c r="EI126">
        <f t="shared" si="382"/>
        <v>40160</v>
      </c>
      <c r="EJ126">
        <f t="shared" si="383"/>
        <v>44600</v>
      </c>
      <c r="EK126">
        <f t="shared" si="384"/>
        <v>48200</v>
      </c>
      <c r="EL126">
        <f t="shared" si="385"/>
        <v>51760</v>
      </c>
      <c r="EM126">
        <f t="shared" si="386"/>
        <v>55320</v>
      </c>
      <c r="EN126">
        <f t="shared" si="387"/>
        <v>58880</v>
      </c>
      <c r="EO126">
        <f t="shared" si="388"/>
        <v>54670</v>
      </c>
      <c r="EP126">
        <f t="shared" si="389"/>
        <v>62439.999999999993</v>
      </c>
      <c r="EQ126">
        <f t="shared" si="390"/>
        <v>70280</v>
      </c>
      <c r="ER126">
        <f t="shared" si="391"/>
        <v>78050</v>
      </c>
      <c r="ES126">
        <f t="shared" si="392"/>
        <v>84350</v>
      </c>
      <c r="ET126">
        <f t="shared" si="393"/>
        <v>90580</v>
      </c>
      <c r="EU126">
        <f t="shared" si="394"/>
        <v>96810</v>
      </c>
      <c r="EV126">
        <f t="shared" si="395"/>
        <v>103040</v>
      </c>
      <c r="EW126">
        <f t="shared" si="396"/>
        <v>62480</v>
      </c>
      <c r="EX126">
        <f t="shared" si="397"/>
        <v>71360</v>
      </c>
      <c r="EY126">
        <f t="shared" si="398"/>
        <v>80320</v>
      </c>
      <c r="EZ126">
        <f t="shared" si="399"/>
        <v>89200</v>
      </c>
      <c r="FA126">
        <f t="shared" si="400"/>
        <v>96400</v>
      </c>
      <c r="FB126">
        <f t="shared" si="401"/>
        <v>103520</v>
      </c>
      <c r="FC126">
        <f t="shared" si="402"/>
        <v>110640</v>
      </c>
      <c r="FD126">
        <f t="shared" si="403"/>
        <v>117760</v>
      </c>
      <c r="FE126" s="1">
        <f t="shared" si="404"/>
        <v>390</v>
      </c>
      <c r="FF126" s="1">
        <f t="shared" si="405"/>
        <v>418</v>
      </c>
      <c r="FG126" s="1">
        <f t="shared" si="406"/>
        <v>502</v>
      </c>
      <c r="FH126" s="1">
        <f t="shared" si="407"/>
        <v>580</v>
      </c>
      <c r="FI126" s="1">
        <f t="shared" si="408"/>
        <v>647</v>
      </c>
      <c r="FJ126" s="1">
        <f t="shared" si="409"/>
        <v>585</v>
      </c>
      <c r="FK126" s="1">
        <f t="shared" si="410"/>
        <v>627</v>
      </c>
      <c r="FL126" s="1">
        <f t="shared" si="411"/>
        <v>753</v>
      </c>
      <c r="FM126" s="1">
        <f t="shared" si="412"/>
        <v>870</v>
      </c>
      <c r="FN126" s="1">
        <f t="shared" si="413"/>
        <v>970</v>
      </c>
      <c r="FO126" s="1">
        <f t="shared" si="414"/>
        <v>781</v>
      </c>
      <c r="FP126" s="1">
        <f t="shared" si="415"/>
        <v>836</v>
      </c>
      <c r="FQ126" s="1">
        <f t="shared" si="416"/>
        <v>1004</v>
      </c>
      <c r="FR126" s="1">
        <f t="shared" si="417"/>
        <v>1160</v>
      </c>
      <c r="FS126" s="1">
        <f t="shared" si="418"/>
        <v>1294</v>
      </c>
      <c r="FT126" s="1">
        <f t="shared" si="419"/>
        <v>976</v>
      </c>
      <c r="FU126" s="1">
        <f t="shared" si="420"/>
        <v>1045</v>
      </c>
      <c r="FV126" s="1">
        <f t="shared" si="421"/>
        <v>1255</v>
      </c>
      <c r="FW126" s="1">
        <f t="shared" si="422"/>
        <v>1450</v>
      </c>
      <c r="FX126" s="1">
        <f t="shared" si="423"/>
        <v>1617</v>
      </c>
      <c r="FY126" s="1">
        <f t="shared" si="424"/>
        <v>1171</v>
      </c>
      <c r="FZ126" s="1">
        <f t="shared" si="425"/>
        <v>1254</v>
      </c>
      <c r="GA126" s="1">
        <f t="shared" si="426"/>
        <v>1506</v>
      </c>
      <c r="GB126" s="1">
        <f t="shared" si="427"/>
        <v>1740</v>
      </c>
      <c r="GC126" s="1">
        <f t="shared" si="428"/>
        <v>1941</v>
      </c>
      <c r="GD126" s="1">
        <f t="shared" si="429"/>
        <v>1366</v>
      </c>
      <c r="GE126" s="1">
        <f t="shared" si="430"/>
        <v>1463</v>
      </c>
      <c r="GF126" s="1">
        <f t="shared" si="431"/>
        <v>1757</v>
      </c>
      <c r="GG126" s="1">
        <f t="shared" si="432"/>
        <v>2030</v>
      </c>
      <c r="GH126" s="1">
        <f t="shared" si="433"/>
        <v>2264</v>
      </c>
      <c r="GI126" s="1">
        <f t="shared" si="434"/>
        <v>1562</v>
      </c>
      <c r="GJ126" s="1">
        <f t="shared" si="435"/>
        <v>1673</v>
      </c>
      <c r="GK126" s="1">
        <f t="shared" si="436"/>
        <v>2008</v>
      </c>
      <c r="GL126" s="1">
        <f t="shared" si="437"/>
        <v>2320</v>
      </c>
      <c r="GM126" s="1">
        <f t="shared" si="438"/>
        <v>2588</v>
      </c>
      <c r="GN126">
        <f t="shared" si="439"/>
        <v>131520</v>
      </c>
      <c r="GO126">
        <f t="shared" si="440"/>
        <v>164400</v>
      </c>
    </row>
    <row r="127" spans="1:197" x14ac:dyDescent="0.2">
      <c r="A127" s="1" t="s">
        <v>377</v>
      </c>
      <c r="B127" t="s">
        <v>29</v>
      </c>
      <c r="C127" t="s">
        <v>378</v>
      </c>
      <c r="D127" t="s">
        <v>829</v>
      </c>
      <c r="E127">
        <v>113500</v>
      </c>
      <c r="F127">
        <v>39750</v>
      </c>
      <c r="G127">
        <v>45400</v>
      </c>
      <c r="H127">
        <v>51100</v>
      </c>
      <c r="I127">
        <v>56750</v>
      </c>
      <c r="J127">
        <v>61300</v>
      </c>
      <c r="K127">
        <v>65850</v>
      </c>
      <c r="L127">
        <v>70400</v>
      </c>
      <c r="M127">
        <v>74950</v>
      </c>
      <c r="N127">
        <v>47700</v>
      </c>
      <c r="O127">
        <v>54480</v>
      </c>
      <c r="P127">
        <v>61320</v>
      </c>
      <c r="Q127">
        <v>68100</v>
      </c>
      <c r="R127">
        <v>73560</v>
      </c>
      <c r="S127">
        <v>79020</v>
      </c>
      <c r="T127">
        <v>84480</v>
      </c>
      <c r="U127">
        <v>89940</v>
      </c>
      <c r="V127" s="1" t="s">
        <v>17</v>
      </c>
      <c r="AM127" s="1" t="s">
        <v>617</v>
      </c>
      <c r="AN127" s="1" t="s">
        <v>19</v>
      </c>
      <c r="AO127" s="1">
        <v>1</v>
      </c>
      <c r="AP127" t="s">
        <v>378</v>
      </c>
      <c r="AQ127" s="1" t="s">
        <v>21</v>
      </c>
      <c r="AR127" s="1" t="s">
        <v>607</v>
      </c>
      <c r="AS127" t="s">
        <v>378</v>
      </c>
      <c r="AT127">
        <f>'Average Income Limits-HIDE'!L126</f>
        <v>15900</v>
      </c>
      <c r="AU127">
        <f>'Average Income Limits-HIDE'!M126</f>
        <v>18160</v>
      </c>
      <c r="AV127">
        <f>'Average Income Limits-HIDE'!N126</f>
        <v>20440</v>
      </c>
      <c r="AW127">
        <f>'Average Income Limits-HIDE'!O126</f>
        <v>22700</v>
      </c>
      <c r="AX127">
        <f>'Average Income Limits-HIDE'!P126</f>
        <v>24520</v>
      </c>
      <c r="AY127">
        <f>'Average Income Limits-HIDE'!Q126</f>
        <v>26340</v>
      </c>
      <c r="AZ127">
        <f>'Average Income Limits-HIDE'!R126</f>
        <v>28160</v>
      </c>
      <c r="BA127">
        <f>'Average Income Limits-HIDE'!S126</f>
        <v>29980</v>
      </c>
      <c r="BB127">
        <f>'Average Income Limits-HIDE'!T126</f>
        <v>23850</v>
      </c>
      <c r="BC127">
        <f>'Average Income Limits-HIDE'!U126</f>
        <v>27240</v>
      </c>
      <c r="BD127">
        <f>'Average Income Limits-HIDE'!V126</f>
        <v>30660</v>
      </c>
      <c r="BE127">
        <f>'Average Income Limits-HIDE'!W126</f>
        <v>34050</v>
      </c>
      <c r="BF127">
        <f>'Average Income Limits-HIDE'!X126</f>
        <v>36780</v>
      </c>
      <c r="BG127">
        <f>'Average Income Limits-HIDE'!Y126</f>
        <v>39510</v>
      </c>
      <c r="BH127">
        <f>'Average Income Limits-HIDE'!Z126</f>
        <v>42240</v>
      </c>
      <c r="BI127">
        <f>'Average Income Limits-HIDE'!AA126</f>
        <v>44970</v>
      </c>
      <c r="BJ127">
        <f>'Average Income Limits-HIDE'!AB126</f>
        <v>31800</v>
      </c>
      <c r="BK127">
        <f>'Average Income Limits-HIDE'!AC126</f>
        <v>36320</v>
      </c>
      <c r="BL127">
        <f>'Average Income Limits-HIDE'!AD126</f>
        <v>40880</v>
      </c>
      <c r="BM127">
        <f>'Average Income Limits-HIDE'!AE126</f>
        <v>45400</v>
      </c>
      <c r="BN127">
        <f>'Average Income Limits-HIDE'!AF126</f>
        <v>49040</v>
      </c>
      <c r="BO127">
        <f>'Average Income Limits-HIDE'!AG126</f>
        <v>52680</v>
      </c>
      <c r="BP127">
        <f>'Average Income Limits-HIDE'!AH126</f>
        <v>56320</v>
      </c>
      <c r="BQ127">
        <f>'Average Income Limits-HIDE'!AI126</f>
        <v>59960</v>
      </c>
      <c r="BR127">
        <f>'Average Income Limits-HIDE'!AZ126</f>
        <v>55650</v>
      </c>
      <c r="BS127">
        <f>'Average Income Limits-HIDE'!BA126</f>
        <v>63560</v>
      </c>
      <c r="BT127">
        <f>'Average Income Limits-HIDE'!BB126</f>
        <v>71540</v>
      </c>
      <c r="BU127">
        <f>'Average Income Limits-HIDE'!BC126</f>
        <v>79450</v>
      </c>
      <c r="BV127">
        <f>'Average Income Limits-HIDE'!BD126</f>
        <v>85820</v>
      </c>
      <c r="BW127">
        <f>'Average Income Limits-HIDE'!BE126</f>
        <v>92190</v>
      </c>
      <c r="BX127">
        <f>'Average Income Limits-HIDE'!BF126</f>
        <v>98560</v>
      </c>
      <c r="BY127">
        <f>'Average Income Limits-HIDE'!BG126</f>
        <v>104930</v>
      </c>
      <c r="BZ127">
        <f>'Average Income Limits-HIDE'!BH126</f>
        <v>63600</v>
      </c>
      <c r="CA127">
        <f>'Average Income Limits-HIDE'!BI126</f>
        <v>72640</v>
      </c>
      <c r="CB127">
        <f>'Average Income Limits-HIDE'!BJ126</f>
        <v>81760</v>
      </c>
      <c r="CC127">
        <f>'Average Income Limits-HIDE'!BK126</f>
        <v>90800</v>
      </c>
      <c r="CD127">
        <f>'Average Income Limits-HIDE'!BL126</f>
        <v>98080</v>
      </c>
      <c r="CE127">
        <f>'Average Income Limits-HIDE'!BM126</f>
        <v>105360</v>
      </c>
      <c r="CF127">
        <f>'Average Income Limits-HIDE'!BN126</f>
        <v>112640</v>
      </c>
      <c r="CG127">
        <f>'Average Income Limits-HIDE'!BO126</f>
        <v>119920</v>
      </c>
      <c r="CH127" s="1">
        <f t="shared" si="337"/>
        <v>397</v>
      </c>
      <c r="CI127" s="1">
        <f t="shared" si="338"/>
        <v>425</v>
      </c>
      <c r="CJ127" s="1">
        <f t="shared" si="339"/>
        <v>511</v>
      </c>
      <c r="CK127" s="1">
        <f t="shared" si="340"/>
        <v>590</v>
      </c>
      <c r="CL127" s="1">
        <f t="shared" si="341"/>
        <v>658</v>
      </c>
      <c r="CM127" s="1">
        <f t="shared" si="342"/>
        <v>596</v>
      </c>
      <c r="CN127" s="1">
        <f t="shared" si="343"/>
        <v>638</v>
      </c>
      <c r="CO127" s="1">
        <f t="shared" si="344"/>
        <v>766</v>
      </c>
      <c r="CP127" s="1">
        <f t="shared" si="345"/>
        <v>885</v>
      </c>
      <c r="CQ127" s="1">
        <f t="shared" si="346"/>
        <v>987</v>
      </c>
      <c r="CR127" s="1">
        <f t="shared" si="347"/>
        <v>795</v>
      </c>
      <c r="CS127" s="1">
        <f t="shared" si="348"/>
        <v>851</v>
      </c>
      <c r="CT127" s="1">
        <f t="shared" si="349"/>
        <v>1022</v>
      </c>
      <c r="CU127" s="1">
        <f t="shared" si="350"/>
        <v>1180</v>
      </c>
      <c r="CV127" s="1">
        <f t="shared" si="351"/>
        <v>1317</v>
      </c>
      <c r="CW127" s="1">
        <f t="shared" si="352"/>
        <v>993</v>
      </c>
      <c r="CX127" s="1">
        <f t="shared" si="353"/>
        <v>1064</v>
      </c>
      <c r="CY127" s="1">
        <f t="shared" si="354"/>
        <v>1277</v>
      </c>
      <c r="CZ127" s="1">
        <f t="shared" si="355"/>
        <v>1475</v>
      </c>
      <c r="DA127" s="1">
        <f t="shared" si="356"/>
        <v>1646</v>
      </c>
      <c r="DB127" s="1">
        <f t="shared" si="357"/>
        <v>1192</v>
      </c>
      <c r="DC127" s="1">
        <f t="shared" si="358"/>
        <v>1277</v>
      </c>
      <c r="DD127" s="1">
        <f t="shared" si="359"/>
        <v>1533</v>
      </c>
      <c r="DE127" s="1">
        <f t="shared" si="360"/>
        <v>1770</v>
      </c>
      <c r="DF127" s="1">
        <f t="shared" si="361"/>
        <v>1975</v>
      </c>
      <c r="DG127" s="1">
        <f t="shared" si="362"/>
        <v>1391</v>
      </c>
      <c r="DH127" s="1">
        <f t="shared" si="363"/>
        <v>1490</v>
      </c>
      <c r="DI127" s="1">
        <f t="shared" si="364"/>
        <v>1788</v>
      </c>
      <c r="DJ127" s="1">
        <f t="shared" si="365"/>
        <v>2065</v>
      </c>
      <c r="DK127" s="1">
        <f t="shared" si="366"/>
        <v>2304</v>
      </c>
      <c r="DL127" s="1">
        <f t="shared" si="367"/>
        <v>1590</v>
      </c>
      <c r="DM127" s="1">
        <f t="shared" si="368"/>
        <v>1703</v>
      </c>
      <c r="DN127" s="1">
        <f t="shared" si="369"/>
        <v>2044</v>
      </c>
      <c r="DO127" s="1">
        <f t="shared" si="370"/>
        <v>2361</v>
      </c>
      <c r="DP127" s="1">
        <f t="shared" si="371"/>
        <v>2634</v>
      </c>
      <c r="DQ127">
        <f t="shared" si="441"/>
        <v>0</v>
      </c>
      <c r="DR127">
        <f t="shared" si="442"/>
        <v>0</v>
      </c>
      <c r="DS127">
        <f t="shared" si="443"/>
        <v>0</v>
      </c>
      <c r="DT127">
        <f t="shared" si="444"/>
        <v>0</v>
      </c>
      <c r="DU127">
        <f t="shared" si="445"/>
        <v>0</v>
      </c>
      <c r="DV127">
        <f t="shared" si="446"/>
        <v>0</v>
      </c>
      <c r="DW127">
        <f t="shared" si="447"/>
        <v>0</v>
      </c>
      <c r="DX127">
        <f t="shared" si="448"/>
        <v>0</v>
      </c>
      <c r="DY127">
        <f t="shared" si="372"/>
        <v>0</v>
      </c>
      <c r="DZ127">
        <f t="shared" si="373"/>
        <v>0</v>
      </c>
      <c r="EA127">
        <f t="shared" si="374"/>
        <v>0</v>
      </c>
      <c r="EB127">
        <f t="shared" si="375"/>
        <v>0</v>
      </c>
      <c r="EC127">
        <f t="shared" si="376"/>
        <v>0</v>
      </c>
      <c r="ED127">
        <f t="shared" si="377"/>
        <v>0</v>
      </c>
      <c r="EE127">
        <f t="shared" si="378"/>
        <v>0</v>
      </c>
      <c r="EF127">
        <f t="shared" si="379"/>
        <v>0</v>
      </c>
      <c r="EG127">
        <f t="shared" si="380"/>
        <v>0</v>
      </c>
      <c r="EH127">
        <f t="shared" si="381"/>
        <v>0</v>
      </c>
      <c r="EI127">
        <f t="shared" si="382"/>
        <v>0</v>
      </c>
      <c r="EJ127">
        <f t="shared" si="383"/>
        <v>0</v>
      </c>
      <c r="EK127">
        <f t="shared" si="384"/>
        <v>0</v>
      </c>
      <c r="EL127">
        <f t="shared" si="385"/>
        <v>0</v>
      </c>
      <c r="EM127">
        <f t="shared" si="386"/>
        <v>0</v>
      </c>
      <c r="EN127">
        <f t="shared" si="387"/>
        <v>0</v>
      </c>
      <c r="EO127">
        <f t="shared" si="388"/>
        <v>0</v>
      </c>
      <c r="EP127">
        <f t="shared" si="389"/>
        <v>0</v>
      </c>
      <c r="EQ127">
        <f t="shared" si="390"/>
        <v>0</v>
      </c>
      <c r="ER127">
        <f t="shared" si="391"/>
        <v>0</v>
      </c>
      <c r="ES127">
        <f t="shared" si="392"/>
        <v>0</v>
      </c>
      <c r="ET127">
        <f t="shared" si="393"/>
        <v>0</v>
      </c>
      <c r="EU127">
        <f t="shared" si="394"/>
        <v>0</v>
      </c>
      <c r="EV127">
        <f t="shared" si="395"/>
        <v>0</v>
      </c>
      <c r="EW127">
        <f t="shared" si="396"/>
        <v>0</v>
      </c>
      <c r="EX127">
        <f t="shared" si="397"/>
        <v>0</v>
      </c>
      <c r="EY127">
        <f t="shared" si="398"/>
        <v>0</v>
      </c>
      <c r="EZ127">
        <f t="shared" si="399"/>
        <v>0</v>
      </c>
      <c r="FA127">
        <f t="shared" si="400"/>
        <v>0</v>
      </c>
      <c r="FB127">
        <f t="shared" si="401"/>
        <v>0</v>
      </c>
      <c r="FC127">
        <f t="shared" si="402"/>
        <v>0</v>
      </c>
      <c r="FD127">
        <f t="shared" si="403"/>
        <v>0</v>
      </c>
      <c r="FE127" s="1">
        <f t="shared" si="404"/>
        <v>0</v>
      </c>
      <c r="FF127" s="1">
        <f t="shared" si="405"/>
        <v>0</v>
      </c>
      <c r="FG127" s="1">
        <f t="shared" si="406"/>
        <v>0</v>
      </c>
      <c r="FH127" s="1">
        <f t="shared" si="407"/>
        <v>0</v>
      </c>
      <c r="FI127" s="1">
        <f t="shared" si="408"/>
        <v>0</v>
      </c>
      <c r="FJ127" s="1">
        <f t="shared" si="409"/>
        <v>0</v>
      </c>
      <c r="FK127" s="1">
        <f t="shared" si="410"/>
        <v>0</v>
      </c>
      <c r="FL127" s="1">
        <f t="shared" si="411"/>
        <v>0</v>
      </c>
      <c r="FM127" s="1">
        <f t="shared" si="412"/>
        <v>0</v>
      </c>
      <c r="FN127" s="1">
        <f t="shared" si="413"/>
        <v>0</v>
      </c>
      <c r="FO127" s="1">
        <f t="shared" si="414"/>
        <v>0</v>
      </c>
      <c r="FP127" s="1">
        <f t="shared" si="415"/>
        <v>0</v>
      </c>
      <c r="FQ127" s="1">
        <f t="shared" si="416"/>
        <v>0</v>
      </c>
      <c r="FR127" s="1">
        <f t="shared" si="417"/>
        <v>0</v>
      </c>
      <c r="FS127" s="1">
        <f t="shared" si="418"/>
        <v>0</v>
      </c>
      <c r="FT127" s="1">
        <f t="shared" si="419"/>
        <v>0</v>
      </c>
      <c r="FU127" s="1">
        <f t="shared" si="420"/>
        <v>0</v>
      </c>
      <c r="FV127" s="1">
        <f t="shared" si="421"/>
        <v>0</v>
      </c>
      <c r="FW127" s="1">
        <f t="shared" si="422"/>
        <v>0</v>
      </c>
      <c r="FX127" s="1">
        <f t="shared" si="423"/>
        <v>0</v>
      </c>
      <c r="FY127" s="1">
        <f t="shared" si="424"/>
        <v>0</v>
      </c>
      <c r="FZ127" s="1">
        <f t="shared" si="425"/>
        <v>0</v>
      </c>
      <c r="GA127" s="1">
        <f t="shared" si="426"/>
        <v>0</v>
      </c>
      <c r="GB127" s="1">
        <f t="shared" si="427"/>
        <v>0</v>
      </c>
      <c r="GC127" s="1">
        <f t="shared" si="428"/>
        <v>0</v>
      </c>
      <c r="GD127" s="1">
        <f t="shared" si="429"/>
        <v>0</v>
      </c>
      <c r="GE127" s="1">
        <f t="shared" si="430"/>
        <v>0</v>
      </c>
      <c r="GF127" s="1">
        <f t="shared" si="431"/>
        <v>0</v>
      </c>
      <c r="GG127" s="1">
        <f t="shared" si="432"/>
        <v>0</v>
      </c>
      <c r="GH127" s="1">
        <f t="shared" si="433"/>
        <v>0</v>
      </c>
      <c r="GI127" s="1">
        <f t="shared" si="434"/>
        <v>0</v>
      </c>
      <c r="GJ127" s="1">
        <f t="shared" si="435"/>
        <v>0</v>
      </c>
      <c r="GK127" s="1">
        <f t="shared" si="436"/>
        <v>0</v>
      </c>
      <c r="GL127" s="1">
        <f t="shared" si="437"/>
        <v>0</v>
      </c>
      <c r="GM127" s="1">
        <f t="shared" si="438"/>
        <v>0</v>
      </c>
      <c r="GN127">
        <f t="shared" si="439"/>
        <v>136200</v>
      </c>
      <c r="GO127">
        <f t="shared" si="440"/>
        <v>170250</v>
      </c>
    </row>
    <row r="128" spans="1:197" x14ac:dyDescent="0.2">
      <c r="A128" s="1" t="s">
        <v>379</v>
      </c>
      <c r="B128" t="s">
        <v>56</v>
      </c>
      <c r="C128" t="s">
        <v>380</v>
      </c>
      <c r="D128" t="s">
        <v>57</v>
      </c>
      <c r="E128">
        <v>90600</v>
      </c>
      <c r="F128">
        <v>31750</v>
      </c>
      <c r="G128">
        <v>36250</v>
      </c>
      <c r="H128">
        <v>40800</v>
      </c>
      <c r="I128">
        <v>45300</v>
      </c>
      <c r="J128">
        <v>48950</v>
      </c>
      <c r="K128">
        <v>52550</v>
      </c>
      <c r="L128">
        <v>56200</v>
      </c>
      <c r="M128">
        <v>59800</v>
      </c>
      <c r="N128">
        <v>38100</v>
      </c>
      <c r="O128">
        <v>43500</v>
      </c>
      <c r="P128">
        <v>48960</v>
      </c>
      <c r="Q128">
        <v>54360</v>
      </c>
      <c r="R128">
        <v>58740</v>
      </c>
      <c r="S128">
        <v>63060</v>
      </c>
      <c r="T128">
        <v>67440</v>
      </c>
      <c r="U128">
        <v>71760</v>
      </c>
      <c r="V128" s="1" t="s">
        <v>43</v>
      </c>
      <c r="W128">
        <v>32500</v>
      </c>
      <c r="X128">
        <v>37150</v>
      </c>
      <c r="Y128">
        <v>41800</v>
      </c>
      <c r="Z128">
        <v>46400</v>
      </c>
      <c r="AA128">
        <v>50150</v>
      </c>
      <c r="AB128">
        <v>53850</v>
      </c>
      <c r="AC128">
        <v>57550</v>
      </c>
      <c r="AD128">
        <v>61250</v>
      </c>
      <c r="AE128">
        <v>39000</v>
      </c>
      <c r="AF128">
        <v>44580</v>
      </c>
      <c r="AG128">
        <v>50160</v>
      </c>
      <c r="AH128">
        <v>55680</v>
      </c>
      <c r="AI128">
        <v>60180</v>
      </c>
      <c r="AJ128">
        <v>64620</v>
      </c>
      <c r="AK128">
        <v>69060</v>
      </c>
      <c r="AL128">
        <v>73500</v>
      </c>
      <c r="AM128" s="1" t="s">
        <v>617</v>
      </c>
      <c r="AN128" s="1" t="s">
        <v>19</v>
      </c>
      <c r="AO128" s="1">
        <v>1</v>
      </c>
      <c r="AP128" t="s">
        <v>380</v>
      </c>
      <c r="AQ128" s="1" t="s">
        <v>21</v>
      </c>
      <c r="AR128" s="1" t="s">
        <v>608</v>
      </c>
      <c r="AS128" t="s">
        <v>380</v>
      </c>
      <c r="AT128">
        <f>'Average Income Limits-HIDE'!L127</f>
        <v>12700</v>
      </c>
      <c r="AU128">
        <f>'Average Income Limits-HIDE'!M127</f>
        <v>14500</v>
      </c>
      <c r="AV128">
        <f>'Average Income Limits-HIDE'!N127</f>
        <v>16320</v>
      </c>
      <c r="AW128">
        <f>'Average Income Limits-HIDE'!O127</f>
        <v>18120</v>
      </c>
      <c r="AX128">
        <f>'Average Income Limits-HIDE'!P127</f>
        <v>19580</v>
      </c>
      <c r="AY128">
        <f>'Average Income Limits-HIDE'!Q127</f>
        <v>21020</v>
      </c>
      <c r="AZ128">
        <f>'Average Income Limits-HIDE'!R127</f>
        <v>22480</v>
      </c>
      <c r="BA128">
        <f>'Average Income Limits-HIDE'!S127</f>
        <v>23920</v>
      </c>
      <c r="BB128">
        <f>'Average Income Limits-HIDE'!T127</f>
        <v>19050</v>
      </c>
      <c r="BC128">
        <f>'Average Income Limits-HIDE'!U127</f>
        <v>21750</v>
      </c>
      <c r="BD128">
        <f>'Average Income Limits-HIDE'!V127</f>
        <v>24480</v>
      </c>
      <c r="BE128">
        <f>'Average Income Limits-HIDE'!W127</f>
        <v>27180</v>
      </c>
      <c r="BF128">
        <f>'Average Income Limits-HIDE'!X127</f>
        <v>29370</v>
      </c>
      <c r="BG128">
        <f>'Average Income Limits-HIDE'!Y127</f>
        <v>31530</v>
      </c>
      <c r="BH128">
        <f>'Average Income Limits-HIDE'!Z127</f>
        <v>33720</v>
      </c>
      <c r="BI128">
        <f>'Average Income Limits-HIDE'!AA127</f>
        <v>35880</v>
      </c>
      <c r="BJ128">
        <f>'Average Income Limits-HIDE'!AB127</f>
        <v>25400</v>
      </c>
      <c r="BK128">
        <f>'Average Income Limits-HIDE'!AC127</f>
        <v>29000</v>
      </c>
      <c r="BL128">
        <f>'Average Income Limits-HIDE'!AD127</f>
        <v>32640</v>
      </c>
      <c r="BM128">
        <f>'Average Income Limits-HIDE'!AE127</f>
        <v>36240</v>
      </c>
      <c r="BN128">
        <f>'Average Income Limits-HIDE'!AF127</f>
        <v>39160</v>
      </c>
      <c r="BO128">
        <f>'Average Income Limits-HIDE'!AG127</f>
        <v>42040</v>
      </c>
      <c r="BP128">
        <f>'Average Income Limits-HIDE'!AH127</f>
        <v>44960</v>
      </c>
      <c r="BQ128">
        <f>'Average Income Limits-HIDE'!AI127</f>
        <v>47840</v>
      </c>
      <c r="BR128">
        <f>'Average Income Limits-HIDE'!AZ127</f>
        <v>44450</v>
      </c>
      <c r="BS128">
        <f>'Average Income Limits-HIDE'!BA127</f>
        <v>50750</v>
      </c>
      <c r="BT128">
        <f>'Average Income Limits-HIDE'!BB127</f>
        <v>57120</v>
      </c>
      <c r="BU128">
        <f>'Average Income Limits-HIDE'!BC127</f>
        <v>63420</v>
      </c>
      <c r="BV128">
        <f>'Average Income Limits-HIDE'!BD127</f>
        <v>68530</v>
      </c>
      <c r="BW128">
        <f>'Average Income Limits-HIDE'!BE127</f>
        <v>73570</v>
      </c>
      <c r="BX128">
        <f>'Average Income Limits-HIDE'!BF127</f>
        <v>78680</v>
      </c>
      <c r="BY128">
        <f>'Average Income Limits-HIDE'!BG127</f>
        <v>83720</v>
      </c>
      <c r="BZ128">
        <f>'Average Income Limits-HIDE'!BH127</f>
        <v>50800</v>
      </c>
      <c r="CA128">
        <f>'Average Income Limits-HIDE'!BI127</f>
        <v>58000</v>
      </c>
      <c r="CB128">
        <f>'Average Income Limits-HIDE'!BJ127</f>
        <v>65280</v>
      </c>
      <c r="CC128">
        <f>'Average Income Limits-HIDE'!BK127</f>
        <v>72480</v>
      </c>
      <c r="CD128">
        <f>'Average Income Limits-HIDE'!BL127</f>
        <v>78320</v>
      </c>
      <c r="CE128">
        <f>'Average Income Limits-HIDE'!BM127</f>
        <v>84080</v>
      </c>
      <c r="CF128">
        <f>'Average Income Limits-HIDE'!BN127</f>
        <v>89920</v>
      </c>
      <c r="CG128">
        <f>'Average Income Limits-HIDE'!BO127</f>
        <v>95680</v>
      </c>
      <c r="CH128" s="1">
        <f t="shared" si="337"/>
        <v>317</v>
      </c>
      <c r="CI128" s="1">
        <f t="shared" si="338"/>
        <v>340</v>
      </c>
      <c r="CJ128" s="1">
        <f t="shared" si="339"/>
        <v>408</v>
      </c>
      <c r="CK128" s="1">
        <f t="shared" si="340"/>
        <v>471</v>
      </c>
      <c r="CL128" s="1">
        <f t="shared" si="341"/>
        <v>525</v>
      </c>
      <c r="CM128" s="1">
        <f t="shared" si="342"/>
        <v>476</v>
      </c>
      <c r="CN128" s="1">
        <f t="shared" si="343"/>
        <v>510</v>
      </c>
      <c r="CO128" s="1">
        <f t="shared" si="344"/>
        <v>612</v>
      </c>
      <c r="CP128" s="1">
        <f t="shared" si="345"/>
        <v>706</v>
      </c>
      <c r="CQ128" s="1">
        <f t="shared" si="346"/>
        <v>788</v>
      </c>
      <c r="CR128" s="1">
        <f t="shared" si="347"/>
        <v>635</v>
      </c>
      <c r="CS128" s="1">
        <f t="shared" si="348"/>
        <v>680</v>
      </c>
      <c r="CT128" s="1">
        <f t="shared" si="349"/>
        <v>816</v>
      </c>
      <c r="CU128" s="1">
        <f t="shared" si="350"/>
        <v>942</v>
      </c>
      <c r="CV128" s="1">
        <f t="shared" si="351"/>
        <v>1051</v>
      </c>
      <c r="CW128" s="1">
        <f t="shared" si="352"/>
        <v>793</v>
      </c>
      <c r="CX128" s="1">
        <f t="shared" si="353"/>
        <v>850</v>
      </c>
      <c r="CY128" s="1">
        <f t="shared" si="354"/>
        <v>1020</v>
      </c>
      <c r="CZ128" s="1">
        <f t="shared" si="355"/>
        <v>1178</v>
      </c>
      <c r="DA128" s="1">
        <f t="shared" si="356"/>
        <v>1313</v>
      </c>
      <c r="DB128" s="1">
        <f t="shared" si="357"/>
        <v>952</v>
      </c>
      <c r="DC128" s="1">
        <f t="shared" si="358"/>
        <v>1020</v>
      </c>
      <c r="DD128" s="1">
        <f t="shared" si="359"/>
        <v>1224</v>
      </c>
      <c r="DE128" s="1">
        <f t="shared" si="360"/>
        <v>1413</v>
      </c>
      <c r="DF128" s="1">
        <f t="shared" si="361"/>
        <v>1576</v>
      </c>
      <c r="DG128" s="1">
        <f t="shared" si="362"/>
        <v>1111</v>
      </c>
      <c r="DH128" s="1">
        <f t="shared" si="363"/>
        <v>1190</v>
      </c>
      <c r="DI128" s="1">
        <f t="shared" si="364"/>
        <v>1428</v>
      </c>
      <c r="DJ128" s="1">
        <f t="shared" si="365"/>
        <v>1649</v>
      </c>
      <c r="DK128" s="1">
        <f t="shared" si="366"/>
        <v>1839</v>
      </c>
      <c r="DL128" s="1">
        <f t="shared" si="367"/>
        <v>1270</v>
      </c>
      <c r="DM128" s="1">
        <f t="shared" si="368"/>
        <v>1360</v>
      </c>
      <c r="DN128" s="1">
        <f t="shared" si="369"/>
        <v>1632</v>
      </c>
      <c r="DO128" s="1">
        <f t="shared" si="370"/>
        <v>1885</v>
      </c>
      <c r="DP128" s="1">
        <f t="shared" si="371"/>
        <v>2102</v>
      </c>
      <c r="DQ128">
        <f t="shared" si="441"/>
        <v>13000</v>
      </c>
      <c r="DR128">
        <f t="shared" si="442"/>
        <v>14860</v>
      </c>
      <c r="DS128">
        <f t="shared" si="443"/>
        <v>16720</v>
      </c>
      <c r="DT128">
        <f t="shared" si="444"/>
        <v>18560</v>
      </c>
      <c r="DU128">
        <f t="shared" si="445"/>
        <v>20060</v>
      </c>
      <c r="DV128">
        <f t="shared" si="446"/>
        <v>21540</v>
      </c>
      <c r="DW128">
        <f t="shared" si="447"/>
        <v>23020</v>
      </c>
      <c r="DX128">
        <f t="shared" si="448"/>
        <v>24500</v>
      </c>
      <c r="DY128">
        <f t="shared" si="372"/>
        <v>19500</v>
      </c>
      <c r="DZ128">
        <f t="shared" si="373"/>
        <v>22290</v>
      </c>
      <c r="EA128">
        <f t="shared" si="374"/>
        <v>25080</v>
      </c>
      <c r="EB128">
        <f t="shared" si="375"/>
        <v>27840</v>
      </c>
      <c r="EC128">
        <f t="shared" si="376"/>
        <v>30090</v>
      </c>
      <c r="ED128">
        <f t="shared" si="377"/>
        <v>32310</v>
      </c>
      <c r="EE128">
        <f t="shared" si="378"/>
        <v>34530</v>
      </c>
      <c r="EF128">
        <f t="shared" si="379"/>
        <v>36750</v>
      </c>
      <c r="EG128">
        <f t="shared" si="380"/>
        <v>26000</v>
      </c>
      <c r="EH128">
        <f t="shared" si="381"/>
        <v>29720</v>
      </c>
      <c r="EI128">
        <f t="shared" si="382"/>
        <v>33440</v>
      </c>
      <c r="EJ128">
        <f t="shared" si="383"/>
        <v>37120</v>
      </c>
      <c r="EK128">
        <f t="shared" si="384"/>
        <v>40120</v>
      </c>
      <c r="EL128">
        <f t="shared" si="385"/>
        <v>43080</v>
      </c>
      <c r="EM128">
        <f t="shared" si="386"/>
        <v>46040</v>
      </c>
      <c r="EN128">
        <f t="shared" si="387"/>
        <v>49000</v>
      </c>
      <c r="EO128">
        <f t="shared" si="388"/>
        <v>45500</v>
      </c>
      <c r="EP128">
        <f t="shared" si="389"/>
        <v>52010</v>
      </c>
      <c r="EQ128">
        <f t="shared" si="390"/>
        <v>58519.999999999993</v>
      </c>
      <c r="ER128">
        <f t="shared" si="391"/>
        <v>64959.999999999993</v>
      </c>
      <c r="ES128">
        <f t="shared" si="392"/>
        <v>70210</v>
      </c>
      <c r="ET128">
        <f t="shared" si="393"/>
        <v>75390</v>
      </c>
      <c r="EU128">
        <f t="shared" si="394"/>
        <v>80570</v>
      </c>
      <c r="EV128">
        <f t="shared" si="395"/>
        <v>85750</v>
      </c>
      <c r="EW128">
        <f t="shared" si="396"/>
        <v>52000</v>
      </c>
      <c r="EX128">
        <f t="shared" si="397"/>
        <v>59440</v>
      </c>
      <c r="EY128">
        <f t="shared" si="398"/>
        <v>66880</v>
      </c>
      <c r="EZ128">
        <f t="shared" si="399"/>
        <v>74240</v>
      </c>
      <c r="FA128">
        <f t="shared" si="400"/>
        <v>80240</v>
      </c>
      <c r="FB128">
        <f t="shared" si="401"/>
        <v>86160</v>
      </c>
      <c r="FC128">
        <f t="shared" si="402"/>
        <v>92080</v>
      </c>
      <c r="FD128">
        <f t="shared" si="403"/>
        <v>98000</v>
      </c>
      <c r="FE128" s="1">
        <f t="shared" si="404"/>
        <v>325</v>
      </c>
      <c r="FF128" s="1">
        <f t="shared" si="405"/>
        <v>348</v>
      </c>
      <c r="FG128" s="1">
        <f t="shared" si="406"/>
        <v>418</v>
      </c>
      <c r="FH128" s="1">
        <f t="shared" si="407"/>
        <v>482</v>
      </c>
      <c r="FI128" s="1">
        <f t="shared" si="408"/>
        <v>538</v>
      </c>
      <c r="FJ128" s="1">
        <f t="shared" si="409"/>
        <v>487</v>
      </c>
      <c r="FK128" s="1">
        <f t="shared" si="410"/>
        <v>522</v>
      </c>
      <c r="FL128" s="1">
        <f t="shared" si="411"/>
        <v>627</v>
      </c>
      <c r="FM128" s="1">
        <f t="shared" si="412"/>
        <v>724</v>
      </c>
      <c r="FN128" s="1">
        <f t="shared" si="413"/>
        <v>807</v>
      </c>
      <c r="FO128" s="1">
        <f t="shared" si="414"/>
        <v>650</v>
      </c>
      <c r="FP128" s="1">
        <f t="shared" si="415"/>
        <v>696</v>
      </c>
      <c r="FQ128" s="1">
        <f t="shared" si="416"/>
        <v>836</v>
      </c>
      <c r="FR128" s="1">
        <f t="shared" si="417"/>
        <v>965</v>
      </c>
      <c r="FS128" s="1">
        <f t="shared" si="418"/>
        <v>1077</v>
      </c>
      <c r="FT128" s="1">
        <f t="shared" si="419"/>
        <v>812</v>
      </c>
      <c r="FU128" s="1">
        <f t="shared" si="420"/>
        <v>870</v>
      </c>
      <c r="FV128" s="1">
        <f t="shared" si="421"/>
        <v>1045</v>
      </c>
      <c r="FW128" s="1">
        <f t="shared" si="422"/>
        <v>1206</v>
      </c>
      <c r="FX128" s="1">
        <f t="shared" si="423"/>
        <v>1346</v>
      </c>
      <c r="FY128" s="1">
        <f t="shared" si="424"/>
        <v>975</v>
      </c>
      <c r="FZ128" s="1">
        <f t="shared" si="425"/>
        <v>1044</v>
      </c>
      <c r="GA128" s="1">
        <f t="shared" si="426"/>
        <v>1254</v>
      </c>
      <c r="GB128" s="1">
        <f t="shared" si="427"/>
        <v>1448</v>
      </c>
      <c r="GC128" s="1">
        <f t="shared" si="428"/>
        <v>1615</v>
      </c>
      <c r="GD128" s="1">
        <f t="shared" si="429"/>
        <v>1137</v>
      </c>
      <c r="GE128" s="1">
        <f t="shared" si="430"/>
        <v>1218</v>
      </c>
      <c r="GF128" s="1">
        <f t="shared" si="431"/>
        <v>1463</v>
      </c>
      <c r="GG128" s="1">
        <f t="shared" si="432"/>
        <v>1689</v>
      </c>
      <c r="GH128" s="1">
        <f t="shared" si="433"/>
        <v>1884</v>
      </c>
      <c r="GI128" s="1">
        <f t="shared" si="434"/>
        <v>1300</v>
      </c>
      <c r="GJ128" s="1">
        <f t="shared" si="435"/>
        <v>1393</v>
      </c>
      <c r="GK128" s="1">
        <f t="shared" si="436"/>
        <v>1672</v>
      </c>
      <c r="GL128" s="1">
        <f t="shared" si="437"/>
        <v>1931</v>
      </c>
      <c r="GM128" s="1">
        <f t="shared" si="438"/>
        <v>2154</v>
      </c>
      <c r="GN128">
        <f t="shared" si="439"/>
        <v>108720</v>
      </c>
      <c r="GO128">
        <f t="shared" si="440"/>
        <v>135900</v>
      </c>
    </row>
    <row r="129" spans="1:197" x14ac:dyDescent="0.2">
      <c r="A129" s="1" t="s">
        <v>381</v>
      </c>
      <c r="B129" t="s">
        <v>56</v>
      </c>
      <c r="C129" t="s">
        <v>382</v>
      </c>
      <c r="D129" t="s">
        <v>57</v>
      </c>
      <c r="E129">
        <v>90600</v>
      </c>
      <c r="F129">
        <v>31750</v>
      </c>
      <c r="G129">
        <v>36250</v>
      </c>
      <c r="H129">
        <v>40800</v>
      </c>
      <c r="I129">
        <v>45300</v>
      </c>
      <c r="J129">
        <v>48950</v>
      </c>
      <c r="K129">
        <v>52550</v>
      </c>
      <c r="L129">
        <v>56200</v>
      </c>
      <c r="M129">
        <v>59800</v>
      </c>
      <c r="N129">
        <v>38100</v>
      </c>
      <c r="O129">
        <v>43500</v>
      </c>
      <c r="P129">
        <v>48960</v>
      </c>
      <c r="Q129">
        <v>54360</v>
      </c>
      <c r="R129">
        <v>58740</v>
      </c>
      <c r="S129">
        <v>63060</v>
      </c>
      <c r="T129">
        <v>67440</v>
      </c>
      <c r="U129">
        <v>71760</v>
      </c>
      <c r="V129" s="1" t="s">
        <v>43</v>
      </c>
      <c r="W129">
        <v>32500</v>
      </c>
      <c r="X129">
        <v>37150</v>
      </c>
      <c r="Y129">
        <v>41800</v>
      </c>
      <c r="Z129">
        <v>46400</v>
      </c>
      <c r="AA129">
        <v>50150</v>
      </c>
      <c r="AB129">
        <v>53850</v>
      </c>
      <c r="AC129">
        <v>57550</v>
      </c>
      <c r="AD129">
        <v>61250</v>
      </c>
      <c r="AE129">
        <v>39000</v>
      </c>
      <c r="AF129">
        <v>44580</v>
      </c>
      <c r="AG129">
        <v>50160</v>
      </c>
      <c r="AH129">
        <v>55680</v>
      </c>
      <c r="AI129">
        <v>60180</v>
      </c>
      <c r="AJ129">
        <v>64620</v>
      </c>
      <c r="AK129">
        <v>69060</v>
      </c>
      <c r="AL129">
        <v>73500</v>
      </c>
      <c r="AM129" s="1" t="s">
        <v>617</v>
      </c>
      <c r="AN129" s="1" t="s">
        <v>19</v>
      </c>
      <c r="AO129" s="1">
        <v>1</v>
      </c>
      <c r="AP129" t="s">
        <v>382</v>
      </c>
      <c r="AQ129" s="1" t="s">
        <v>21</v>
      </c>
      <c r="AR129" s="1" t="s">
        <v>609</v>
      </c>
      <c r="AS129" t="s">
        <v>382</v>
      </c>
      <c r="AT129">
        <f>'Average Income Limits-HIDE'!L128</f>
        <v>12700</v>
      </c>
      <c r="AU129">
        <f>'Average Income Limits-HIDE'!M128</f>
        <v>14500</v>
      </c>
      <c r="AV129">
        <f>'Average Income Limits-HIDE'!N128</f>
        <v>16320</v>
      </c>
      <c r="AW129">
        <f>'Average Income Limits-HIDE'!O128</f>
        <v>18120</v>
      </c>
      <c r="AX129">
        <f>'Average Income Limits-HIDE'!P128</f>
        <v>19580</v>
      </c>
      <c r="AY129">
        <f>'Average Income Limits-HIDE'!Q128</f>
        <v>21020</v>
      </c>
      <c r="AZ129">
        <f>'Average Income Limits-HIDE'!R128</f>
        <v>22480</v>
      </c>
      <c r="BA129">
        <f>'Average Income Limits-HIDE'!S128</f>
        <v>23920</v>
      </c>
      <c r="BB129">
        <f>'Average Income Limits-HIDE'!T128</f>
        <v>19050</v>
      </c>
      <c r="BC129">
        <f>'Average Income Limits-HIDE'!U128</f>
        <v>21750</v>
      </c>
      <c r="BD129">
        <f>'Average Income Limits-HIDE'!V128</f>
        <v>24480</v>
      </c>
      <c r="BE129">
        <f>'Average Income Limits-HIDE'!W128</f>
        <v>27180</v>
      </c>
      <c r="BF129">
        <f>'Average Income Limits-HIDE'!X128</f>
        <v>29370</v>
      </c>
      <c r="BG129">
        <f>'Average Income Limits-HIDE'!Y128</f>
        <v>31530</v>
      </c>
      <c r="BH129">
        <f>'Average Income Limits-HIDE'!Z128</f>
        <v>33720</v>
      </c>
      <c r="BI129">
        <f>'Average Income Limits-HIDE'!AA128</f>
        <v>35880</v>
      </c>
      <c r="BJ129">
        <f>'Average Income Limits-HIDE'!AB128</f>
        <v>25400</v>
      </c>
      <c r="BK129">
        <f>'Average Income Limits-HIDE'!AC128</f>
        <v>29000</v>
      </c>
      <c r="BL129">
        <f>'Average Income Limits-HIDE'!AD128</f>
        <v>32640</v>
      </c>
      <c r="BM129">
        <f>'Average Income Limits-HIDE'!AE128</f>
        <v>36240</v>
      </c>
      <c r="BN129">
        <f>'Average Income Limits-HIDE'!AF128</f>
        <v>39160</v>
      </c>
      <c r="BO129">
        <f>'Average Income Limits-HIDE'!AG128</f>
        <v>42040</v>
      </c>
      <c r="BP129">
        <f>'Average Income Limits-HIDE'!AH128</f>
        <v>44960</v>
      </c>
      <c r="BQ129">
        <f>'Average Income Limits-HIDE'!AI128</f>
        <v>47840</v>
      </c>
      <c r="BR129">
        <f>'Average Income Limits-HIDE'!AZ128</f>
        <v>44450</v>
      </c>
      <c r="BS129">
        <f>'Average Income Limits-HIDE'!BA128</f>
        <v>50750</v>
      </c>
      <c r="BT129">
        <f>'Average Income Limits-HIDE'!BB128</f>
        <v>57120</v>
      </c>
      <c r="BU129">
        <f>'Average Income Limits-HIDE'!BC128</f>
        <v>63420</v>
      </c>
      <c r="BV129">
        <f>'Average Income Limits-HIDE'!BD128</f>
        <v>68530</v>
      </c>
      <c r="BW129">
        <f>'Average Income Limits-HIDE'!BE128</f>
        <v>73570</v>
      </c>
      <c r="BX129">
        <f>'Average Income Limits-HIDE'!BF128</f>
        <v>78680</v>
      </c>
      <c r="BY129">
        <f>'Average Income Limits-HIDE'!BG128</f>
        <v>83720</v>
      </c>
      <c r="BZ129">
        <f>'Average Income Limits-HIDE'!BH128</f>
        <v>50800</v>
      </c>
      <c r="CA129">
        <f>'Average Income Limits-HIDE'!BI128</f>
        <v>58000</v>
      </c>
      <c r="CB129">
        <f>'Average Income Limits-HIDE'!BJ128</f>
        <v>65280</v>
      </c>
      <c r="CC129">
        <f>'Average Income Limits-HIDE'!BK128</f>
        <v>72480</v>
      </c>
      <c r="CD129">
        <f>'Average Income Limits-HIDE'!BL128</f>
        <v>78320</v>
      </c>
      <c r="CE129">
        <f>'Average Income Limits-HIDE'!BM128</f>
        <v>84080</v>
      </c>
      <c r="CF129">
        <f>'Average Income Limits-HIDE'!BN128</f>
        <v>89920</v>
      </c>
      <c r="CG129">
        <f>'Average Income Limits-HIDE'!BO128</f>
        <v>95680</v>
      </c>
      <c r="CH129" s="1">
        <f t="shared" si="337"/>
        <v>317</v>
      </c>
      <c r="CI129" s="1">
        <f t="shared" si="338"/>
        <v>340</v>
      </c>
      <c r="CJ129" s="1">
        <f t="shared" si="339"/>
        <v>408</v>
      </c>
      <c r="CK129" s="1">
        <f t="shared" si="340"/>
        <v>471</v>
      </c>
      <c r="CL129" s="1">
        <f t="shared" si="341"/>
        <v>525</v>
      </c>
      <c r="CM129" s="1">
        <f t="shared" si="342"/>
        <v>476</v>
      </c>
      <c r="CN129" s="1">
        <f t="shared" si="343"/>
        <v>510</v>
      </c>
      <c r="CO129" s="1">
        <f t="shared" si="344"/>
        <v>612</v>
      </c>
      <c r="CP129" s="1">
        <f t="shared" si="345"/>
        <v>706</v>
      </c>
      <c r="CQ129" s="1">
        <f t="shared" si="346"/>
        <v>788</v>
      </c>
      <c r="CR129" s="1">
        <f t="shared" si="347"/>
        <v>635</v>
      </c>
      <c r="CS129" s="1">
        <f t="shared" si="348"/>
        <v>680</v>
      </c>
      <c r="CT129" s="1">
        <f t="shared" si="349"/>
        <v>816</v>
      </c>
      <c r="CU129" s="1">
        <f t="shared" si="350"/>
        <v>942</v>
      </c>
      <c r="CV129" s="1">
        <f t="shared" si="351"/>
        <v>1051</v>
      </c>
      <c r="CW129" s="1">
        <f t="shared" si="352"/>
        <v>793</v>
      </c>
      <c r="CX129" s="1">
        <f t="shared" si="353"/>
        <v>850</v>
      </c>
      <c r="CY129" s="1">
        <f t="shared" si="354"/>
        <v>1020</v>
      </c>
      <c r="CZ129" s="1">
        <f t="shared" si="355"/>
        <v>1178</v>
      </c>
      <c r="DA129" s="1">
        <f t="shared" si="356"/>
        <v>1313</v>
      </c>
      <c r="DB129" s="1">
        <f t="shared" si="357"/>
        <v>952</v>
      </c>
      <c r="DC129" s="1">
        <f t="shared" si="358"/>
        <v>1020</v>
      </c>
      <c r="DD129" s="1">
        <f t="shared" si="359"/>
        <v>1224</v>
      </c>
      <c r="DE129" s="1">
        <f t="shared" si="360"/>
        <v>1413</v>
      </c>
      <c r="DF129" s="1">
        <f t="shared" si="361"/>
        <v>1576</v>
      </c>
      <c r="DG129" s="1">
        <f t="shared" si="362"/>
        <v>1111</v>
      </c>
      <c r="DH129" s="1">
        <f t="shared" si="363"/>
        <v>1190</v>
      </c>
      <c r="DI129" s="1">
        <f t="shared" si="364"/>
        <v>1428</v>
      </c>
      <c r="DJ129" s="1">
        <f t="shared" si="365"/>
        <v>1649</v>
      </c>
      <c r="DK129" s="1">
        <f t="shared" si="366"/>
        <v>1839</v>
      </c>
      <c r="DL129" s="1">
        <f t="shared" si="367"/>
        <v>1270</v>
      </c>
      <c r="DM129" s="1">
        <f t="shared" si="368"/>
        <v>1360</v>
      </c>
      <c r="DN129" s="1">
        <f t="shared" si="369"/>
        <v>1632</v>
      </c>
      <c r="DO129" s="1">
        <f t="shared" si="370"/>
        <v>1885</v>
      </c>
      <c r="DP129" s="1">
        <f t="shared" si="371"/>
        <v>2102</v>
      </c>
      <c r="DQ129">
        <f t="shared" si="441"/>
        <v>13000</v>
      </c>
      <c r="DR129">
        <f t="shared" si="442"/>
        <v>14860</v>
      </c>
      <c r="DS129">
        <f t="shared" si="443"/>
        <v>16720</v>
      </c>
      <c r="DT129">
        <f t="shared" si="444"/>
        <v>18560</v>
      </c>
      <c r="DU129">
        <f t="shared" si="445"/>
        <v>20060</v>
      </c>
      <c r="DV129">
        <f t="shared" si="446"/>
        <v>21540</v>
      </c>
      <c r="DW129">
        <f t="shared" si="447"/>
        <v>23020</v>
      </c>
      <c r="DX129">
        <f t="shared" si="448"/>
        <v>24500</v>
      </c>
      <c r="DY129">
        <f t="shared" si="372"/>
        <v>19500</v>
      </c>
      <c r="DZ129">
        <f t="shared" si="373"/>
        <v>22290</v>
      </c>
      <c r="EA129">
        <f t="shared" si="374"/>
        <v>25080</v>
      </c>
      <c r="EB129">
        <f t="shared" si="375"/>
        <v>27840</v>
      </c>
      <c r="EC129">
        <f t="shared" si="376"/>
        <v>30090</v>
      </c>
      <c r="ED129">
        <f t="shared" si="377"/>
        <v>32310</v>
      </c>
      <c r="EE129">
        <f t="shared" si="378"/>
        <v>34530</v>
      </c>
      <c r="EF129">
        <f t="shared" si="379"/>
        <v>36750</v>
      </c>
      <c r="EG129">
        <f t="shared" si="380"/>
        <v>26000</v>
      </c>
      <c r="EH129">
        <f t="shared" si="381"/>
        <v>29720</v>
      </c>
      <c r="EI129">
        <f t="shared" si="382"/>
        <v>33440</v>
      </c>
      <c r="EJ129">
        <f t="shared" si="383"/>
        <v>37120</v>
      </c>
      <c r="EK129">
        <f t="shared" si="384"/>
        <v>40120</v>
      </c>
      <c r="EL129">
        <f t="shared" si="385"/>
        <v>43080</v>
      </c>
      <c r="EM129">
        <f t="shared" si="386"/>
        <v>46040</v>
      </c>
      <c r="EN129">
        <f t="shared" si="387"/>
        <v>49000</v>
      </c>
      <c r="EO129">
        <f t="shared" si="388"/>
        <v>45500</v>
      </c>
      <c r="EP129">
        <f t="shared" si="389"/>
        <v>52010</v>
      </c>
      <c r="EQ129">
        <f t="shared" si="390"/>
        <v>58519.999999999993</v>
      </c>
      <c r="ER129">
        <f t="shared" si="391"/>
        <v>64959.999999999993</v>
      </c>
      <c r="ES129">
        <f t="shared" si="392"/>
        <v>70210</v>
      </c>
      <c r="ET129">
        <f t="shared" si="393"/>
        <v>75390</v>
      </c>
      <c r="EU129">
        <f t="shared" si="394"/>
        <v>80570</v>
      </c>
      <c r="EV129">
        <f t="shared" si="395"/>
        <v>85750</v>
      </c>
      <c r="EW129">
        <f t="shared" si="396"/>
        <v>52000</v>
      </c>
      <c r="EX129">
        <f t="shared" si="397"/>
        <v>59440</v>
      </c>
      <c r="EY129">
        <f t="shared" si="398"/>
        <v>66880</v>
      </c>
      <c r="EZ129">
        <f t="shared" si="399"/>
        <v>74240</v>
      </c>
      <c r="FA129">
        <f t="shared" si="400"/>
        <v>80240</v>
      </c>
      <c r="FB129">
        <f t="shared" si="401"/>
        <v>86160</v>
      </c>
      <c r="FC129">
        <f t="shared" si="402"/>
        <v>92080</v>
      </c>
      <c r="FD129">
        <f t="shared" si="403"/>
        <v>98000</v>
      </c>
      <c r="FE129" s="1">
        <f t="shared" si="404"/>
        <v>325</v>
      </c>
      <c r="FF129" s="1">
        <f t="shared" si="405"/>
        <v>348</v>
      </c>
      <c r="FG129" s="1">
        <f t="shared" si="406"/>
        <v>418</v>
      </c>
      <c r="FH129" s="1">
        <f t="shared" si="407"/>
        <v>482</v>
      </c>
      <c r="FI129" s="1">
        <f t="shared" si="408"/>
        <v>538</v>
      </c>
      <c r="FJ129" s="1">
        <f t="shared" si="409"/>
        <v>487</v>
      </c>
      <c r="FK129" s="1">
        <f t="shared" si="410"/>
        <v>522</v>
      </c>
      <c r="FL129" s="1">
        <f t="shared" si="411"/>
        <v>627</v>
      </c>
      <c r="FM129" s="1">
        <f t="shared" si="412"/>
        <v>724</v>
      </c>
      <c r="FN129" s="1">
        <f t="shared" si="413"/>
        <v>807</v>
      </c>
      <c r="FO129" s="1">
        <f t="shared" si="414"/>
        <v>650</v>
      </c>
      <c r="FP129" s="1">
        <f t="shared" si="415"/>
        <v>696</v>
      </c>
      <c r="FQ129" s="1">
        <f t="shared" si="416"/>
        <v>836</v>
      </c>
      <c r="FR129" s="1">
        <f t="shared" si="417"/>
        <v>965</v>
      </c>
      <c r="FS129" s="1">
        <f t="shared" si="418"/>
        <v>1077</v>
      </c>
      <c r="FT129" s="1">
        <f t="shared" si="419"/>
        <v>812</v>
      </c>
      <c r="FU129" s="1">
        <f t="shared" si="420"/>
        <v>870</v>
      </c>
      <c r="FV129" s="1">
        <f t="shared" si="421"/>
        <v>1045</v>
      </c>
      <c r="FW129" s="1">
        <f t="shared" si="422"/>
        <v>1206</v>
      </c>
      <c r="FX129" s="1">
        <f t="shared" si="423"/>
        <v>1346</v>
      </c>
      <c r="FY129" s="1">
        <f t="shared" si="424"/>
        <v>975</v>
      </c>
      <c r="FZ129" s="1">
        <f t="shared" si="425"/>
        <v>1044</v>
      </c>
      <c r="GA129" s="1">
        <f t="shared" si="426"/>
        <v>1254</v>
      </c>
      <c r="GB129" s="1">
        <f t="shared" si="427"/>
        <v>1448</v>
      </c>
      <c r="GC129" s="1">
        <f t="shared" si="428"/>
        <v>1615</v>
      </c>
      <c r="GD129" s="1">
        <f t="shared" si="429"/>
        <v>1137</v>
      </c>
      <c r="GE129" s="1">
        <f t="shared" si="430"/>
        <v>1218</v>
      </c>
      <c r="GF129" s="1">
        <f t="shared" si="431"/>
        <v>1463</v>
      </c>
      <c r="GG129" s="1">
        <f t="shared" si="432"/>
        <v>1689</v>
      </c>
      <c r="GH129" s="1">
        <f t="shared" si="433"/>
        <v>1884</v>
      </c>
      <c r="GI129" s="1">
        <f t="shared" si="434"/>
        <v>1300</v>
      </c>
      <c r="GJ129" s="1">
        <f t="shared" si="435"/>
        <v>1393</v>
      </c>
      <c r="GK129" s="1">
        <f t="shared" si="436"/>
        <v>1672</v>
      </c>
      <c r="GL129" s="1">
        <f t="shared" si="437"/>
        <v>1931</v>
      </c>
      <c r="GM129" s="1">
        <f t="shared" si="438"/>
        <v>2154</v>
      </c>
      <c r="GN129">
        <f t="shared" si="439"/>
        <v>108720</v>
      </c>
      <c r="GO129">
        <f t="shared" si="440"/>
        <v>135900</v>
      </c>
    </row>
    <row r="130" spans="1:197" x14ac:dyDescent="0.2">
      <c r="A130" s="1" t="s">
        <v>383</v>
      </c>
      <c r="B130" t="s">
        <v>42</v>
      </c>
      <c r="C130" t="s">
        <v>384</v>
      </c>
      <c r="D130" t="s">
        <v>830</v>
      </c>
      <c r="E130">
        <v>94400</v>
      </c>
      <c r="F130">
        <v>33050</v>
      </c>
      <c r="G130">
        <v>37800</v>
      </c>
      <c r="H130">
        <v>42500</v>
      </c>
      <c r="I130">
        <v>47200</v>
      </c>
      <c r="J130">
        <v>51000</v>
      </c>
      <c r="K130">
        <v>54800</v>
      </c>
      <c r="L130">
        <v>58550</v>
      </c>
      <c r="M130">
        <v>62350</v>
      </c>
      <c r="N130">
        <v>39660</v>
      </c>
      <c r="O130">
        <v>45360</v>
      </c>
      <c r="P130">
        <v>51000</v>
      </c>
      <c r="Q130">
        <v>56640</v>
      </c>
      <c r="R130">
        <v>61200</v>
      </c>
      <c r="S130">
        <v>65760</v>
      </c>
      <c r="T130">
        <v>70260</v>
      </c>
      <c r="U130">
        <v>74820</v>
      </c>
      <c r="V130" s="1" t="s">
        <v>17</v>
      </c>
      <c r="AM130" s="1" t="s">
        <v>617</v>
      </c>
      <c r="AN130" s="1" t="s">
        <v>19</v>
      </c>
      <c r="AO130" s="1">
        <v>1</v>
      </c>
      <c r="AP130" t="s">
        <v>384</v>
      </c>
      <c r="AQ130" s="1" t="s">
        <v>21</v>
      </c>
      <c r="AR130" s="1" t="s">
        <v>610</v>
      </c>
      <c r="AS130" t="s">
        <v>384</v>
      </c>
      <c r="AT130">
        <f>'Average Income Limits-HIDE'!L129</f>
        <v>13220</v>
      </c>
      <c r="AU130">
        <f>'Average Income Limits-HIDE'!M129</f>
        <v>15120</v>
      </c>
      <c r="AV130">
        <f>'Average Income Limits-HIDE'!N129</f>
        <v>17000</v>
      </c>
      <c r="AW130">
        <f>'Average Income Limits-HIDE'!O129</f>
        <v>18880</v>
      </c>
      <c r="AX130">
        <f>'Average Income Limits-HIDE'!P129</f>
        <v>20400</v>
      </c>
      <c r="AY130">
        <f>'Average Income Limits-HIDE'!Q129</f>
        <v>21920</v>
      </c>
      <c r="AZ130">
        <f>'Average Income Limits-HIDE'!R129</f>
        <v>23420</v>
      </c>
      <c r="BA130">
        <f>'Average Income Limits-HIDE'!S129</f>
        <v>24940</v>
      </c>
      <c r="BB130">
        <f>'Average Income Limits-HIDE'!T129</f>
        <v>19830</v>
      </c>
      <c r="BC130">
        <f>'Average Income Limits-HIDE'!U129</f>
        <v>22680</v>
      </c>
      <c r="BD130">
        <f>'Average Income Limits-HIDE'!V129</f>
        <v>25500</v>
      </c>
      <c r="BE130">
        <f>'Average Income Limits-HIDE'!W129</f>
        <v>28320</v>
      </c>
      <c r="BF130">
        <f>'Average Income Limits-HIDE'!X129</f>
        <v>30600</v>
      </c>
      <c r="BG130">
        <f>'Average Income Limits-HIDE'!Y129</f>
        <v>32880</v>
      </c>
      <c r="BH130">
        <f>'Average Income Limits-HIDE'!Z129</f>
        <v>35130</v>
      </c>
      <c r="BI130">
        <f>'Average Income Limits-HIDE'!AA129</f>
        <v>37410</v>
      </c>
      <c r="BJ130">
        <f>'Average Income Limits-HIDE'!AB129</f>
        <v>26440</v>
      </c>
      <c r="BK130">
        <f>'Average Income Limits-HIDE'!AC129</f>
        <v>30240</v>
      </c>
      <c r="BL130">
        <f>'Average Income Limits-HIDE'!AD129</f>
        <v>34000</v>
      </c>
      <c r="BM130">
        <f>'Average Income Limits-HIDE'!AE129</f>
        <v>37760</v>
      </c>
      <c r="BN130">
        <f>'Average Income Limits-HIDE'!AF129</f>
        <v>40800</v>
      </c>
      <c r="BO130">
        <f>'Average Income Limits-HIDE'!AG129</f>
        <v>43840</v>
      </c>
      <c r="BP130">
        <f>'Average Income Limits-HIDE'!AH129</f>
        <v>46840</v>
      </c>
      <c r="BQ130">
        <f>'Average Income Limits-HIDE'!AI129</f>
        <v>49880</v>
      </c>
      <c r="BR130">
        <f>'Average Income Limits-HIDE'!AZ129</f>
        <v>46270</v>
      </c>
      <c r="BS130">
        <f>'Average Income Limits-HIDE'!BA129</f>
        <v>52920</v>
      </c>
      <c r="BT130">
        <f>'Average Income Limits-HIDE'!BB129</f>
        <v>59500</v>
      </c>
      <c r="BU130">
        <f>'Average Income Limits-HIDE'!BC129</f>
        <v>66080</v>
      </c>
      <c r="BV130">
        <f>'Average Income Limits-HIDE'!BD129</f>
        <v>71400</v>
      </c>
      <c r="BW130">
        <f>'Average Income Limits-HIDE'!BE129</f>
        <v>76720</v>
      </c>
      <c r="BX130">
        <f>'Average Income Limits-HIDE'!BF129</f>
        <v>81970</v>
      </c>
      <c r="BY130">
        <f>'Average Income Limits-HIDE'!BG129</f>
        <v>87290</v>
      </c>
      <c r="BZ130">
        <f>'Average Income Limits-HIDE'!BH129</f>
        <v>52880</v>
      </c>
      <c r="CA130">
        <f>'Average Income Limits-HIDE'!BI129</f>
        <v>60480</v>
      </c>
      <c r="CB130">
        <f>'Average Income Limits-HIDE'!BJ129</f>
        <v>68000</v>
      </c>
      <c r="CC130">
        <f>'Average Income Limits-HIDE'!BK129</f>
        <v>75520</v>
      </c>
      <c r="CD130">
        <f>'Average Income Limits-HIDE'!BL129</f>
        <v>81600</v>
      </c>
      <c r="CE130">
        <f>'Average Income Limits-HIDE'!BM129</f>
        <v>87680</v>
      </c>
      <c r="CF130">
        <f>'Average Income Limits-HIDE'!BN129</f>
        <v>93680</v>
      </c>
      <c r="CG130">
        <f>'Average Income Limits-HIDE'!BO129</f>
        <v>99760</v>
      </c>
      <c r="CH130" s="1">
        <f t="shared" si="337"/>
        <v>330</v>
      </c>
      <c r="CI130" s="1">
        <f t="shared" si="338"/>
        <v>354</v>
      </c>
      <c r="CJ130" s="1">
        <f t="shared" si="339"/>
        <v>425</v>
      </c>
      <c r="CK130" s="1">
        <f t="shared" si="340"/>
        <v>491</v>
      </c>
      <c r="CL130" s="1">
        <f t="shared" si="341"/>
        <v>548</v>
      </c>
      <c r="CM130" s="1">
        <f t="shared" si="342"/>
        <v>495</v>
      </c>
      <c r="CN130" s="1">
        <f t="shared" si="343"/>
        <v>531</v>
      </c>
      <c r="CO130" s="1">
        <f t="shared" si="344"/>
        <v>637</v>
      </c>
      <c r="CP130" s="1">
        <f t="shared" si="345"/>
        <v>736</v>
      </c>
      <c r="CQ130" s="1">
        <f t="shared" si="346"/>
        <v>822</v>
      </c>
      <c r="CR130" s="1">
        <f t="shared" si="347"/>
        <v>661</v>
      </c>
      <c r="CS130" s="1">
        <f t="shared" si="348"/>
        <v>708</v>
      </c>
      <c r="CT130" s="1">
        <f t="shared" si="349"/>
        <v>850</v>
      </c>
      <c r="CU130" s="1">
        <f t="shared" si="350"/>
        <v>982</v>
      </c>
      <c r="CV130" s="1">
        <f t="shared" si="351"/>
        <v>1096</v>
      </c>
      <c r="CW130" s="1">
        <f t="shared" si="352"/>
        <v>826</v>
      </c>
      <c r="CX130" s="1">
        <f t="shared" si="353"/>
        <v>885</v>
      </c>
      <c r="CY130" s="1">
        <f t="shared" si="354"/>
        <v>1062</v>
      </c>
      <c r="CZ130" s="1">
        <f t="shared" si="355"/>
        <v>1227</v>
      </c>
      <c r="DA130" s="1">
        <f t="shared" si="356"/>
        <v>1370</v>
      </c>
      <c r="DB130" s="1">
        <f t="shared" si="357"/>
        <v>991</v>
      </c>
      <c r="DC130" s="1">
        <f t="shared" si="358"/>
        <v>1062</v>
      </c>
      <c r="DD130" s="1">
        <f t="shared" si="359"/>
        <v>1275</v>
      </c>
      <c r="DE130" s="1">
        <f t="shared" si="360"/>
        <v>1473</v>
      </c>
      <c r="DF130" s="1">
        <f t="shared" si="361"/>
        <v>1644</v>
      </c>
      <c r="DG130" s="1">
        <f t="shared" si="362"/>
        <v>1156</v>
      </c>
      <c r="DH130" s="1">
        <f t="shared" si="363"/>
        <v>1239</v>
      </c>
      <c r="DI130" s="1">
        <f t="shared" si="364"/>
        <v>1487</v>
      </c>
      <c r="DJ130" s="1">
        <f t="shared" si="365"/>
        <v>1718</v>
      </c>
      <c r="DK130" s="1">
        <f t="shared" si="366"/>
        <v>1918</v>
      </c>
      <c r="DL130" s="1">
        <f t="shared" si="367"/>
        <v>1322</v>
      </c>
      <c r="DM130" s="1">
        <f t="shared" si="368"/>
        <v>1417</v>
      </c>
      <c r="DN130" s="1">
        <f t="shared" si="369"/>
        <v>1700</v>
      </c>
      <c r="DO130" s="1">
        <f t="shared" si="370"/>
        <v>1964</v>
      </c>
      <c r="DP130" s="1">
        <f t="shared" si="371"/>
        <v>2192</v>
      </c>
      <c r="DQ130">
        <f t="shared" si="441"/>
        <v>0</v>
      </c>
      <c r="DR130">
        <f t="shared" si="442"/>
        <v>0</v>
      </c>
      <c r="DS130">
        <f t="shared" si="443"/>
        <v>0</v>
      </c>
      <c r="DT130">
        <f t="shared" si="444"/>
        <v>0</v>
      </c>
      <c r="DU130">
        <f t="shared" si="445"/>
        <v>0</v>
      </c>
      <c r="DV130">
        <f t="shared" si="446"/>
        <v>0</v>
      </c>
      <c r="DW130">
        <f t="shared" si="447"/>
        <v>0</v>
      </c>
      <c r="DX130">
        <f t="shared" si="448"/>
        <v>0</v>
      </c>
      <c r="DY130">
        <f t="shared" si="372"/>
        <v>0</v>
      </c>
      <c r="DZ130">
        <f t="shared" si="373"/>
        <v>0</v>
      </c>
      <c r="EA130">
        <f t="shared" si="374"/>
        <v>0</v>
      </c>
      <c r="EB130">
        <f t="shared" si="375"/>
        <v>0</v>
      </c>
      <c r="EC130">
        <f t="shared" si="376"/>
        <v>0</v>
      </c>
      <c r="ED130">
        <f t="shared" si="377"/>
        <v>0</v>
      </c>
      <c r="EE130">
        <f t="shared" si="378"/>
        <v>0</v>
      </c>
      <c r="EF130">
        <f t="shared" si="379"/>
        <v>0</v>
      </c>
      <c r="EG130">
        <f t="shared" si="380"/>
        <v>0</v>
      </c>
      <c r="EH130">
        <f t="shared" si="381"/>
        <v>0</v>
      </c>
      <c r="EI130">
        <f t="shared" si="382"/>
        <v>0</v>
      </c>
      <c r="EJ130">
        <f t="shared" si="383"/>
        <v>0</v>
      </c>
      <c r="EK130">
        <f t="shared" si="384"/>
        <v>0</v>
      </c>
      <c r="EL130">
        <f t="shared" si="385"/>
        <v>0</v>
      </c>
      <c r="EM130">
        <f t="shared" si="386"/>
        <v>0</v>
      </c>
      <c r="EN130">
        <f t="shared" si="387"/>
        <v>0</v>
      </c>
      <c r="EO130">
        <f t="shared" si="388"/>
        <v>0</v>
      </c>
      <c r="EP130">
        <f t="shared" si="389"/>
        <v>0</v>
      </c>
      <c r="EQ130">
        <f t="shared" si="390"/>
        <v>0</v>
      </c>
      <c r="ER130">
        <f t="shared" si="391"/>
        <v>0</v>
      </c>
      <c r="ES130">
        <f t="shared" si="392"/>
        <v>0</v>
      </c>
      <c r="ET130">
        <f t="shared" si="393"/>
        <v>0</v>
      </c>
      <c r="EU130">
        <f t="shared" si="394"/>
        <v>0</v>
      </c>
      <c r="EV130">
        <f t="shared" si="395"/>
        <v>0</v>
      </c>
      <c r="EW130">
        <f t="shared" si="396"/>
        <v>0</v>
      </c>
      <c r="EX130">
        <f t="shared" si="397"/>
        <v>0</v>
      </c>
      <c r="EY130">
        <f t="shared" si="398"/>
        <v>0</v>
      </c>
      <c r="EZ130">
        <f t="shared" si="399"/>
        <v>0</v>
      </c>
      <c r="FA130">
        <f t="shared" si="400"/>
        <v>0</v>
      </c>
      <c r="FB130">
        <f t="shared" si="401"/>
        <v>0</v>
      </c>
      <c r="FC130">
        <f t="shared" si="402"/>
        <v>0</v>
      </c>
      <c r="FD130">
        <f t="shared" si="403"/>
        <v>0</v>
      </c>
      <c r="FE130" s="1">
        <f t="shared" si="404"/>
        <v>0</v>
      </c>
      <c r="FF130" s="1">
        <f t="shared" si="405"/>
        <v>0</v>
      </c>
      <c r="FG130" s="1">
        <f t="shared" si="406"/>
        <v>0</v>
      </c>
      <c r="FH130" s="1">
        <f t="shared" si="407"/>
        <v>0</v>
      </c>
      <c r="FI130" s="1">
        <f t="shared" si="408"/>
        <v>0</v>
      </c>
      <c r="FJ130" s="1">
        <f t="shared" si="409"/>
        <v>0</v>
      </c>
      <c r="FK130" s="1">
        <f t="shared" si="410"/>
        <v>0</v>
      </c>
      <c r="FL130" s="1">
        <f t="shared" si="411"/>
        <v>0</v>
      </c>
      <c r="FM130" s="1">
        <f t="shared" si="412"/>
        <v>0</v>
      </c>
      <c r="FN130" s="1">
        <f t="shared" si="413"/>
        <v>0</v>
      </c>
      <c r="FO130" s="1">
        <f t="shared" si="414"/>
        <v>0</v>
      </c>
      <c r="FP130" s="1">
        <f t="shared" si="415"/>
        <v>0</v>
      </c>
      <c r="FQ130" s="1">
        <f t="shared" si="416"/>
        <v>0</v>
      </c>
      <c r="FR130" s="1">
        <f t="shared" si="417"/>
        <v>0</v>
      </c>
      <c r="FS130" s="1">
        <f t="shared" si="418"/>
        <v>0</v>
      </c>
      <c r="FT130" s="1">
        <f t="shared" si="419"/>
        <v>0</v>
      </c>
      <c r="FU130" s="1">
        <f t="shared" si="420"/>
        <v>0</v>
      </c>
      <c r="FV130" s="1">
        <f t="shared" si="421"/>
        <v>0</v>
      </c>
      <c r="FW130" s="1">
        <f t="shared" si="422"/>
        <v>0</v>
      </c>
      <c r="FX130" s="1">
        <f t="shared" si="423"/>
        <v>0</v>
      </c>
      <c r="FY130" s="1">
        <f t="shared" si="424"/>
        <v>0</v>
      </c>
      <c r="FZ130" s="1">
        <f t="shared" si="425"/>
        <v>0</v>
      </c>
      <c r="GA130" s="1">
        <f t="shared" si="426"/>
        <v>0</v>
      </c>
      <c r="GB130" s="1">
        <f t="shared" si="427"/>
        <v>0</v>
      </c>
      <c r="GC130" s="1">
        <f t="shared" si="428"/>
        <v>0</v>
      </c>
      <c r="GD130" s="1">
        <f t="shared" si="429"/>
        <v>0</v>
      </c>
      <c r="GE130" s="1">
        <f t="shared" si="430"/>
        <v>0</v>
      </c>
      <c r="GF130" s="1">
        <f t="shared" si="431"/>
        <v>0</v>
      </c>
      <c r="GG130" s="1">
        <f t="shared" si="432"/>
        <v>0</v>
      </c>
      <c r="GH130" s="1">
        <f t="shared" si="433"/>
        <v>0</v>
      </c>
      <c r="GI130" s="1">
        <f t="shared" si="434"/>
        <v>0</v>
      </c>
      <c r="GJ130" s="1">
        <f t="shared" si="435"/>
        <v>0</v>
      </c>
      <c r="GK130" s="1">
        <f t="shared" si="436"/>
        <v>0</v>
      </c>
      <c r="GL130" s="1">
        <f t="shared" si="437"/>
        <v>0</v>
      </c>
      <c r="GM130" s="1">
        <f t="shared" si="438"/>
        <v>0</v>
      </c>
      <c r="GN130">
        <f t="shared" si="439"/>
        <v>113280</v>
      </c>
      <c r="GO130">
        <f t="shared" si="440"/>
        <v>141600</v>
      </c>
    </row>
    <row r="131" spans="1:197" x14ac:dyDescent="0.2">
      <c r="A131" s="1" t="s">
        <v>385</v>
      </c>
      <c r="B131" t="s">
        <v>128</v>
      </c>
      <c r="C131" t="s">
        <v>386</v>
      </c>
      <c r="D131" t="s">
        <v>129</v>
      </c>
      <c r="E131">
        <v>106500</v>
      </c>
      <c r="F131">
        <v>37300</v>
      </c>
      <c r="G131">
        <v>42600</v>
      </c>
      <c r="H131">
        <v>47950</v>
      </c>
      <c r="I131">
        <v>53250</v>
      </c>
      <c r="J131">
        <v>57550</v>
      </c>
      <c r="K131">
        <v>61800</v>
      </c>
      <c r="L131">
        <v>66050</v>
      </c>
      <c r="M131">
        <v>70300</v>
      </c>
      <c r="N131">
        <v>44760</v>
      </c>
      <c r="O131">
        <v>51120</v>
      </c>
      <c r="P131">
        <v>57540</v>
      </c>
      <c r="Q131">
        <v>63900</v>
      </c>
      <c r="R131">
        <v>69060</v>
      </c>
      <c r="S131">
        <v>74160</v>
      </c>
      <c r="T131">
        <v>79260</v>
      </c>
      <c r="U131">
        <v>84360</v>
      </c>
      <c r="V131" s="1" t="s">
        <v>17</v>
      </c>
      <c r="AM131" s="1" t="s">
        <v>617</v>
      </c>
      <c r="AN131" s="1" t="s">
        <v>19</v>
      </c>
      <c r="AO131" s="1">
        <v>1</v>
      </c>
      <c r="AP131" t="s">
        <v>386</v>
      </c>
      <c r="AQ131" s="1" t="s">
        <v>21</v>
      </c>
      <c r="AR131" s="1" t="s">
        <v>611</v>
      </c>
      <c r="AS131" t="s">
        <v>386</v>
      </c>
      <c r="AT131">
        <f>'Average Income Limits-HIDE'!L130</f>
        <v>14920</v>
      </c>
      <c r="AU131">
        <f>'Average Income Limits-HIDE'!M130</f>
        <v>17040</v>
      </c>
      <c r="AV131">
        <f>'Average Income Limits-HIDE'!N130</f>
        <v>19180</v>
      </c>
      <c r="AW131">
        <f>'Average Income Limits-HIDE'!O130</f>
        <v>21300</v>
      </c>
      <c r="AX131">
        <f>'Average Income Limits-HIDE'!P130</f>
        <v>23020</v>
      </c>
      <c r="AY131">
        <f>'Average Income Limits-HIDE'!Q130</f>
        <v>24720</v>
      </c>
      <c r="AZ131">
        <f>'Average Income Limits-HIDE'!R130</f>
        <v>26420</v>
      </c>
      <c r="BA131">
        <f>'Average Income Limits-HIDE'!S130</f>
        <v>28120</v>
      </c>
      <c r="BB131">
        <f>'Average Income Limits-HIDE'!T130</f>
        <v>22380</v>
      </c>
      <c r="BC131">
        <f>'Average Income Limits-HIDE'!U130</f>
        <v>25560</v>
      </c>
      <c r="BD131">
        <f>'Average Income Limits-HIDE'!V130</f>
        <v>28770</v>
      </c>
      <c r="BE131">
        <f>'Average Income Limits-HIDE'!W130</f>
        <v>31950</v>
      </c>
      <c r="BF131">
        <f>'Average Income Limits-HIDE'!X130</f>
        <v>34530</v>
      </c>
      <c r="BG131">
        <f>'Average Income Limits-HIDE'!Y130</f>
        <v>37080</v>
      </c>
      <c r="BH131">
        <f>'Average Income Limits-HIDE'!Z130</f>
        <v>39630</v>
      </c>
      <c r="BI131">
        <f>'Average Income Limits-HIDE'!AA130</f>
        <v>42180</v>
      </c>
      <c r="BJ131">
        <f>'Average Income Limits-HIDE'!AB130</f>
        <v>29840</v>
      </c>
      <c r="BK131">
        <f>'Average Income Limits-HIDE'!AC130</f>
        <v>34080</v>
      </c>
      <c r="BL131">
        <f>'Average Income Limits-HIDE'!AD130</f>
        <v>38360</v>
      </c>
      <c r="BM131">
        <f>'Average Income Limits-HIDE'!AE130</f>
        <v>42600</v>
      </c>
      <c r="BN131">
        <f>'Average Income Limits-HIDE'!AF130</f>
        <v>46040</v>
      </c>
      <c r="BO131">
        <f>'Average Income Limits-HIDE'!AG130</f>
        <v>49440</v>
      </c>
      <c r="BP131">
        <f>'Average Income Limits-HIDE'!AH130</f>
        <v>52840</v>
      </c>
      <c r="BQ131">
        <f>'Average Income Limits-HIDE'!AI130</f>
        <v>56240</v>
      </c>
      <c r="BR131">
        <f>'Average Income Limits-HIDE'!AZ130</f>
        <v>52220</v>
      </c>
      <c r="BS131">
        <f>'Average Income Limits-HIDE'!BA130</f>
        <v>59640</v>
      </c>
      <c r="BT131">
        <f>'Average Income Limits-HIDE'!BB130</f>
        <v>67130</v>
      </c>
      <c r="BU131">
        <f>'Average Income Limits-HIDE'!BC130</f>
        <v>74550</v>
      </c>
      <c r="BV131">
        <f>'Average Income Limits-HIDE'!BD130</f>
        <v>80570</v>
      </c>
      <c r="BW131">
        <f>'Average Income Limits-HIDE'!BE130</f>
        <v>86520</v>
      </c>
      <c r="BX131">
        <f>'Average Income Limits-HIDE'!BF130</f>
        <v>92470</v>
      </c>
      <c r="BY131">
        <f>'Average Income Limits-HIDE'!BG130</f>
        <v>98420</v>
      </c>
      <c r="BZ131">
        <f>'Average Income Limits-HIDE'!BH130</f>
        <v>59680</v>
      </c>
      <c r="CA131">
        <f>'Average Income Limits-HIDE'!BI130</f>
        <v>68160</v>
      </c>
      <c r="CB131">
        <f>'Average Income Limits-HIDE'!BJ130</f>
        <v>76720</v>
      </c>
      <c r="CC131">
        <f>'Average Income Limits-HIDE'!BK130</f>
        <v>85200</v>
      </c>
      <c r="CD131">
        <f>'Average Income Limits-HIDE'!BL130</f>
        <v>92080</v>
      </c>
      <c r="CE131">
        <f>'Average Income Limits-HIDE'!BM130</f>
        <v>98880</v>
      </c>
      <c r="CF131">
        <f>'Average Income Limits-HIDE'!BN130</f>
        <v>105680</v>
      </c>
      <c r="CG131">
        <f>'Average Income Limits-HIDE'!BO130</f>
        <v>112480</v>
      </c>
      <c r="CH131" s="1">
        <f t="shared" si="337"/>
        <v>373</v>
      </c>
      <c r="CI131" s="1">
        <f t="shared" si="338"/>
        <v>399</v>
      </c>
      <c r="CJ131" s="1">
        <f t="shared" si="339"/>
        <v>479</v>
      </c>
      <c r="CK131" s="1">
        <f t="shared" si="340"/>
        <v>554</v>
      </c>
      <c r="CL131" s="1">
        <f t="shared" si="341"/>
        <v>618</v>
      </c>
      <c r="CM131" s="1">
        <f t="shared" si="342"/>
        <v>559</v>
      </c>
      <c r="CN131" s="1">
        <f t="shared" si="343"/>
        <v>599</v>
      </c>
      <c r="CO131" s="1">
        <f t="shared" si="344"/>
        <v>719</v>
      </c>
      <c r="CP131" s="1">
        <f t="shared" si="345"/>
        <v>831</v>
      </c>
      <c r="CQ131" s="1">
        <f t="shared" si="346"/>
        <v>927</v>
      </c>
      <c r="CR131" s="1">
        <f t="shared" si="347"/>
        <v>746</v>
      </c>
      <c r="CS131" s="1">
        <f t="shared" si="348"/>
        <v>799</v>
      </c>
      <c r="CT131" s="1">
        <f t="shared" si="349"/>
        <v>959</v>
      </c>
      <c r="CU131" s="1">
        <f t="shared" si="350"/>
        <v>1108</v>
      </c>
      <c r="CV131" s="1">
        <f t="shared" si="351"/>
        <v>1236</v>
      </c>
      <c r="CW131" s="1">
        <f t="shared" si="352"/>
        <v>932</v>
      </c>
      <c r="CX131" s="1">
        <f t="shared" si="353"/>
        <v>998</v>
      </c>
      <c r="CY131" s="1">
        <f t="shared" si="354"/>
        <v>1198</v>
      </c>
      <c r="CZ131" s="1">
        <f t="shared" si="355"/>
        <v>1385</v>
      </c>
      <c r="DA131" s="1">
        <f t="shared" si="356"/>
        <v>1545</v>
      </c>
      <c r="DB131" s="1">
        <f t="shared" si="357"/>
        <v>1119</v>
      </c>
      <c r="DC131" s="1">
        <f t="shared" si="358"/>
        <v>1198</v>
      </c>
      <c r="DD131" s="1">
        <f t="shared" si="359"/>
        <v>1438</v>
      </c>
      <c r="DE131" s="1">
        <f t="shared" si="360"/>
        <v>1662</v>
      </c>
      <c r="DF131" s="1">
        <f t="shared" si="361"/>
        <v>1854</v>
      </c>
      <c r="DG131" s="1">
        <f t="shared" si="362"/>
        <v>1305</v>
      </c>
      <c r="DH131" s="1">
        <f t="shared" si="363"/>
        <v>1398</v>
      </c>
      <c r="DI131" s="1">
        <f t="shared" si="364"/>
        <v>1678</v>
      </c>
      <c r="DJ131" s="1">
        <f t="shared" si="365"/>
        <v>1939</v>
      </c>
      <c r="DK131" s="1">
        <f t="shared" si="366"/>
        <v>2163</v>
      </c>
      <c r="DL131" s="1">
        <f t="shared" si="367"/>
        <v>1492</v>
      </c>
      <c r="DM131" s="1">
        <f t="shared" si="368"/>
        <v>1598</v>
      </c>
      <c r="DN131" s="1">
        <f t="shared" si="369"/>
        <v>1918</v>
      </c>
      <c r="DO131" s="1">
        <f t="shared" si="370"/>
        <v>2216</v>
      </c>
      <c r="DP131" s="1">
        <f t="shared" si="371"/>
        <v>2472</v>
      </c>
      <c r="DQ131">
        <f t="shared" si="441"/>
        <v>0</v>
      </c>
      <c r="DR131">
        <f t="shared" si="442"/>
        <v>0</v>
      </c>
      <c r="DS131">
        <f t="shared" si="443"/>
        <v>0</v>
      </c>
      <c r="DT131">
        <f t="shared" si="444"/>
        <v>0</v>
      </c>
      <c r="DU131">
        <f t="shared" si="445"/>
        <v>0</v>
      </c>
      <c r="DV131">
        <f t="shared" si="446"/>
        <v>0</v>
      </c>
      <c r="DW131">
        <f t="shared" si="447"/>
        <v>0</v>
      </c>
      <c r="DX131">
        <f t="shared" si="448"/>
        <v>0</v>
      </c>
      <c r="DY131">
        <f t="shared" si="372"/>
        <v>0</v>
      </c>
      <c r="DZ131">
        <f t="shared" si="373"/>
        <v>0</v>
      </c>
      <c r="EA131">
        <f t="shared" si="374"/>
        <v>0</v>
      </c>
      <c r="EB131">
        <f t="shared" si="375"/>
        <v>0</v>
      </c>
      <c r="EC131">
        <f t="shared" si="376"/>
        <v>0</v>
      </c>
      <c r="ED131">
        <f t="shared" si="377"/>
        <v>0</v>
      </c>
      <c r="EE131">
        <f t="shared" si="378"/>
        <v>0</v>
      </c>
      <c r="EF131">
        <f t="shared" si="379"/>
        <v>0</v>
      </c>
      <c r="EG131">
        <f t="shared" si="380"/>
        <v>0</v>
      </c>
      <c r="EH131">
        <f t="shared" si="381"/>
        <v>0</v>
      </c>
      <c r="EI131">
        <f t="shared" si="382"/>
        <v>0</v>
      </c>
      <c r="EJ131">
        <f t="shared" si="383"/>
        <v>0</v>
      </c>
      <c r="EK131">
        <f t="shared" si="384"/>
        <v>0</v>
      </c>
      <c r="EL131">
        <f t="shared" si="385"/>
        <v>0</v>
      </c>
      <c r="EM131">
        <f t="shared" si="386"/>
        <v>0</v>
      </c>
      <c r="EN131">
        <f t="shared" si="387"/>
        <v>0</v>
      </c>
      <c r="EO131">
        <f t="shared" si="388"/>
        <v>0</v>
      </c>
      <c r="EP131">
        <f t="shared" si="389"/>
        <v>0</v>
      </c>
      <c r="EQ131">
        <f t="shared" si="390"/>
        <v>0</v>
      </c>
      <c r="ER131">
        <f t="shared" si="391"/>
        <v>0</v>
      </c>
      <c r="ES131">
        <f t="shared" si="392"/>
        <v>0</v>
      </c>
      <c r="ET131">
        <f t="shared" si="393"/>
        <v>0</v>
      </c>
      <c r="EU131">
        <f t="shared" si="394"/>
        <v>0</v>
      </c>
      <c r="EV131">
        <f t="shared" si="395"/>
        <v>0</v>
      </c>
      <c r="EW131">
        <f t="shared" si="396"/>
        <v>0</v>
      </c>
      <c r="EX131">
        <f t="shared" si="397"/>
        <v>0</v>
      </c>
      <c r="EY131">
        <f t="shared" si="398"/>
        <v>0</v>
      </c>
      <c r="EZ131">
        <f t="shared" si="399"/>
        <v>0</v>
      </c>
      <c r="FA131">
        <f t="shared" si="400"/>
        <v>0</v>
      </c>
      <c r="FB131">
        <f t="shared" si="401"/>
        <v>0</v>
      </c>
      <c r="FC131">
        <f t="shared" si="402"/>
        <v>0</v>
      </c>
      <c r="FD131">
        <f t="shared" si="403"/>
        <v>0</v>
      </c>
      <c r="FE131" s="1">
        <f t="shared" si="404"/>
        <v>0</v>
      </c>
      <c r="FF131" s="1">
        <f t="shared" si="405"/>
        <v>0</v>
      </c>
      <c r="FG131" s="1">
        <f t="shared" si="406"/>
        <v>0</v>
      </c>
      <c r="FH131" s="1">
        <f t="shared" si="407"/>
        <v>0</v>
      </c>
      <c r="FI131" s="1">
        <f t="shared" si="408"/>
        <v>0</v>
      </c>
      <c r="FJ131" s="1">
        <f t="shared" si="409"/>
        <v>0</v>
      </c>
      <c r="FK131" s="1">
        <f t="shared" si="410"/>
        <v>0</v>
      </c>
      <c r="FL131" s="1">
        <f t="shared" si="411"/>
        <v>0</v>
      </c>
      <c r="FM131" s="1">
        <f t="shared" si="412"/>
        <v>0</v>
      </c>
      <c r="FN131" s="1">
        <f t="shared" si="413"/>
        <v>0</v>
      </c>
      <c r="FO131" s="1">
        <f t="shared" si="414"/>
        <v>0</v>
      </c>
      <c r="FP131" s="1">
        <f t="shared" si="415"/>
        <v>0</v>
      </c>
      <c r="FQ131" s="1">
        <f t="shared" si="416"/>
        <v>0</v>
      </c>
      <c r="FR131" s="1">
        <f t="shared" si="417"/>
        <v>0</v>
      </c>
      <c r="FS131" s="1">
        <f t="shared" si="418"/>
        <v>0</v>
      </c>
      <c r="FT131" s="1">
        <f t="shared" si="419"/>
        <v>0</v>
      </c>
      <c r="FU131" s="1">
        <f t="shared" si="420"/>
        <v>0</v>
      </c>
      <c r="FV131" s="1">
        <f t="shared" si="421"/>
        <v>0</v>
      </c>
      <c r="FW131" s="1">
        <f t="shared" si="422"/>
        <v>0</v>
      </c>
      <c r="FX131" s="1">
        <f t="shared" si="423"/>
        <v>0</v>
      </c>
      <c r="FY131" s="1">
        <f t="shared" si="424"/>
        <v>0</v>
      </c>
      <c r="FZ131" s="1">
        <f t="shared" si="425"/>
        <v>0</v>
      </c>
      <c r="GA131" s="1">
        <f t="shared" si="426"/>
        <v>0</v>
      </c>
      <c r="GB131" s="1">
        <f t="shared" si="427"/>
        <v>0</v>
      </c>
      <c r="GC131" s="1">
        <f t="shared" si="428"/>
        <v>0</v>
      </c>
      <c r="GD131" s="1">
        <f t="shared" si="429"/>
        <v>0</v>
      </c>
      <c r="GE131" s="1">
        <f t="shared" si="430"/>
        <v>0</v>
      </c>
      <c r="GF131" s="1">
        <f t="shared" si="431"/>
        <v>0</v>
      </c>
      <c r="GG131" s="1">
        <f t="shared" si="432"/>
        <v>0</v>
      </c>
      <c r="GH131" s="1">
        <f t="shared" si="433"/>
        <v>0</v>
      </c>
      <c r="GI131" s="1">
        <f t="shared" si="434"/>
        <v>0</v>
      </c>
      <c r="GJ131" s="1">
        <f t="shared" si="435"/>
        <v>0</v>
      </c>
      <c r="GK131" s="1">
        <f t="shared" si="436"/>
        <v>0</v>
      </c>
      <c r="GL131" s="1">
        <f t="shared" si="437"/>
        <v>0</v>
      </c>
      <c r="GM131" s="1">
        <f t="shared" si="438"/>
        <v>0</v>
      </c>
      <c r="GN131">
        <f t="shared" si="439"/>
        <v>127800</v>
      </c>
      <c r="GO131">
        <f t="shared" si="440"/>
        <v>159750</v>
      </c>
    </row>
    <row r="132" spans="1:197" x14ac:dyDescent="0.2">
      <c r="A132" s="1" t="s">
        <v>387</v>
      </c>
      <c r="B132" t="s">
        <v>128</v>
      </c>
      <c r="C132" t="s">
        <v>388</v>
      </c>
      <c r="D132" t="s">
        <v>129</v>
      </c>
      <c r="E132">
        <v>106500</v>
      </c>
      <c r="F132">
        <v>37300</v>
      </c>
      <c r="G132">
        <v>42600</v>
      </c>
      <c r="H132">
        <v>47950</v>
      </c>
      <c r="I132">
        <v>53250</v>
      </c>
      <c r="J132">
        <v>57550</v>
      </c>
      <c r="K132">
        <v>61800</v>
      </c>
      <c r="L132">
        <v>66050</v>
      </c>
      <c r="M132">
        <v>70300</v>
      </c>
      <c r="N132">
        <v>44760</v>
      </c>
      <c r="O132">
        <v>51120</v>
      </c>
      <c r="P132">
        <v>57540</v>
      </c>
      <c r="Q132">
        <v>63900</v>
      </c>
      <c r="R132">
        <v>69060</v>
      </c>
      <c r="S132">
        <v>74160</v>
      </c>
      <c r="T132">
        <v>79260</v>
      </c>
      <c r="U132">
        <v>84360</v>
      </c>
      <c r="V132" s="1" t="s">
        <v>17</v>
      </c>
      <c r="AM132" s="1" t="s">
        <v>617</v>
      </c>
      <c r="AN132" s="1" t="s">
        <v>19</v>
      </c>
      <c r="AO132" s="1">
        <v>1</v>
      </c>
      <c r="AP132" t="s">
        <v>388</v>
      </c>
      <c r="AQ132" s="1" t="s">
        <v>21</v>
      </c>
      <c r="AR132" s="1" t="s">
        <v>612</v>
      </c>
      <c r="AS132" t="s">
        <v>388</v>
      </c>
      <c r="AT132">
        <f>'Average Income Limits-HIDE'!L131</f>
        <v>14920</v>
      </c>
      <c r="AU132">
        <f>'Average Income Limits-HIDE'!M131</f>
        <v>17040</v>
      </c>
      <c r="AV132">
        <f>'Average Income Limits-HIDE'!N131</f>
        <v>19180</v>
      </c>
      <c r="AW132">
        <f>'Average Income Limits-HIDE'!O131</f>
        <v>21300</v>
      </c>
      <c r="AX132">
        <f>'Average Income Limits-HIDE'!P131</f>
        <v>23020</v>
      </c>
      <c r="AY132">
        <f>'Average Income Limits-HIDE'!Q131</f>
        <v>24720</v>
      </c>
      <c r="AZ132">
        <f>'Average Income Limits-HIDE'!R131</f>
        <v>26420</v>
      </c>
      <c r="BA132">
        <f>'Average Income Limits-HIDE'!S131</f>
        <v>28120</v>
      </c>
      <c r="BB132">
        <f>'Average Income Limits-HIDE'!T131</f>
        <v>22380</v>
      </c>
      <c r="BC132">
        <f>'Average Income Limits-HIDE'!U131</f>
        <v>25560</v>
      </c>
      <c r="BD132">
        <f>'Average Income Limits-HIDE'!V131</f>
        <v>28770</v>
      </c>
      <c r="BE132">
        <f>'Average Income Limits-HIDE'!W131</f>
        <v>31950</v>
      </c>
      <c r="BF132">
        <f>'Average Income Limits-HIDE'!X131</f>
        <v>34530</v>
      </c>
      <c r="BG132">
        <f>'Average Income Limits-HIDE'!Y131</f>
        <v>37080</v>
      </c>
      <c r="BH132">
        <f>'Average Income Limits-HIDE'!Z131</f>
        <v>39630</v>
      </c>
      <c r="BI132">
        <f>'Average Income Limits-HIDE'!AA131</f>
        <v>42180</v>
      </c>
      <c r="BJ132">
        <f>'Average Income Limits-HIDE'!AB131</f>
        <v>29840</v>
      </c>
      <c r="BK132">
        <f>'Average Income Limits-HIDE'!AC131</f>
        <v>34080</v>
      </c>
      <c r="BL132">
        <f>'Average Income Limits-HIDE'!AD131</f>
        <v>38360</v>
      </c>
      <c r="BM132">
        <f>'Average Income Limits-HIDE'!AE131</f>
        <v>42600</v>
      </c>
      <c r="BN132">
        <f>'Average Income Limits-HIDE'!AF131</f>
        <v>46040</v>
      </c>
      <c r="BO132">
        <f>'Average Income Limits-HIDE'!AG131</f>
        <v>49440</v>
      </c>
      <c r="BP132">
        <f>'Average Income Limits-HIDE'!AH131</f>
        <v>52840</v>
      </c>
      <c r="BQ132">
        <f>'Average Income Limits-HIDE'!AI131</f>
        <v>56240</v>
      </c>
      <c r="BR132">
        <f>'Average Income Limits-HIDE'!AZ131</f>
        <v>52220</v>
      </c>
      <c r="BS132">
        <f>'Average Income Limits-HIDE'!BA131</f>
        <v>59640</v>
      </c>
      <c r="BT132">
        <f>'Average Income Limits-HIDE'!BB131</f>
        <v>67130</v>
      </c>
      <c r="BU132">
        <f>'Average Income Limits-HIDE'!BC131</f>
        <v>74550</v>
      </c>
      <c r="BV132">
        <f>'Average Income Limits-HIDE'!BD131</f>
        <v>80570</v>
      </c>
      <c r="BW132">
        <f>'Average Income Limits-HIDE'!BE131</f>
        <v>86520</v>
      </c>
      <c r="BX132">
        <f>'Average Income Limits-HIDE'!BF131</f>
        <v>92470</v>
      </c>
      <c r="BY132">
        <f>'Average Income Limits-HIDE'!BG131</f>
        <v>98420</v>
      </c>
      <c r="BZ132">
        <f>'Average Income Limits-HIDE'!BH131</f>
        <v>59680</v>
      </c>
      <c r="CA132">
        <f>'Average Income Limits-HIDE'!BI131</f>
        <v>68160</v>
      </c>
      <c r="CB132">
        <f>'Average Income Limits-HIDE'!BJ131</f>
        <v>76720</v>
      </c>
      <c r="CC132">
        <f>'Average Income Limits-HIDE'!BK131</f>
        <v>85200</v>
      </c>
      <c r="CD132">
        <f>'Average Income Limits-HIDE'!BL131</f>
        <v>92080</v>
      </c>
      <c r="CE132">
        <f>'Average Income Limits-HIDE'!BM131</f>
        <v>98880</v>
      </c>
      <c r="CF132">
        <f>'Average Income Limits-HIDE'!BN131</f>
        <v>105680</v>
      </c>
      <c r="CG132">
        <f>'Average Income Limits-HIDE'!BO131</f>
        <v>112480</v>
      </c>
      <c r="CH132" s="1">
        <f t="shared" si="337"/>
        <v>373</v>
      </c>
      <c r="CI132" s="1">
        <f t="shared" si="338"/>
        <v>399</v>
      </c>
      <c r="CJ132" s="1">
        <f t="shared" si="339"/>
        <v>479</v>
      </c>
      <c r="CK132" s="1">
        <f t="shared" si="340"/>
        <v>554</v>
      </c>
      <c r="CL132" s="1">
        <f t="shared" si="341"/>
        <v>618</v>
      </c>
      <c r="CM132" s="1">
        <f t="shared" si="342"/>
        <v>559</v>
      </c>
      <c r="CN132" s="1">
        <f t="shared" si="343"/>
        <v>599</v>
      </c>
      <c r="CO132" s="1">
        <f t="shared" si="344"/>
        <v>719</v>
      </c>
      <c r="CP132" s="1">
        <f t="shared" si="345"/>
        <v>831</v>
      </c>
      <c r="CQ132" s="1">
        <f t="shared" si="346"/>
        <v>927</v>
      </c>
      <c r="CR132" s="1">
        <f t="shared" si="347"/>
        <v>746</v>
      </c>
      <c r="CS132" s="1">
        <f t="shared" si="348"/>
        <v>799</v>
      </c>
      <c r="CT132" s="1">
        <f t="shared" si="349"/>
        <v>959</v>
      </c>
      <c r="CU132" s="1">
        <f t="shared" si="350"/>
        <v>1108</v>
      </c>
      <c r="CV132" s="1">
        <f t="shared" si="351"/>
        <v>1236</v>
      </c>
      <c r="CW132" s="1">
        <f t="shared" si="352"/>
        <v>932</v>
      </c>
      <c r="CX132" s="1">
        <f t="shared" si="353"/>
        <v>998</v>
      </c>
      <c r="CY132" s="1">
        <f t="shared" si="354"/>
        <v>1198</v>
      </c>
      <c r="CZ132" s="1">
        <f t="shared" si="355"/>
        <v>1385</v>
      </c>
      <c r="DA132" s="1">
        <f t="shared" si="356"/>
        <v>1545</v>
      </c>
      <c r="DB132" s="1">
        <f t="shared" si="357"/>
        <v>1119</v>
      </c>
      <c r="DC132" s="1">
        <f t="shared" si="358"/>
        <v>1198</v>
      </c>
      <c r="DD132" s="1">
        <f t="shared" si="359"/>
        <v>1438</v>
      </c>
      <c r="DE132" s="1">
        <f t="shared" si="360"/>
        <v>1662</v>
      </c>
      <c r="DF132" s="1">
        <f t="shared" si="361"/>
        <v>1854</v>
      </c>
      <c r="DG132" s="1">
        <f t="shared" si="362"/>
        <v>1305</v>
      </c>
      <c r="DH132" s="1">
        <f t="shared" si="363"/>
        <v>1398</v>
      </c>
      <c r="DI132" s="1">
        <f t="shared" si="364"/>
        <v>1678</v>
      </c>
      <c r="DJ132" s="1">
        <f t="shared" si="365"/>
        <v>1939</v>
      </c>
      <c r="DK132" s="1">
        <f t="shared" si="366"/>
        <v>2163</v>
      </c>
      <c r="DL132" s="1">
        <f t="shared" si="367"/>
        <v>1492</v>
      </c>
      <c r="DM132" s="1">
        <f t="shared" si="368"/>
        <v>1598</v>
      </c>
      <c r="DN132" s="1">
        <f t="shared" si="369"/>
        <v>1918</v>
      </c>
      <c r="DO132" s="1">
        <f t="shared" si="370"/>
        <v>2216</v>
      </c>
      <c r="DP132" s="1">
        <f t="shared" si="371"/>
        <v>2472</v>
      </c>
      <c r="DQ132">
        <f t="shared" si="441"/>
        <v>0</v>
      </c>
      <c r="DR132">
        <f t="shared" si="442"/>
        <v>0</v>
      </c>
      <c r="DS132">
        <f t="shared" si="443"/>
        <v>0</v>
      </c>
      <c r="DT132">
        <f t="shared" si="444"/>
        <v>0</v>
      </c>
      <c r="DU132">
        <f t="shared" si="445"/>
        <v>0</v>
      </c>
      <c r="DV132">
        <f t="shared" si="446"/>
        <v>0</v>
      </c>
      <c r="DW132">
        <f t="shared" si="447"/>
        <v>0</v>
      </c>
      <c r="DX132">
        <f t="shared" si="448"/>
        <v>0</v>
      </c>
      <c r="DY132">
        <f t="shared" si="372"/>
        <v>0</v>
      </c>
      <c r="DZ132">
        <f t="shared" si="373"/>
        <v>0</v>
      </c>
      <c r="EA132">
        <f t="shared" si="374"/>
        <v>0</v>
      </c>
      <c r="EB132">
        <f t="shared" si="375"/>
        <v>0</v>
      </c>
      <c r="EC132">
        <f t="shared" si="376"/>
        <v>0</v>
      </c>
      <c r="ED132">
        <f t="shared" si="377"/>
        <v>0</v>
      </c>
      <c r="EE132">
        <f t="shared" si="378"/>
        <v>0</v>
      </c>
      <c r="EF132">
        <f t="shared" si="379"/>
        <v>0</v>
      </c>
      <c r="EG132">
        <f t="shared" si="380"/>
        <v>0</v>
      </c>
      <c r="EH132">
        <f t="shared" si="381"/>
        <v>0</v>
      </c>
      <c r="EI132">
        <f t="shared" si="382"/>
        <v>0</v>
      </c>
      <c r="EJ132">
        <f t="shared" si="383"/>
        <v>0</v>
      </c>
      <c r="EK132">
        <f t="shared" si="384"/>
        <v>0</v>
      </c>
      <c r="EL132">
        <f t="shared" si="385"/>
        <v>0</v>
      </c>
      <c r="EM132">
        <f t="shared" si="386"/>
        <v>0</v>
      </c>
      <c r="EN132">
        <f t="shared" si="387"/>
        <v>0</v>
      </c>
      <c r="EO132">
        <f t="shared" si="388"/>
        <v>0</v>
      </c>
      <c r="EP132">
        <f t="shared" si="389"/>
        <v>0</v>
      </c>
      <c r="EQ132">
        <f t="shared" si="390"/>
        <v>0</v>
      </c>
      <c r="ER132">
        <f t="shared" si="391"/>
        <v>0</v>
      </c>
      <c r="ES132">
        <f t="shared" si="392"/>
        <v>0</v>
      </c>
      <c r="ET132">
        <f t="shared" si="393"/>
        <v>0</v>
      </c>
      <c r="EU132">
        <f t="shared" si="394"/>
        <v>0</v>
      </c>
      <c r="EV132">
        <f t="shared" si="395"/>
        <v>0</v>
      </c>
      <c r="EW132">
        <f t="shared" si="396"/>
        <v>0</v>
      </c>
      <c r="EX132">
        <f t="shared" si="397"/>
        <v>0</v>
      </c>
      <c r="EY132">
        <f t="shared" si="398"/>
        <v>0</v>
      </c>
      <c r="EZ132">
        <f t="shared" si="399"/>
        <v>0</v>
      </c>
      <c r="FA132">
        <f t="shared" si="400"/>
        <v>0</v>
      </c>
      <c r="FB132">
        <f t="shared" si="401"/>
        <v>0</v>
      </c>
      <c r="FC132">
        <f t="shared" si="402"/>
        <v>0</v>
      </c>
      <c r="FD132">
        <f t="shared" si="403"/>
        <v>0</v>
      </c>
      <c r="FE132" s="1">
        <f t="shared" si="404"/>
        <v>0</v>
      </c>
      <c r="FF132" s="1">
        <f t="shared" si="405"/>
        <v>0</v>
      </c>
      <c r="FG132" s="1">
        <f t="shared" si="406"/>
        <v>0</v>
      </c>
      <c r="FH132" s="1">
        <f t="shared" si="407"/>
        <v>0</v>
      </c>
      <c r="FI132" s="1">
        <f t="shared" si="408"/>
        <v>0</v>
      </c>
      <c r="FJ132" s="1">
        <f t="shared" si="409"/>
        <v>0</v>
      </c>
      <c r="FK132" s="1">
        <f t="shared" si="410"/>
        <v>0</v>
      </c>
      <c r="FL132" s="1">
        <f t="shared" si="411"/>
        <v>0</v>
      </c>
      <c r="FM132" s="1">
        <f t="shared" si="412"/>
        <v>0</v>
      </c>
      <c r="FN132" s="1">
        <f t="shared" si="413"/>
        <v>0</v>
      </c>
      <c r="FO132" s="1">
        <f t="shared" si="414"/>
        <v>0</v>
      </c>
      <c r="FP132" s="1">
        <f t="shared" si="415"/>
        <v>0</v>
      </c>
      <c r="FQ132" s="1">
        <f t="shared" si="416"/>
        <v>0</v>
      </c>
      <c r="FR132" s="1">
        <f t="shared" si="417"/>
        <v>0</v>
      </c>
      <c r="FS132" s="1">
        <f t="shared" si="418"/>
        <v>0</v>
      </c>
      <c r="FT132" s="1">
        <f t="shared" si="419"/>
        <v>0</v>
      </c>
      <c r="FU132" s="1">
        <f t="shared" si="420"/>
        <v>0</v>
      </c>
      <c r="FV132" s="1">
        <f t="shared" si="421"/>
        <v>0</v>
      </c>
      <c r="FW132" s="1">
        <f t="shared" si="422"/>
        <v>0</v>
      </c>
      <c r="FX132" s="1">
        <f t="shared" si="423"/>
        <v>0</v>
      </c>
      <c r="FY132" s="1">
        <f t="shared" si="424"/>
        <v>0</v>
      </c>
      <c r="FZ132" s="1">
        <f t="shared" si="425"/>
        <v>0</v>
      </c>
      <c r="GA132" s="1">
        <f t="shared" si="426"/>
        <v>0</v>
      </c>
      <c r="GB132" s="1">
        <f t="shared" si="427"/>
        <v>0</v>
      </c>
      <c r="GC132" s="1">
        <f t="shared" si="428"/>
        <v>0</v>
      </c>
      <c r="GD132" s="1">
        <f t="shared" si="429"/>
        <v>0</v>
      </c>
      <c r="GE132" s="1">
        <f t="shared" si="430"/>
        <v>0</v>
      </c>
      <c r="GF132" s="1">
        <f t="shared" si="431"/>
        <v>0</v>
      </c>
      <c r="GG132" s="1">
        <f t="shared" si="432"/>
        <v>0</v>
      </c>
      <c r="GH132" s="1">
        <f t="shared" si="433"/>
        <v>0</v>
      </c>
      <c r="GI132" s="1">
        <f t="shared" si="434"/>
        <v>0</v>
      </c>
      <c r="GJ132" s="1">
        <f t="shared" si="435"/>
        <v>0</v>
      </c>
      <c r="GK132" s="1">
        <f t="shared" si="436"/>
        <v>0</v>
      </c>
      <c r="GL132" s="1">
        <f t="shared" si="437"/>
        <v>0</v>
      </c>
      <c r="GM132" s="1">
        <f t="shared" si="438"/>
        <v>0</v>
      </c>
      <c r="GN132">
        <f t="shared" si="439"/>
        <v>127800</v>
      </c>
      <c r="GO132">
        <f t="shared" si="440"/>
        <v>159750</v>
      </c>
    </row>
    <row r="133" spans="1:197" x14ac:dyDescent="0.2">
      <c r="A133" s="1" t="s">
        <v>389</v>
      </c>
      <c r="B133" t="s">
        <v>42</v>
      </c>
      <c r="C133" t="s">
        <v>390</v>
      </c>
      <c r="D133" t="s">
        <v>830</v>
      </c>
      <c r="E133">
        <v>94400</v>
      </c>
      <c r="F133">
        <v>33050</v>
      </c>
      <c r="G133">
        <v>37800</v>
      </c>
      <c r="H133">
        <v>42500</v>
      </c>
      <c r="I133">
        <v>47200</v>
      </c>
      <c r="J133">
        <v>51000</v>
      </c>
      <c r="K133">
        <v>54800</v>
      </c>
      <c r="L133">
        <v>58550</v>
      </c>
      <c r="M133">
        <v>62350</v>
      </c>
      <c r="N133">
        <v>39660</v>
      </c>
      <c r="O133">
        <v>45360</v>
      </c>
      <c r="P133">
        <v>51000</v>
      </c>
      <c r="Q133">
        <v>56640</v>
      </c>
      <c r="R133">
        <v>61200</v>
      </c>
      <c r="S133">
        <v>65760</v>
      </c>
      <c r="T133">
        <v>70260</v>
      </c>
      <c r="U133">
        <v>74820</v>
      </c>
      <c r="V133" s="1" t="s">
        <v>17</v>
      </c>
      <c r="AM133" s="1" t="s">
        <v>617</v>
      </c>
      <c r="AN133" s="1" t="s">
        <v>19</v>
      </c>
      <c r="AO133" s="1">
        <v>1</v>
      </c>
      <c r="AP133" t="s">
        <v>390</v>
      </c>
      <c r="AQ133" s="1" t="s">
        <v>21</v>
      </c>
      <c r="AR133" s="1" t="s">
        <v>613</v>
      </c>
      <c r="AS133" t="s">
        <v>390</v>
      </c>
      <c r="AT133">
        <f>'Average Income Limits-HIDE'!L132</f>
        <v>13220</v>
      </c>
      <c r="AU133">
        <f>'Average Income Limits-HIDE'!M132</f>
        <v>15120</v>
      </c>
      <c r="AV133">
        <f>'Average Income Limits-HIDE'!N132</f>
        <v>17000</v>
      </c>
      <c r="AW133">
        <f>'Average Income Limits-HIDE'!O132</f>
        <v>18880</v>
      </c>
      <c r="AX133">
        <f>'Average Income Limits-HIDE'!P132</f>
        <v>20400</v>
      </c>
      <c r="AY133">
        <f>'Average Income Limits-HIDE'!Q132</f>
        <v>21920</v>
      </c>
      <c r="AZ133">
        <f>'Average Income Limits-HIDE'!R132</f>
        <v>23420</v>
      </c>
      <c r="BA133">
        <f>'Average Income Limits-HIDE'!S132</f>
        <v>24940</v>
      </c>
      <c r="BB133">
        <f>'Average Income Limits-HIDE'!T132</f>
        <v>19830</v>
      </c>
      <c r="BC133">
        <f>'Average Income Limits-HIDE'!U132</f>
        <v>22680</v>
      </c>
      <c r="BD133">
        <f>'Average Income Limits-HIDE'!V132</f>
        <v>25500</v>
      </c>
      <c r="BE133">
        <f>'Average Income Limits-HIDE'!W132</f>
        <v>28320</v>
      </c>
      <c r="BF133">
        <f>'Average Income Limits-HIDE'!X132</f>
        <v>30600</v>
      </c>
      <c r="BG133">
        <f>'Average Income Limits-HIDE'!Y132</f>
        <v>32880</v>
      </c>
      <c r="BH133">
        <f>'Average Income Limits-HIDE'!Z132</f>
        <v>35130</v>
      </c>
      <c r="BI133">
        <f>'Average Income Limits-HIDE'!AA132</f>
        <v>37410</v>
      </c>
      <c r="BJ133">
        <f>'Average Income Limits-HIDE'!AB132</f>
        <v>26440</v>
      </c>
      <c r="BK133">
        <f>'Average Income Limits-HIDE'!AC132</f>
        <v>30240</v>
      </c>
      <c r="BL133">
        <f>'Average Income Limits-HIDE'!AD132</f>
        <v>34000</v>
      </c>
      <c r="BM133">
        <f>'Average Income Limits-HIDE'!AE132</f>
        <v>37760</v>
      </c>
      <c r="BN133">
        <f>'Average Income Limits-HIDE'!AF132</f>
        <v>40800</v>
      </c>
      <c r="BO133">
        <f>'Average Income Limits-HIDE'!AG132</f>
        <v>43840</v>
      </c>
      <c r="BP133">
        <f>'Average Income Limits-HIDE'!AH132</f>
        <v>46840</v>
      </c>
      <c r="BQ133">
        <f>'Average Income Limits-HIDE'!AI132</f>
        <v>49880</v>
      </c>
      <c r="BR133">
        <f>'Average Income Limits-HIDE'!AZ132</f>
        <v>46270</v>
      </c>
      <c r="BS133">
        <f>'Average Income Limits-HIDE'!BA132</f>
        <v>52920</v>
      </c>
      <c r="BT133">
        <f>'Average Income Limits-HIDE'!BB132</f>
        <v>59500</v>
      </c>
      <c r="BU133">
        <f>'Average Income Limits-HIDE'!BC132</f>
        <v>66080</v>
      </c>
      <c r="BV133">
        <f>'Average Income Limits-HIDE'!BD132</f>
        <v>71400</v>
      </c>
      <c r="BW133">
        <f>'Average Income Limits-HIDE'!BE132</f>
        <v>76720</v>
      </c>
      <c r="BX133">
        <f>'Average Income Limits-HIDE'!BF132</f>
        <v>81970</v>
      </c>
      <c r="BY133">
        <f>'Average Income Limits-HIDE'!BG132</f>
        <v>87290</v>
      </c>
      <c r="BZ133">
        <f>'Average Income Limits-HIDE'!BH132</f>
        <v>52880</v>
      </c>
      <c r="CA133">
        <f>'Average Income Limits-HIDE'!BI132</f>
        <v>60480</v>
      </c>
      <c r="CB133">
        <f>'Average Income Limits-HIDE'!BJ132</f>
        <v>68000</v>
      </c>
      <c r="CC133">
        <f>'Average Income Limits-HIDE'!BK132</f>
        <v>75520</v>
      </c>
      <c r="CD133">
        <f>'Average Income Limits-HIDE'!BL132</f>
        <v>81600</v>
      </c>
      <c r="CE133">
        <f>'Average Income Limits-HIDE'!BM132</f>
        <v>87680</v>
      </c>
      <c r="CF133">
        <f>'Average Income Limits-HIDE'!BN132</f>
        <v>93680</v>
      </c>
      <c r="CG133">
        <f>'Average Income Limits-HIDE'!BO132</f>
        <v>99760</v>
      </c>
      <c r="CH133" s="1">
        <f t="shared" si="337"/>
        <v>330</v>
      </c>
      <c r="CI133" s="1">
        <f t="shared" si="338"/>
        <v>354</v>
      </c>
      <c r="CJ133" s="1">
        <f t="shared" si="339"/>
        <v>425</v>
      </c>
      <c r="CK133" s="1">
        <f t="shared" si="340"/>
        <v>491</v>
      </c>
      <c r="CL133" s="1">
        <f t="shared" si="341"/>
        <v>548</v>
      </c>
      <c r="CM133" s="1">
        <f t="shared" si="342"/>
        <v>495</v>
      </c>
      <c r="CN133" s="1">
        <f t="shared" si="343"/>
        <v>531</v>
      </c>
      <c r="CO133" s="1">
        <f t="shared" si="344"/>
        <v>637</v>
      </c>
      <c r="CP133" s="1">
        <f t="shared" si="345"/>
        <v>736</v>
      </c>
      <c r="CQ133" s="1">
        <f t="shared" si="346"/>
        <v>822</v>
      </c>
      <c r="CR133" s="1">
        <f t="shared" si="347"/>
        <v>661</v>
      </c>
      <c r="CS133" s="1">
        <f t="shared" si="348"/>
        <v>708</v>
      </c>
      <c r="CT133" s="1">
        <f t="shared" si="349"/>
        <v>850</v>
      </c>
      <c r="CU133" s="1">
        <f t="shared" si="350"/>
        <v>982</v>
      </c>
      <c r="CV133" s="1">
        <f t="shared" si="351"/>
        <v>1096</v>
      </c>
      <c r="CW133" s="1">
        <f t="shared" si="352"/>
        <v>826</v>
      </c>
      <c r="CX133" s="1">
        <f t="shared" si="353"/>
        <v>885</v>
      </c>
      <c r="CY133" s="1">
        <f t="shared" si="354"/>
        <v>1062</v>
      </c>
      <c r="CZ133" s="1">
        <f t="shared" si="355"/>
        <v>1227</v>
      </c>
      <c r="DA133" s="1">
        <f t="shared" si="356"/>
        <v>1370</v>
      </c>
      <c r="DB133" s="1">
        <f t="shared" si="357"/>
        <v>991</v>
      </c>
      <c r="DC133" s="1">
        <f t="shared" si="358"/>
        <v>1062</v>
      </c>
      <c r="DD133" s="1">
        <f t="shared" si="359"/>
        <v>1275</v>
      </c>
      <c r="DE133" s="1">
        <f t="shared" si="360"/>
        <v>1473</v>
      </c>
      <c r="DF133" s="1">
        <f t="shared" si="361"/>
        <v>1644</v>
      </c>
      <c r="DG133" s="1">
        <f t="shared" si="362"/>
        <v>1156</v>
      </c>
      <c r="DH133" s="1">
        <f t="shared" si="363"/>
        <v>1239</v>
      </c>
      <c r="DI133" s="1">
        <f t="shared" si="364"/>
        <v>1487</v>
      </c>
      <c r="DJ133" s="1">
        <f t="shared" si="365"/>
        <v>1718</v>
      </c>
      <c r="DK133" s="1">
        <f t="shared" si="366"/>
        <v>1918</v>
      </c>
      <c r="DL133" s="1">
        <f t="shared" si="367"/>
        <v>1322</v>
      </c>
      <c r="DM133" s="1">
        <f t="shared" si="368"/>
        <v>1417</v>
      </c>
      <c r="DN133" s="1">
        <f t="shared" si="369"/>
        <v>1700</v>
      </c>
      <c r="DO133" s="1">
        <f t="shared" si="370"/>
        <v>1964</v>
      </c>
      <c r="DP133" s="1">
        <f t="shared" si="371"/>
        <v>2192</v>
      </c>
      <c r="DQ133">
        <f t="shared" si="441"/>
        <v>0</v>
      </c>
      <c r="DR133">
        <f t="shared" si="442"/>
        <v>0</v>
      </c>
      <c r="DS133">
        <f t="shared" si="443"/>
        <v>0</v>
      </c>
      <c r="DT133">
        <f t="shared" si="444"/>
        <v>0</v>
      </c>
      <c r="DU133">
        <f t="shared" si="445"/>
        <v>0</v>
      </c>
      <c r="DV133">
        <f t="shared" si="446"/>
        <v>0</v>
      </c>
      <c r="DW133">
        <f t="shared" si="447"/>
        <v>0</v>
      </c>
      <c r="DX133">
        <f t="shared" si="448"/>
        <v>0</v>
      </c>
      <c r="DY133">
        <f t="shared" si="372"/>
        <v>0</v>
      </c>
      <c r="DZ133">
        <f t="shared" si="373"/>
        <v>0</v>
      </c>
      <c r="EA133">
        <f t="shared" si="374"/>
        <v>0</v>
      </c>
      <c r="EB133">
        <f t="shared" si="375"/>
        <v>0</v>
      </c>
      <c r="EC133">
        <f t="shared" si="376"/>
        <v>0</v>
      </c>
      <c r="ED133">
        <f t="shared" si="377"/>
        <v>0</v>
      </c>
      <c r="EE133">
        <f t="shared" si="378"/>
        <v>0</v>
      </c>
      <c r="EF133">
        <f t="shared" si="379"/>
        <v>0</v>
      </c>
      <c r="EG133">
        <f t="shared" si="380"/>
        <v>0</v>
      </c>
      <c r="EH133">
        <f t="shared" si="381"/>
        <v>0</v>
      </c>
      <c r="EI133">
        <f t="shared" si="382"/>
        <v>0</v>
      </c>
      <c r="EJ133">
        <f t="shared" si="383"/>
        <v>0</v>
      </c>
      <c r="EK133">
        <f t="shared" si="384"/>
        <v>0</v>
      </c>
      <c r="EL133">
        <f t="shared" si="385"/>
        <v>0</v>
      </c>
      <c r="EM133">
        <f t="shared" si="386"/>
        <v>0</v>
      </c>
      <c r="EN133">
        <f t="shared" si="387"/>
        <v>0</v>
      </c>
      <c r="EO133">
        <f t="shared" si="388"/>
        <v>0</v>
      </c>
      <c r="EP133">
        <f t="shared" si="389"/>
        <v>0</v>
      </c>
      <c r="EQ133">
        <f t="shared" si="390"/>
        <v>0</v>
      </c>
      <c r="ER133">
        <f t="shared" si="391"/>
        <v>0</v>
      </c>
      <c r="ES133">
        <f t="shared" si="392"/>
        <v>0</v>
      </c>
      <c r="ET133">
        <f t="shared" si="393"/>
        <v>0</v>
      </c>
      <c r="EU133">
        <f t="shared" si="394"/>
        <v>0</v>
      </c>
      <c r="EV133">
        <f t="shared" si="395"/>
        <v>0</v>
      </c>
      <c r="EW133">
        <f t="shared" si="396"/>
        <v>0</v>
      </c>
      <c r="EX133">
        <f t="shared" si="397"/>
        <v>0</v>
      </c>
      <c r="EY133">
        <f t="shared" si="398"/>
        <v>0</v>
      </c>
      <c r="EZ133">
        <f t="shared" si="399"/>
        <v>0</v>
      </c>
      <c r="FA133">
        <f t="shared" si="400"/>
        <v>0</v>
      </c>
      <c r="FB133">
        <f t="shared" si="401"/>
        <v>0</v>
      </c>
      <c r="FC133">
        <f t="shared" si="402"/>
        <v>0</v>
      </c>
      <c r="FD133">
        <f t="shared" si="403"/>
        <v>0</v>
      </c>
      <c r="FE133" s="1">
        <f t="shared" si="404"/>
        <v>0</v>
      </c>
      <c r="FF133" s="1">
        <f t="shared" si="405"/>
        <v>0</v>
      </c>
      <c r="FG133" s="1">
        <f t="shared" si="406"/>
        <v>0</v>
      </c>
      <c r="FH133" s="1">
        <f t="shared" si="407"/>
        <v>0</v>
      </c>
      <c r="FI133" s="1">
        <f t="shared" si="408"/>
        <v>0</v>
      </c>
      <c r="FJ133" s="1">
        <f t="shared" si="409"/>
        <v>0</v>
      </c>
      <c r="FK133" s="1">
        <f t="shared" si="410"/>
        <v>0</v>
      </c>
      <c r="FL133" s="1">
        <f t="shared" si="411"/>
        <v>0</v>
      </c>
      <c r="FM133" s="1">
        <f t="shared" si="412"/>
        <v>0</v>
      </c>
      <c r="FN133" s="1">
        <f t="shared" si="413"/>
        <v>0</v>
      </c>
      <c r="FO133" s="1">
        <f t="shared" si="414"/>
        <v>0</v>
      </c>
      <c r="FP133" s="1">
        <f t="shared" si="415"/>
        <v>0</v>
      </c>
      <c r="FQ133" s="1">
        <f t="shared" si="416"/>
        <v>0</v>
      </c>
      <c r="FR133" s="1">
        <f t="shared" si="417"/>
        <v>0</v>
      </c>
      <c r="FS133" s="1">
        <f t="shared" si="418"/>
        <v>0</v>
      </c>
      <c r="FT133" s="1">
        <f t="shared" si="419"/>
        <v>0</v>
      </c>
      <c r="FU133" s="1">
        <f t="shared" si="420"/>
        <v>0</v>
      </c>
      <c r="FV133" s="1">
        <f t="shared" si="421"/>
        <v>0</v>
      </c>
      <c r="FW133" s="1">
        <f t="shared" si="422"/>
        <v>0</v>
      </c>
      <c r="FX133" s="1">
        <f t="shared" si="423"/>
        <v>0</v>
      </c>
      <c r="FY133" s="1">
        <f t="shared" si="424"/>
        <v>0</v>
      </c>
      <c r="FZ133" s="1">
        <f t="shared" si="425"/>
        <v>0</v>
      </c>
      <c r="GA133" s="1">
        <f t="shared" si="426"/>
        <v>0</v>
      </c>
      <c r="GB133" s="1">
        <f t="shared" si="427"/>
        <v>0</v>
      </c>
      <c r="GC133" s="1">
        <f t="shared" si="428"/>
        <v>0</v>
      </c>
      <c r="GD133" s="1">
        <f t="shared" si="429"/>
        <v>0</v>
      </c>
      <c r="GE133" s="1">
        <f t="shared" si="430"/>
        <v>0</v>
      </c>
      <c r="GF133" s="1">
        <f t="shared" si="431"/>
        <v>0</v>
      </c>
      <c r="GG133" s="1">
        <f t="shared" si="432"/>
        <v>0</v>
      </c>
      <c r="GH133" s="1">
        <f t="shared" si="433"/>
        <v>0</v>
      </c>
      <c r="GI133" s="1">
        <f t="shared" si="434"/>
        <v>0</v>
      </c>
      <c r="GJ133" s="1">
        <f t="shared" si="435"/>
        <v>0</v>
      </c>
      <c r="GK133" s="1">
        <f t="shared" si="436"/>
        <v>0</v>
      </c>
      <c r="GL133" s="1">
        <f t="shared" si="437"/>
        <v>0</v>
      </c>
      <c r="GM133" s="1">
        <f t="shared" si="438"/>
        <v>0</v>
      </c>
      <c r="GN133">
        <f t="shared" si="439"/>
        <v>113280</v>
      </c>
      <c r="GO133">
        <f t="shared" si="440"/>
        <v>141600</v>
      </c>
    </row>
    <row r="134" spans="1:197" x14ac:dyDescent="0.2">
      <c r="A134" s="1" t="s">
        <v>391</v>
      </c>
      <c r="B134" t="s">
        <v>128</v>
      </c>
      <c r="C134" t="s">
        <v>392</v>
      </c>
      <c r="D134" t="s">
        <v>129</v>
      </c>
      <c r="E134">
        <v>106500</v>
      </c>
      <c r="F134">
        <v>37300</v>
      </c>
      <c r="G134">
        <v>42600</v>
      </c>
      <c r="H134">
        <v>47950</v>
      </c>
      <c r="I134">
        <v>53250</v>
      </c>
      <c r="J134">
        <v>57550</v>
      </c>
      <c r="K134">
        <v>61800</v>
      </c>
      <c r="L134">
        <v>66050</v>
      </c>
      <c r="M134">
        <v>70300</v>
      </c>
      <c r="N134">
        <v>44760</v>
      </c>
      <c r="O134">
        <v>51120</v>
      </c>
      <c r="P134">
        <v>57540</v>
      </c>
      <c r="Q134">
        <v>63900</v>
      </c>
      <c r="R134">
        <v>69060</v>
      </c>
      <c r="S134">
        <v>74160</v>
      </c>
      <c r="T134">
        <v>79260</v>
      </c>
      <c r="U134">
        <v>84360</v>
      </c>
      <c r="V134" s="1" t="s">
        <v>17</v>
      </c>
      <c r="AM134" s="1" t="s">
        <v>617</v>
      </c>
      <c r="AN134" s="1" t="s">
        <v>19</v>
      </c>
      <c r="AO134" s="1">
        <v>1</v>
      </c>
      <c r="AP134" t="s">
        <v>392</v>
      </c>
      <c r="AQ134" s="1" t="s">
        <v>21</v>
      </c>
      <c r="AR134" s="1" t="s">
        <v>614</v>
      </c>
      <c r="AS134" t="s">
        <v>392</v>
      </c>
      <c r="AT134">
        <f>'Average Income Limits-HIDE'!L133</f>
        <v>14920</v>
      </c>
      <c r="AU134">
        <f>'Average Income Limits-HIDE'!M133</f>
        <v>17040</v>
      </c>
      <c r="AV134">
        <f>'Average Income Limits-HIDE'!N133</f>
        <v>19180</v>
      </c>
      <c r="AW134">
        <f>'Average Income Limits-HIDE'!O133</f>
        <v>21300</v>
      </c>
      <c r="AX134">
        <f>'Average Income Limits-HIDE'!P133</f>
        <v>23020</v>
      </c>
      <c r="AY134">
        <f>'Average Income Limits-HIDE'!Q133</f>
        <v>24720</v>
      </c>
      <c r="AZ134">
        <f>'Average Income Limits-HIDE'!R133</f>
        <v>26420</v>
      </c>
      <c r="BA134">
        <f>'Average Income Limits-HIDE'!S133</f>
        <v>28120</v>
      </c>
      <c r="BB134">
        <f>'Average Income Limits-HIDE'!T133</f>
        <v>22380</v>
      </c>
      <c r="BC134">
        <f>'Average Income Limits-HIDE'!U133</f>
        <v>25560</v>
      </c>
      <c r="BD134">
        <f>'Average Income Limits-HIDE'!V133</f>
        <v>28770</v>
      </c>
      <c r="BE134">
        <f>'Average Income Limits-HIDE'!W133</f>
        <v>31950</v>
      </c>
      <c r="BF134">
        <f>'Average Income Limits-HIDE'!X133</f>
        <v>34530</v>
      </c>
      <c r="BG134">
        <f>'Average Income Limits-HIDE'!Y133</f>
        <v>37080</v>
      </c>
      <c r="BH134">
        <f>'Average Income Limits-HIDE'!Z133</f>
        <v>39630</v>
      </c>
      <c r="BI134">
        <f>'Average Income Limits-HIDE'!AA133</f>
        <v>42180</v>
      </c>
      <c r="BJ134">
        <f>'Average Income Limits-HIDE'!AB133</f>
        <v>29840</v>
      </c>
      <c r="BK134">
        <f>'Average Income Limits-HIDE'!AC133</f>
        <v>34080</v>
      </c>
      <c r="BL134">
        <f>'Average Income Limits-HIDE'!AD133</f>
        <v>38360</v>
      </c>
      <c r="BM134">
        <f>'Average Income Limits-HIDE'!AE133</f>
        <v>42600</v>
      </c>
      <c r="BN134">
        <f>'Average Income Limits-HIDE'!AF133</f>
        <v>46040</v>
      </c>
      <c r="BO134">
        <f>'Average Income Limits-HIDE'!AG133</f>
        <v>49440</v>
      </c>
      <c r="BP134">
        <f>'Average Income Limits-HIDE'!AH133</f>
        <v>52840</v>
      </c>
      <c r="BQ134">
        <f>'Average Income Limits-HIDE'!AI133</f>
        <v>56240</v>
      </c>
      <c r="BR134">
        <f>'Average Income Limits-HIDE'!AZ133</f>
        <v>52220</v>
      </c>
      <c r="BS134">
        <f>'Average Income Limits-HIDE'!BA133</f>
        <v>59640</v>
      </c>
      <c r="BT134">
        <f>'Average Income Limits-HIDE'!BB133</f>
        <v>67130</v>
      </c>
      <c r="BU134">
        <f>'Average Income Limits-HIDE'!BC133</f>
        <v>74550</v>
      </c>
      <c r="BV134">
        <f>'Average Income Limits-HIDE'!BD133</f>
        <v>80570</v>
      </c>
      <c r="BW134">
        <f>'Average Income Limits-HIDE'!BE133</f>
        <v>86520</v>
      </c>
      <c r="BX134">
        <f>'Average Income Limits-HIDE'!BF133</f>
        <v>92470</v>
      </c>
      <c r="BY134">
        <f>'Average Income Limits-HIDE'!BG133</f>
        <v>98420</v>
      </c>
      <c r="BZ134">
        <f>'Average Income Limits-HIDE'!BH133</f>
        <v>59680</v>
      </c>
      <c r="CA134">
        <f>'Average Income Limits-HIDE'!BI133</f>
        <v>68160</v>
      </c>
      <c r="CB134">
        <f>'Average Income Limits-HIDE'!BJ133</f>
        <v>76720</v>
      </c>
      <c r="CC134">
        <f>'Average Income Limits-HIDE'!BK133</f>
        <v>85200</v>
      </c>
      <c r="CD134">
        <f>'Average Income Limits-HIDE'!BL133</f>
        <v>92080</v>
      </c>
      <c r="CE134">
        <f>'Average Income Limits-HIDE'!BM133</f>
        <v>98880</v>
      </c>
      <c r="CF134">
        <f>'Average Income Limits-HIDE'!BN133</f>
        <v>105680</v>
      </c>
      <c r="CG134">
        <f>'Average Income Limits-HIDE'!BO133</f>
        <v>112480</v>
      </c>
      <c r="CH134" s="1">
        <f t="shared" si="337"/>
        <v>373</v>
      </c>
      <c r="CI134" s="1">
        <f t="shared" si="338"/>
        <v>399</v>
      </c>
      <c r="CJ134" s="1">
        <f t="shared" si="339"/>
        <v>479</v>
      </c>
      <c r="CK134" s="1">
        <f t="shared" si="340"/>
        <v>554</v>
      </c>
      <c r="CL134" s="1">
        <f t="shared" si="341"/>
        <v>618</v>
      </c>
      <c r="CM134" s="1">
        <f t="shared" si="342"/>
        <v>559</v>
      </c>
      <c r="CN134" s="1">
        <f t="shared" si="343"/>
        <v>599</v>
      </c>
      <c r="CO134" s="1">
        <f t="shared" si="344"/>
        <v>719</v>
      </c>
      <c r="CP134" s="1">
        <f t="shared" si="345"/>
        <v>831</v>
      </c>
      <c r="CQ134" s="1">
        <f t="shared" si="346"/>
        <v>927</v>
      </c>
      <c r="CR134" s="1">
        <f t="shared" si="347"/>
        <v>746</v>
      </c>
      <c r="CS134" s="1">
        <f t="shared" si="348"/>
        <v>799</v>
      </c>
      <c r="CT134" s="1">
        <f t="shared" si="349"/>
        <v>959</v>
      </c>
      <c r="CU134" s="1">
        <f t="shared" si="350"/>
        <v>1108</v>
      </c>
      <c r="CV134" s="1">
        <f t="shared" si="351"/>
        <v>1236</v>
      </c>
      <c r="CW134" s="1">
        <f t="shared" si="352"/>
        <v>932</v>
      </c>
      <c r="CX134" s="1">
        <f t="shared" si="353"/>
        <v>998</v>
      </c>
      <c r="CY134" s="1">
        <f t="shared" si="354"/>
        <v>1198</v>
      </c>
      <c r="CZ134" s="1">
        <f t="shared" si="355"/>
        <v>1385</v>
      </c>
      <c r="DA134" s="1">
        <f t="shared" si="356"/>
        <v>1545</v>
      </c>
      <c r="DB134" s="1">
        <f t="shared" si="357"/>
        <v>1119</v>
      </c>
      <c r="DC134" s="1">
        <f t="shared" si="358"/>
        <v>1198</v>
      </c>
      <c r="DD134" s="1">
        <f t="shared" si="359"/>
        <v>1438</v>
      </c>
      <c r="DE134" s="1">
        <f t="shared" si="360"/>
        <v>1662</v>
      </c>
      <c r="DF134" s="1">
        <f t="shared" si="361"/>
        <v>1854</v>
      </c>
      <c r="DG134" s="1">
        <f t="shared" si="362"/>
        <v>1305</v>
      </c>
      <c r="DH134" s="1">
        <f t="shared" si="363"/>
        <v>1398</v>
      </c>
      <c r="DI134" s="1">
        <f t="shared" si="364"/>
        <v>1678</v>
      </c>
      <c r="DJ134" s="1">
        <f t="shared" si="365"/>
        <v>1939</v>
      </c>
      <c r="DK134" s="1">
        <f t="shared" si="366"/>
        <v>2163</v>
      </c>
      <c r="DL134" s="1">
        <f t="shared" si="367"/>
        <v>1492</v>
      </c>
      <c r="DM134" s="1">
        <f t="shared" si="368"/>
        <v>1598</v>
      </c>
      <c r="DN134" s="1">
        <f t="shared" si="369"/>
        <v>1918</v>
      </c>
      <c r="DO134" s="1">
        <f t="shared" si="370"/>
        <v>2216</v>
      </c>
      <c r="DP134" s="1">
        <f t="shared" si="371"/>
        <v>2472</v>
      </c>
      <c r="DQ134">
        <f t="shared" si="441"/>
        <v>0</v>
      </c>
      <c r="DR134">
        <f t="shared" si="442"/>
        <v>0</v>
      </c>
      <c r="DS134">
        <f t="shared" si="443"/>
        <v>0</v>
      </c>
      <c r="DT134">
        <f t="shared" si="444"/>
        <v>0</v>
      </c>
      <c r="DU134">
        <f t="shared" si="445"/>
        <v>0</v>
      </c>
      <c r="DV134">
        <f t="shared" si="446"/>
        <v>0</v>
      </c>
      <c r="DW134">
        <f t="shared" si="447"/>
        <v>0</v>
      </c>
      <c r="DX134">
        <f t="shared" si="448"/>
        <v>0</v>
      </c>
      <c r="DY134">
        <f t="shared" si="372"/>
        <v>0</v>
      </c>
      <c r="DZ134">
        <f t="shared" si="373"/>
        <v>0</v>
      </c>
      <c r="EA134">
        <f t="shared" si="374"/>
        <v>0</v>
      </c>
      <c r="EB134">
        <f t="shared" si="375"/>
        <v>0</v>
      </c>
      <c r="EC134">
        <f t="shared" si="376"/>
        <v>0</v>
      </c>
      <c r="ED134">
        <f t="shared" si="377"/>
        <v>0</v>
      </c>
      <c r="EE134">
        <f t="shared" si="378"/>
        <v>0</v>
      </c>
      <c r="EF134">
        <f t="shared" si="379"/>
        <v>0</v>
      </c>
      <c r="EG134">
        <f t="shared" si="380"/>
        <v>0</v>
      </c>
      <c r="EH134">
        <f t="shared" si="381"/>
        <v>0</v>
      </c>
      <c r="EI134">
        <f t="shared" si="382"/>
        <v>0</v>
      </c>
      <c r="EJ134">
        <f t="shared" si="383"/>
        <v>0</v>
      </c>
      <c r="EK134">
        <f t="shared" si="384"/>
        <v>0</v>
      </c>
      <c r="EL134">
        <f t="shared" si="385"/>
        <v>0</v>
      </c>
      <c r="EM134">
        <f t="shared" si="386"/>
        <v>0</v>
      </c>
      <c r="EN134">
        <f t="shared" si="387"/>
        <v>0</v>
      </c>
      <c r="EO134">
        <f t="shared" si="388"/>
        <v>0</v>
      </c>
      <c r="EP134">
        <f t="shared" si="389"/>
        <v>0</v>
      </c>
      <c r="EQ134">
        <f t="shared" si="390"/>
        <v>0</v>
      </c>
      <c r="ER134">
        <f t="shared" si="391"/>
        <v>0</v>
      </c>
      <c r="ES134">
        <f t="shared" si="392"/>
        <v>0</v>
      </c>
      <c r="ET134">
        <f t="shared" si="393"/>
        <v>0</v>
      </c>
      <c r="EU134">
        <f t="shared" si="394"/>
        <v>0</v>
      </c>
      <c r="EV134">
        <f t="shared" si="395"/>
        <v>0</v>
      </c>
      <c r="EW134">
        <f t="shared" si="396"/>
        <v>0</v>
      </c>
      <c r="EX134">
        <f t="shared" si="397"/>
        <v>0</v>
      </c>
      <c r="EY134">
        <f t="shared" si="398"/>
        <v>0</v>
      </c>
      <c r="EZ134">
        <f t="shared" si="399"/>
        <v>0</v>
      </c>
      <c r="FA134">
        <f t="shared" si="400"/>
        <v>0</v>
      </c>
      <c r="FB134">
        <f t="shared" si="401"/>
        <v>0</v>
      </c>
      <c r="FC134">
        <f t="shared" si="402"/>
        <v>0</v>
      </c>
      <c r="FD134">
        <f t="shared" si="403"/>
        <v>0</v>
      </c>
      <c r="FE134" s="1">
        <f t="shared" si="404"/>
        <v>0</v>
      </c>
      <c r="FF134" s="1">
        <f t="shared" si="405"/>
        <v>0</v>
      </c>
      <c r="FG134" s="1">
        <f t="shared" si="406"/>
        <v>0</v>
      </c>
      <c r="FH134" s="1">
        <f t="shared" si="407"/>
        <v>0</v>
      </c>
      <c r="FI134" s="1">
        <f t="shared" si="408"/>
        <v>0</v>
      </c>
      <c r="FJ134" s="1">
        <f t="shared" si="409"/>
        <v>0</v>
      </c>
      <c r="FK134" s="1">
        <f t="shared" si="410"/>
        <v>0</v>
      </c>
      <c r="FL134" s="1">
        <f t="shared" si="411"/>
        <v>0</v>
      </c>
      <c r="FM134" s="1">
        <f t="shared" si="412"/>
        <v>0</v>
      </c>
      <c r="FN134" s="1">
        <f t="shared" si="413"/>
        <v>0</v>
      </c>
      <c r="FO134" s="1">
        <f t="shared" si="414"/>
        <v>0</v>
      </c>
      <c r="FP134" s="1">
        <f t="shared" si="415"/>
        <v>0</v>
      </c>
      <c r="FQ134" s="1">
        <f t="shared" si="416"/>
        <v>0</v>
      </c>
      <c r="FR134" s="1">
        <f t="shared" si="417"/>
        <v>0</v>
      </c>
      <c r="FS134" s="1">
        <f t="shared" si="418"/>
        <v>0</v>
      </c>
      <c r="FT134" s="1">
        <f t="shared" si="419"/>
        <v>0</v>
      </c>
      <c r="FU134" s="1">
        <f t="shared" si="420"/>
        <v>0</v>
      </c>
      <c r="FV134" s="1">
        <f t="shared" si="421"/>
        <v>0</v>
      </c>
      <c r="FW134" s="1">
        <f t="shared" si="422"/>
        <v>0</v>
      </c>
      <c r="FX134" s="1">
        <f t="shared" si="423"/>
        <v>0</v>
      </c>
      <c r="FY134" s="1">
        <f t="shared" si="424"/>
        <v>0</v>
      </c>
      <c r="FZ134" s="1">
        <f t="shared" si="425"/>
        <v>0</v>
      </c>
      <c r="GA134" s="1">
        <f t="shared" si="426"/>
        <v>0</v>
      </c>
      <c r="GB134" s="1">
        <f t="shared" si="427"/>
        <v>0</v>
      </c>
      <c r="GC134" s="1">
        <f t="shared" si="428"/>
        <v>0</v>
      </c>
      <c r="GD134" s="1">
        <f t="shared" si="429"/>
        <v>0</v>
      </c>
      <c r="GE134" s="1">
        <f t="shared" si="430"/>
        <v>0</v>
      </c>
      <c r="GF134" s="1">
        <f t="shared" si="431"/>
        <v>0</v>
      </c>
      <c r="GG134" s="1">
        <f t="shared" si="432"/>
        <v>0</v>
      </c>
      <c r="GH134" s="1">
        <f t="shared" si="433"/>
        <v>0</v>
      </c>
      <c r="GI134" s="1">
        <f t="shared" si="434"/>
        <v>0</v>
      </c>
      <c r="GJ134" s="1">
        <f t="shared" si="435"/>
        <v>0</v>
      </c>
      <c r="GK134" s="1">
        <f t="shared" si="436"/>
        <v>0</v>
      </c>
      <c r="GL134" s="1">
        <f t="shared" si="437"/>
        <v>0</v>
      </c>
      <c r="GM134" s="1">
        <f t="shared" si="438"/>
        <v>0</v>
      </c>
      <c r="GN134">
        <f t="shared" si="439"/>
        <v>127800</v>
      </c>
      <c r="GO134">
        <f t="shared" si="440"/>
        <v>159750</v>
      </c>
    </row>
    <row r="135" spans="1:197" ht="13.5" thickBot="1" x14ac:dyDescent="0.25">
      <c r="A135" s="1" t="s">
        <v>393</v>
      </c>
      <c r="B135" t="s">
        <v>120</v>
      </c>
      <c r="C135" t="s">
        <v>394</v>
      </c>
      <c r="D135" t="s">
        <v>121</v>
      </c>
      <c r="E135">
        <v>113100</v>
      </c>
      <c r="F135">
        <v>39600</v>
      </c>
      <c r="G135">
        <v>45250</v>
      </c>
      <c r="H135">
        <v>50900</v>
      </c>
      <c r="I135">
        <v>56550</v>
      </c>
      <c r="J135">
        <v>61100</v>
      </c>
      <c r="K135">
        <v>65600</v>
      </c>
      <c r="L135">
        <v>70150</v>
      </c>
      <c r="M135">
        <v>74650</v>
      </c>
      <c r="N135">
        <v>47520</v>
      </c>
      <c r="O135">
        <v>54300</v>
      </c>
      <c r="P135">
        <v>61080</v>
      </c>
      <c r="Q135">
        <v>67860</v>
      </c>
      <c r="R135">
        <v>73320</v>
      </c>
      <c r="S135">
        <v>78720</v>
      </c>
      <c r="T135">
        <v>84180</v>
      </c>
      <c r="U135">
        <v>89580</v>
      </c>
      <c r="V135" s="1" t="s">
        <v>43</v>
      </c>
      <c r="W135">
        <v>40350</v>
      </c>
      <c r="X135">
        <v>46100</v>
      </c>
      <c r="Y135">
        <v>51850</v>
      </c>
      <c r="Z135">
        <v>57600</v>
      </c>
      <c r="AA135">
        <v>62250</v>
      </c>
      <c r="AB135">
        <v>66850</v>
      </c>
      <c r="AC135">
        <v>71450</v>
      </c>
      <c r="AD135">
        <v>76050</v>
      </c>
      <c r="AE135">
        <v>48420</v>
      </c>
      <c r="AF135">
        <v>55320</v>
      </c>
      <c r="AG135">
        <v>62220</v>
      </c>
      <c r="AH135">
        <v>69120</v>
      </c>
      <c r="AI135">
        <v>74700</v>
      </c>
      <c r="AJ135">
        <v>80220</v>
      </c>
      <c r="AK135">
        <v>85740</v>
      </c>
      <c r="AL135">
        <v>91260</v>
      </c>
      <c r="AM135" s="1" t="s">
        <v>617</v>
      </c>
      <c r="AN135" s="1" t="s">
        <v>19</v>
      </c>
      <c r="AO135" s="1">
        <v>1</v>
      </c>
      <c r="AP135" t="s">
        <v>394</v>
      </c>
      <c r="AQ135" s="1" t="s">
        <v>21</v>
      </c>
      <c r="AR135" s="1" t="s">
        <v>615</v>
      </c>
      <c r="AS135" t="s">
        <v>394</v>
      </c>
      <c r="AT135">
        <f>'Average Income Limits-HIDE'!L134</f>
        <v>15840</v>
      </c>
      <c r="AU135">
        <f>'Average Income Limits-HIDE'!M134</f>
        <v>18100</v>
      </c>
      <c r="AV135">
        <f>'Average Income Limits-HIDE'!N134</f>
        <v>20360</v>
      </c>
      <c r="AW135">
        <f>'Average Income Limits-HIDE'!O134</f>
        <v>22620</v>
      </c>
      <c r="AX135">
        <f>'Average Income Limits-HIDE'!P134</f>
        <v>24440</v>
      </c>
      <c r="AY135">
        <f>'Average Income Limits-HIDE'!Q134</f>
        <v>26240</v>
      </c>
      <c r="AZ135">
        <f>'Average Income Limits-HIDE'!R134</f>
        <v>28060</v>
      </c>
      <c r="BA135">
        <f>'Average Income Limits-HIDE'!S134</f>
        <v>29860</v>
      </c>
      <c r="BB135">
        <f>'Average Income Limits-HIDE'!T134</f>
        <v>23760</v>
      </c>
      <c r="BC135">
        <f>'Average Income Limits-HIDE'!U134</f>
        <v>27150</v>
      </c>
      <c r="BD135">
        <f>'Average Income Limits-HIDE'!V134</f>
        <v>30540</v>
      </c>
      <c r="BE135">
        <f>'Average Income Limits-HIDE'!W134</f>
        <v>33930</v>
      </c>
      <c r="BF135">
        <f>'Average Income Limits-HIDE'!X134</f>
        <v>36660</v>
      </c>
      <c r="BG135">
        <f>'Average Income Limits-HIDE'!Y134</f>
        <v>39360</v>
      </c>
      <c r="BH135">
        <f>'Average Income Limits-HIDE'!Z134</f>
        <v>42090</v>
      </c>
      <c r="BI135">
        <f>'Average Income Limits-HIDE'!AA134</f>
        <v>44790</v>
      </c>
      <c r="BJ135">
        <f>'Average Income Limits-HIDE'!AB134</f>
        <v>31680</v>
      </c>
      <c r="BK135">
        <f>'Average Income Limits-HIDE'!AC134</f>
        <v>36200</v>
      </c>
      <c r="BL135">
        <f>'Average Income Limits-HIDE'!AD134</f>
        <v>40720</v>
      </c>
      <c r="BM135">
        <f>'Average Income Limits-HIDE'!AE134</f>
        <v>45240</v>
      </c>
      <c r="BN135">
        <f>'Average Income Limits-HIDE'!AF134</f>
        <v>48880</v>
      </c>
      <c r="BO135">
        <f>'Average Income Limits-HIDE'!AG134</f>
        <v>52480</v>
      </c>
      <c r="BP135">
        <f>'Average Income Limits-HIDE'!AH134</f>
        <v>56120</v>
      </c>
      <c r="BQ135">
        <f>'Average Income Limits-HIDE'!AI134</f>
        <v>59720</v>
      </c>
      <c r="BR135">
        <f>'Average Income Limits-HIDE'!AZ134</f>
        <v>55440</v>
      </c>
      <c r="BS135">
        <f>'Average Income Limits-HIDE'!BA134</f>
        <v>63350</v>
      </c>
      <c r="BT135">
        <f>'Average Income Limits-HIDE'!BB134</f>
        <v>71260</v>
      </c>
      <c r="BU135">
        <f>'Average Income Limits-HIDE'!BC134</f>
        <v>79170</v>
      </c>
      <c r="BV135">
        <f>'Average Income Limits-HIDE'!BD134</f>
        <v>85540</v>
      </c>
      <c r="BW135">
        <f>'Average Income Limits-HIDE'!BE134</f>
        <v>91840</v>
      </c>
      <c r="BX135">
        <f>'Average Income Limits-HIDE'!BF134</f>
        <v>98210</v>
      </c>
      <c r="BY135">
        <f>'Average Income Limits-HIDE'!BG134</f>
        <v>104510</v>
      </c>
      <c r="BZ135">
        <f>'Average Income Limits-HIDE'!BH134</f>
        <v>63360</v>
      </c>
      <c r="CA135">
        <f>'Average Income Limits-HIDE'!BI134</f>
        <v>72400</v>
      </c>
      <c r="CB135">
        <f>'Average Income Limits-HIDE'!BJ134</f>
        <v>81440</v>
      </c>
      <c r="CC135">
        <f>'Average Income Limits-HIDE'!BK134</f>
        <v>90480</v>
      </c>
      <c r="CD135">
        <f>'Average Income Limits-HIDE'!BL134</f>
        <v>97760</v>
      </c>
      <c r="CE135">
        <f>'Average Income Limits-HIDE'!BM134</f>
        <v>104960</v>
      </c>
      <c r="CF135">
        <f>'Average Income Limits-HIDE'!BN134</f>
        <v>112240</v>
      </c>
      <c r="CG135">
        <f>'Average Income Limits-HIDE'!BO134</f>
        <v>119440</v>
      </c>
      <c r="CH135" s="1">
        <f t="shared" si="337"/>
        <v>396</v>
      </c>
      <c r="CI135" s="1">
        <f t="shared" si="338"/>
        <v>424</v>
      </c>
      <c r="CJ135" s="1">
        <f t="shared" si="339"/>
        <v>509</v>
      </c>
      <c r="CK135" s="1">
        <f t="shared" si="340"/>
        <v>588</v>
      </c>
      <c r="CL135" s="1">
        <f t="shared" si="341"/>
        <v>656</v>
      </c>
      <c r="CM135" s="1">
        <f t="shared" si="342"/>
        <v>594</v>
      </c>
      <c r="CN135" s="1">
        <f t="shared" si="343"/>
        <v>636</v>
      </c>
      <c r="CO135" s="1">
        <f t="shared" si="344"/>
        <v>763</v>
      </c>
      <c r="CP135" s="1">
        <f t="shared" si="345"/>
        <v>882</v>
      </c>
      <c r="CQ135" s="1">
        <f t="shared" si="346"/>
        <v>984</v>
      </c>
      <c r="CR135" s="1">
        <f t="shared" si="347"/>
        <v>792</v>
      </c>
      <c r="CS135" s="1">
        <f t="shared" si="348"/>
        <v>848</v>
      </c>
      <c r="CT135" s="1">
        <f t="shared" si="349"/>
        <v>1018</v>
      </c>
      <c r="CU135" s="1">
        <f t="shared" si="350"/>
        <v>1176</v>
      </c>
      <c r="CV135" s="1">
        <f t="shared" si="351"/>
        <v>1312</v>
      </c>
      <c r="CW135" s="1">
        <f t="shared" si="352"/>
        <v>990</v>
      </c>
      <c r="CX135" s="1">
        <f t="shared" si="353"/>
        <v>1060</v>
      </c>
      <c r="CY135" s="1">
        <f t="shared" si="354"/>
        <v>1272</v>
      </c>
      <c r="CZ135" s="1">
        <f t="shared" si="355"/>
        <v>1470</v>
      </c>
      <c r="DA135" s="1">
        <f t="shared" si="356"/>
        <v>1640</v>
      </c>
      <c r="DB135" s="1">
        <f t="shared" si="357"/>
        <v>1188</v>
      </c>
      <c r="DC135" s="1">
        <f t="shared" si="358"/>
        <v>1272</v>
      </c>
      <c r="DD135" s="1">
        <f t="shared" si="359"/>
        <v>1527</v>
      </c>
      <c r="DE135" s="1">
        <f t="shared" si="360"/>
        <v>1764</v>
      </c>
      <c r="DF135" s="1">
        <f t="shared" si="361"/>
        <v>1968</v>
      </c>
      <c r="DG135" s="1">
        <f t="shared" si="362"/>
        <v>1386</v>
      </c>
      <c r="DH135" s="1">
        <f t="shared" si="363"/>
        <v>1484</v>
      </c>
      <c r="DI135" s="1">
        <f t="shared" si="364"/>
        <v>1781</v>
      </c>
      <c r="DJ135" s="1">
        <f t="shared" si="365"/>
        <v>2058</v>
      </c>
      <c r="DK135" s="1">
        <f t="shared" si="366"/>
        <v>2296</v>
      </c>
      <c r="DL135" s="1">
        <f t="shared" si="367"/>
        <v>1584</v>
      </c>
      <c r="DM135" s="1">
        <f t="shared" si="368"/>
        <v>1697</v>
      </c>
      <c r="DN135" s="1">
        <f t="shared" si="369"/>
        <v>2036</v>
      </c>
      <c r="DO135" s="1">
        <f t="shared" si="370"/>
        <v>2353</v>
      </c>
      <c r="DP135" s="1">
        <f t="shared" si="371"/>
        <v>2624</v>
      </c>
      <c r="DQ135">
        <f t="shared" si="441"/>
        <v>16140</v>
      </c>
      <c r="DR135">
        <f t="shared" si="442"/>
        <v>18440</v>
      </c>
      <c r="DS135">
        <f t="shared" si="443"/>
        <v>20740</v>
      </c>
      <c r="DT135">
        <f t="shared" si="444"/>
        <v>23040</v>
      </c>
      <c r="DU135">
        <f t="shared" si="445"/>
        <v>24900</v>
      </c>
      <c r="DV135">
        <f t="shared" si="446"/>
        <v>26740</v>
      </c>
      <c r="DW135">
        <f t="shared" si="447"/>
        <v>28580</v>
      </c>
      <c r="DX135">
        <f t="shared" si="448"/>
        <v>30420</v>
      </c>
      <c r="DY135">
        <f t="shared" si="372"/>
        <v>24210</v>
      </c>
      <c r="DZ135">
        <f t="shared" si="373"/>
        <v>27660</v>
      </c>
      <c r="EA135">
        <f t="shared" si="374"/>
        <v>31110</v>
      </c>
      <c r="EB135">
        <f t="shared" si="375"/>
        <v>34560</v>
      </c>
      <c r="EC135">
        <f t="shared" si="376"/>
        <v>37350</v>
      </c>
      <c r="ED135">
        <f t="shared" si="377"/>
        <v>40110</v>
      </c>
      <c r="EE135">
        <f t="shared" si="378"/>
        <v>42870</v>
      </c>
      <c r="EF135">
        <f t="shared" si="379"/>
        <v>45630</v>
      </c>
      <c r="EG135">
        <f t="shared" si="380"/>
        <v>32280</v>
      </c>
      <c r="EH135">
        <f t="shared" si="381"/>
        <v>36880</v>
      </c>
      <c r="EI135">
        <f t="shared" si="382"/>
        <v>41480</v>
      </c>
      <c r="EJ135">
        <f t="shared" si="383"/>
        <v>46080</v>
      </c>
      <c r="EK135">
        <f t="shared" si="384"/>
        <v>49800</v>
      </c>
      <c r="EL135">
        <f t="shared" si="385"/>
        <v>53480</v>
      </c>
      <c r="EM135">
        <f t="shared" si="386"/>
        <v>57160</v>
      </c>
      <c r="EN135">
        <f t="shared" si="387"/>
        <v>60840</v>
      </c>
      <c r="EO135">
        <f t="shared" si="388"/>
        <v>56490</v>
      </c>
      <c r="EP135">
        <f t="shared" si="389"/>
        <v>64539.999999999993</v>
      </c>
      <c r="EQ135">
        <f t="shared" si="390"/>
        <v>72590</v>
      </c>
      <c r="ER135">
        <f t="shared" si="391"/>
        <v>80640</v>
      </c>
      <c r="ES135">
        <f t="shared" si="392"/>
        <v>87150</v>
      </c>
      <c r="ET135">
        <f t="shared" si="393"/>
        <v>93590</v>
      </c>
      <c r="EU135">
        <f t="shared" si="394"/>
        <v>100030</v>
      </c>
      <c r="EV135">
        <f t="shared" si="395"/>
        <v>106470</v>
      </c>
      <c r="EW135">
        <f t="shared" si="396"/>
        <v>64560</v>
      </c>
      <c r="EX135">
        <f t="shared" si="397"/>
        <v>73760</v>
      </c>
      <c r="EY135">
        <f t="shared" si="398"/>
        <v>82960</v>
      </c>
      <c r="EZ135">
        <f t="shared" si="399"/>
        <v>92160</v>
      </c>
      <c r="FA135">
        <f t="shared" si="400"/>
        <v>99600</v>
      </c>
      <c r="FB135">
        <f t="shared" si="401"/>
        <v>106960</v>
      </c>
      <c r="FC135">
        <f t="shared" si="402"/>
        <v>114320</v>
      </c>
      <c r="FD135">
        <f t="shared" si="403"/>
        <v>121680</v>
      </c>
      <c r="FE135" s="1">
        <f t="shared" si="404"/>
        <v>403</v>
      </c>
      <c r="FF135" s="1">
        <f t="shared" si="405"/>
        <v>432</v>
      </c>
      <c r="FG135" s="1">
        <f t="shared" si="406"/>
        <v>518</v>
      </c>
      <c r="FH135" s="1">
        <f t="shared" si="407"/>
        <v>599</v>
      </c>
      <c r="FI135" s="1">
        <f t="shared" si="408"/>
        <v>668</v>
      </c>
      <c r="FJ135" s="1">
        <f t="shared" si="409"/>
        <v>605</v>
      </c>
      <c r="FK135" s="1">
        <f t="shared" si="410"/>
        <v>648</v>
      </c>
      <c r="FL135" s="1">
        <f t="shared" si="411"/>
        <v>777</v>
      </c>
      <c r="FM135" s="1">
        <f t="shared" si="412"/>
        <v>898</v>
      </c>
      <c r="FN135" s="1">
        <f t="shared" si="413"/>
        <v>1002</v>
      </c>
      <c r="FO135" s="1">
        <f t="shared" si="414"/>
        <v>807</v>
      </c>
      <c r="FP135" s="1">
        <f t="shared" si="415"/>
        <v>864</v>
      </c>
      <c r="FQ135" s="1">
        <f t="shared" si="416"/>
        <v>1037</v>
      </c>
      <c r="FR135" s="1">
        <f t="shared" si="417"/>
        <v>1198</v>
      </c>
      <c r="FS135" s="1">
        <f t="shared" si="418"/>
        <v>1337</v>
      </c>
      <c r="FT135" s="1">
        <f t="shared" si="419"/>
        <v>1008</v>
      </c>
      <c r="FU135" s="1">
        <f t="shared" si="420"/>
        <v>1080</v>
      </c>
      <c r="FV135" s="1">
        <f t="shared" si="421"/>
        <v>1296</v>
      </c>
      <c r="FW135" s="1">
        <f t="shared" si="422"/>
        <v>1498</v>
      </c>
      <c r="FX135" s="1">
        <f t="shared" si="423"/>
        <v>1671</v>
      </c>
      <c r="FY135" s="1">
        <f t="shared" si="424"/>
        <v>1210</v>
      </c>
      <c r="FZ135" s="1">
        <f t="shared" si="425"/>
        <v>1296</v>
      </c>
      <c r="GA135" s="1">
        <f t="shared" si="426"/>
        <v>1555</v>
      </c>
      <c r="GB135" s="1">
        <f t="shared" si="427"/>
        <v>1797</v>
      </c>
      <c r="GC135" s="1">
        <f t="shared" si="428"/>
        <v>2005</v>
      </c>
      <c r="GD135" s="1">
        <f t="shared" si="429"/>
        <v>1412</v>
      </c>
      <c r="GE135" s="1">
        <f t="shared" si="430"/>
        <v>1512</v>
      </c>
      <c r="GF135" s="1">
        <f t="shared" si="431"/>
        <v>1814</v>
      </c>
      <c r="GG135" s="1">
        <f t="shared" si="432"/>
        <v>2097</v>
      </c>
      <c r="GH135" s="1">
        <f t="shared" si="433"/>
        <v>2339</v>
      </c>
      <c r="GI135" s="1">
        <f t="shared" si="434"/>
        <v>1614</v>
      </c>
      <c r="GJ135" s="1">
        <f t="shared" si="435"/>
        <v>1729</v>
      </c>
      <c r="GK135" s="1">
        <f t="shared" si="436"/>
        <v>2074</v>
      </c>
      <c r="GL135" s="1">
        <f t="shared" si="437"/>
        <v>2397</v>
      </c>
      <c r="GM135" s="1">
        <f t="shared" si="438"/>
        <v>2674</v>
      </c>
      <c r="GN135">
        <f t="shared" si="439"/>
        <v>135720</v>
      </c>
      <c r="GO135">
        <f t="shared" si="440"/>
        <v>169650</v>
      </c>
    </row>
    <row r="136" spans="1:197" ht="13.5" thickBot="1" x14ac:dyDescent="0.25">
      <c r="B136" s="1"/>
      <c r="C136" s="18" t="s">
        <v>438</v>
      </c>
      <c r="D136" t="str">
        <f t="shared" ref="D136:U136" si="449">D98</f>
        <v>Washington-Arlington-Alexandria, DC-VA-MD HUD Metro FMR Area</v>
      </c>
      <c r="E136">
        <f t="shared" si="449"/>
        <v>163900</v>
      </c>
      <c r="F136">
        <f t="shared" si="449"/>
        <v>57400</v>
      </c>
      <c r="G136">
        <f t="shared" si="449"/>
        <v>65600</v>
      </c>
      <c r="H136">
        <f t="shared" si="449"/>
        <v>73800</v>
      </c>
      <c r="I136">
        <f t="shared" si="449"/>
        <v>81950</v>
      </c>
      <c r="J136">
        <f t="shared" si="449"/>
        <v>88550</v>
      </c>
      <c r="K136">
        <f t="shared" si="449"/>
        <v>95100</v>
      </c>
      <c r="L136">
        <f t="shared" si="449"/>
        <v>101650</v>
      </c>
      <c r="M136">
        <f t="shared" si="449"/>
        <v>108200</v>
      </c>
      <c r="N136">
        <f t="shared" si="449"/>
        <v>68880</v>
      </c>
      <c r="O136">
        <f t="shared" si="449"/>
        <v>78720</v>
      </c>
      <c r="P136">
        <f t="shared" si="449"/>
        <v>88560</v>
      </c>
      <c r="Q136">
        <f t="shared" si="449"/>
        <v>98340</v>
      </c>
      <c r="R136">
        <f t="shared" si="449"/>
        <v>106260</v>
      </c>
      <c r="S136">
        <f t="shared" si="449"/>
        <v>114120</v>
      </c>
      <c r="T136">
        <f t="shared" si="449"/>
        <v>121980</v>
      </c>
      <c r="U136">
        <f t="shared" si="449"/>
        <v>129840</v>
      </c>
      <c r="V136" s="1" t="s">
        <v>17</v>
      </c>
      <c r="AO136" s="1">
        <f>AO98</f>
        <v>1</v>
      </c>
      <c r="AP136" s="18" t="s">
        <v>438</v>
      </c>
      <c r="BZ136" s="19">
        <f t="shared" ref="BZ136:CG136" si="450">BZ98</f>
        <v>91840</v>
      </c>
      <c r="CA136" s="19">
        <f t="shared" si="450"/>
        <v>104960</v>
      </c>
      <c r="CB136" s="19">
        <f t="shared" si="450"/>
        <v>118080</v>
      </c>
      <c r="CC136" s="19">
        <f t="shared" si="450"/>
        <v>131120</v>
      </c>
      <c r="CD136" s="19">
        <f t="shared" si="450"/>
        <v>141680</v>
      </c>
      <c r="CE136" s="19">
        <f t="shared" si="450"/>
        <v>152160</v>
      </c>
      <c r="CF136" s="19">
        <f t="shared" si="450"/>
        <v>162640</v>
      </c>
      <c r="CG136" s="19">
        <f t="shared" si="450"/>
        <v>173120</v>
      </c>
      <c r="GN136">
        <f t="shared" ref="GN136" si="451">I136*2.4</f>
        <v>196680</v>
      </c>
      <c r="GO136">
        <f t="shared" ref="GO136" si="452">I136*3</f>
        <v>245850</v>
      </c>
    </row>
  </sheetData>
  <sheetProtection algorithmName="SHA-512" hashValue="JJh5rV6lXN061FY5dQPOIUHMSnpKL2ZICHK7Zs+h48VeumlxIPK9OoplGCdgicZi3nNyG0UZnh11abHwN1fFFA==" saltValue="T2/TgU1kPoFCGLmzdut9AA==" spinCount="100000" sheet="1" objects="1" scenarios="1"/>
  <sortState xmlns:xlrd2="http://schemas.microsoft.com/office/spreadsheetml/2017/richdata2" ref="A3:GO135">
    <sortCondition ref="AR3:AR135"/>
  </sortState>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cellIs" priority="2" operator="lessThanOrEqual" id="{00C35E08-0B7D-46B1-9B0F-0DAA824A255B}">
            <xm:f>'National Non-MetroLimits-HIDE'!$B$2</xm:f>
            <x14:dxf>
              <font>
                <color rgb="FF9C0006"/>
              </font>
              <fill>
                <patternFill>
                  <bgColor rgb="FFFFC7CE"/>
                </patternFill>
              </fill>
            </x14:dxf>
          </x14:cfRule>
          <xm:sqref>E3:E135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E18D-0404-4757-9C82-0304D5C4A1D7}">
  <sheetPr codeName="Sheet6">
    <tabColor rgb="FF92D050"/>
  </sheetPr>
  <dimension ref="A1:BO134"/>
  <sheetViews>
    <sheetView workbookViewId="0"/>
  </sheetViews>
  <sheetFormatPr defaultRowHeight="12.75" x14ac:dyDescent="0.2"/>
  <cols>
    <col min="1" max="1" width="20.7109375" bestFit="1" customWidth="1"/>
    <col min="2" max="2" width="11" style="1" bestFit="1" customWidth="1"/>
    <col min="3" max="3" width="6.28515625" style="1" bestFit="1" customWidth="1"/>
    <col min="4" max="4" width="9.42578125" style="1" bestFit="1" customWidth="1"/>
    <col min="5" max="5" width="5" style="1" bestFit="1" customWidth="1"/>
    <col min="6" max="6" width="6.42578125" style="1" bestFit="1" customWidth="1"/>
    <col min="7" max="8" width="20.7109375" bestFit="1" customWidth="1"/>
    <col min="9" max="9" width="19.42578125" bestFit="1" customWidth="1"/>
    <col min="10" max="10" width="58.85546875" bestFit="1" customWidth="1"/>
    <col min="11" max="11" width="5.7109375" style="1" bestFit="1" customWidth="1"/>
    <col min="12" max="35" width="13.7109375" bestFit="1" customWidth="1"/>
    <col min="36" max="51" width="10.28515625" bestFit="1" customWidth="1"/>
    <col min="52" max="67" width="13.7109375" bestFit="1" customWidth="1"/>
  </cols>
  <sheetData>
    <row r="1" spans="1:67" ht="14.1" customHeight="1" x14ac:dyDescent="0.2">
      <c r="A1" s="177" t="s">
        <v>11</v>
      </c>
      <c r="B1" s="256" t="s">
        <v>794</v>
      </c>
      <c r="C1" s="256" t="s">
        <v>12</v>
      </c>
      <c r="D1" s="256" t="s">
        <v>9</v>
      </c>
      <c r="E1" s="256" t="s">
        <v>616</v>
      </c>
      <c r="F1" s="256" t="s">
        <v>13</v>
      </c>
      <c r="G1" s="177" t="s">
        <v>14</v>
      </c>
      <c r="H1" s="177" t="s">
        <v>11</v>
      </c>
      <c r="I1" s="177" t="s">
        <v>795</v>
      </c>
      <c r="J1" s="177" t="s">
        <v>8</v>
      </c>
      <c r="K1" s="256" t="s">
        <v>10</v>
      </c>
      <c r="L1" s="177" t="s">
        <v>870</v>
      </c>
      <c r="M1" s="177" t="s">
        <v>871</v>
      </c>
      <c r="N1" s="177" t="s">
        <v>872</v>
      </c>
      <c r="O1" s="177" t="s">
        <v>873</v>
      </c>
      <c r="P1" s="177" t="s">
        <v>874</v>
      </c>
      <c r="Q1" s="177" t="s">
        <v>875</v>
      </c>
      <c r="R1" s="177" t="s">
        <v>876</v>
      </c>
      <c r="S1" s="177" t="s">
        <v>877</v>
      </c>
      <c r="T1" s="177" t="s">
        <v>878</v>
      </c>
      <c r="U1" s="177" t="s">
        <v>879</v>
      </c>
      <c r="V1" s="177" t="s">
        <v>880</v>
      </c>
      <c r="W1" s="177" t="s">
        <v>881</v>
      </c>
      <c r="X1" s="177" t="s">
        <v>882</v>
      </c>
      <c r="Y1" s="177" t="s">
        <v>883</v>
      </c>
      <c r="Z1" s="177" t="s">
        <v>884</v>
      </c>
      <c r="AA1" s="177" t="s">
        <v>885</v>
      </c>
      <c r="AB1" s="177" t="s">
        <v>886</v>
      </c>
      <c r="AC1" s="177" t="s">
        <v>887</v>
      </c>
      <c r="AD1" s="177" t="s">
        <v>888</v>
      </c>
      <c r="AE1" s="177" t="s">
        <v>889</v>
      </c>
      <c r="AF1" s="177" t="s">
        <v>890</v>
      </c>
      <c r="AG1" s="177" t="s">
        <v>891</v>
      </c>
      <c r="AH1" s="177" t="s">
        <v>892</v>
      </c>
      <c r="AI1" s="177" t="s">
        <v>893</v>
      </c>
      <c r="AJ1" s="177" t="s">
        <v>837</v>
      </c>
      <c r="AK1" s="177" t="s">
        <v>838</v>
      </c>
      <c r="AL1" s="177" t="s">
        <v>839</v>
      </c>
      <c r="AM1" s="177" t="s">
        <v>840</v>
      </c>
      <c r="AN1" s="177" t="s">
        <v>841</v>
      </c>
      <c r="AO1" s="177" t="s">
        <v>842</v>
      </c>
      <c r="AP1" s="177" t="s">
        <v>843</v>
      </c>
      <c r="AQ1" s="177" t="s">
        <v>844</v>
      </c>
      <c r="AR1" s="177" t="s">
        <v>845</v>
      </c>
      <c r="AS1" s="177" t="s">
        <v>846</v>
      </c>
      <c r="AT1" s="177" t="s">
        <v>847</v>
      </c>
      <c r="AU1" s="177" t="s">
        <v>848</v>
      </c>
      <c r="AV1" s="177" t="s">
        <v>849</v>
      </c>
      <c r="AW1" s="177" t="s">
        <v>850</v>
      </c>
      <c r="AX1" s="177" t="s">
        <v>851</v>
      </c>
      <c r="AY1" s="177" t="s">
        <v>852</v>
      </c>
      <c r="AZ1" s="177" t="s">
        <v>894</v>
      </c>
      <c r="BA1" s="177" t="s">
        <v>895</v>
      </c>
      <c r="BB1" s="177" t="s">
        <v>896</v>
      </c>
      <c r="BC1" s="177" t="s">
        <v>897</v>
      </c>
      <c r="BD1" s="177" t="s">
        <v>898</v>
      </c>
      <c r="BE1" s="177" t="s">
        <v>899</v>
      </c>
      <c r="BF1" s="177" t="s">
        <v>900</v>
      </c>
      <c r="BG1" s="177" t="s">
        <v>901</v>
      </c>
      <c r="BH1" s="177" t="s">
        <v>902</v>
      </c>
      <c r="BI1" s="177" t="s">
        <v>903</v>
      </c>
      <c r="BJ1" s="177" t="s">
        <v>904</v>
      </c>
      <c r="BK1" s="177" t="s">
        <v>905</v>
      </c>
      <c r="BL1" s="177" t="s">
        <v>906</v>
      </c>
      <c r="BM1" s="177" t="s">
        <v>907</v>
      </c>
      <c r="BN1" s="177" t="s">
        <v>908</v>
      </c>
      <c r="BO1" s="177" t="s">
        <v>909</v>
      </c>
    </row>
    <row r="2" spans="1:67" ht="14.1" customHeight="1" x14ac:dyDescent="0.2">
      <c r="A2" t="s">
        <v>20</v>
      </c>
      <c r="B2" s="1" t="s">
        <v>18</v>
      </c>
      <c r="C2" s="1" t="s">
        <v>21</v>
      </c>
      <c r="D2" s="1" t="s">
        <v>19</v>
      </c>
      <c r="E2" s="1" t="s">
        <v>617</v>
      </c>
      <c r="F2" s="1" t="s">
        <v>476</v>
      </c>
      <c r="G2" t="s">
        <v>20</v>
      </c>
      <c r="H2" t="s">
        <v>20</v>
      </c>
      <c r="I2" t="s">
        <v>15</v>
      </c>
      <c r="J2" t="s">
        <v>16</v>
      </c>
      <c r="K2" s="1">
        <v>0</v>
      </c>
      <c r="L2">
        <v>11020</v>
      </c>
      <c r="M2">
        <v>12580</v>
      </c>
      <c r="N2">
        <v>14160</v>
      </c>
      <c r="O2">
        <v>15720</v>
      </c>
      <c r="P2">
        <v>16980</v>
      </c>
      <c r="Q2">
        <v>18240</v>
      </c>
      <c r="R2">
        <v>19500</v>
      </c>
      <c r="S2">
        <v>20760</v>
      </c>
      <c r="T2">
        <v>16530</v>
      </c>
      <c r="U2">
        <v>18870</v>
      </c>
      <c r="V2">
        <v>21240</v>
      </c>
      <c r="W2">
        <v>23580</v>
      </c>
      <c r="X2">
        <v>25470</v>
      </c>
      <c r="Y2">
        <v>27360</v>
      </c>
      <c r="Z2">
        <v>29250</v>
      </c>
      <c r="AA2">
        <v>31140</v>
      </c>
      <c r="AB2">
        <v>22040</v>
      </c>
      <c r="AC2">
        <v>25160</v>
      </c>
      <c r="AD2">
        <v>28320</v>
      </c>
      <c r="AE2">
        <v>31440</v>
      </c>
      <c r="AF2">
        <v>33960</v>
      </c>
      <c r="AG2">
        <v>36480</v>
      </c>
      <c r="AH2">
        <v>39000</v>
      </c>
      <c r="AI2">
        <v>41520</v>
      </c>
      <c r="AJ2">
        <v>27550</v>
      </c>
      <c r="AK2">
        <v>31450</v>
      </c>
      <c r="AL2">
        <v>35400</v>
      </c>
      <c r="AM2">
        <v>39300</v>
      </c>
      <c r="AN2">
        <v>42450</v>
      </c>
      <c r="AO2">
        <v>45600</v>
      </c>
      <c r="AP2">
        <v>48750</v>
      </c>
      <c r="AQ2">
        <v>51900</v>
      </c>
      <c r="AR2">
        <v>33060</v>
      </c>
      <c r="AS2">
        <v>37740</v>
      </c>
      <c r="AT2">
        <v>42480</v>
      </c>
      <c r="AU2">
        <v>47160</v>
      </c>
      <c r="AV2">
        <v>50940</v>
      </c>
      <c r="AW2">
        <v>54720</v>
      </c>
      <c r="AX2">
        <v>58500</v>
      </c>
      <c r="AY2">
        <v>62280</v>
      </c>
      <c r="AZ2">
        <v>38570</v>
      </c>
      <c r="BA2">
        <v>44030</v>
      </c>
      <c r="BB2">
        <v>49560</v>
      </c>
      <c r="BC2">
        <v>55020</v>
      </c>
      <c r="BD2">
        <v>59430</v>
      </c>
      <c r="BE2">
        <v>63840</v>
      </c>
      <c r="BF2">
        <v>68250</v>
      </c>
      <c r="BG2">
        <v>72660</v>
      </c>
      <c r="BH2">
        <v>44080</v>
      </c>
      <c r="BI2">
        <v>50320</v>
      </c>
      <c r="BJ2">
        <v>56640</v>
      </c>
      <c r="BK2">
        <v>62880</v>
      </c>
      <c r="BL2">
        <v>67920</v>
      </c>
      <c r="BM2">
        <v>72960</v>
      </c>
      <c r="BN2">
        <v>78000</v>
      </c>
      <c r="BO2">
        <v>83040</v>
      </c>
    </row>
    <row r="3" spans="1:67" ht="14.1" customHeight="1" x14ac:dyDescent="0.2">
      <c r="A3" t="s">
        <v>24</v>
      </c>
      <c r="B3" s="1" t="s">
        <v>23</v>
      </c>
      <c r="C3" s="1" t="s">
        <v>21</v>
      </c>
      <c r="D3" s="1" t="s">
        <v>19</v>
      </c>
      <c r="E3" s="1" t="s">
        <v>617</v>
      </c>
      <c r="F3" s="1" t="s">
        <v>478</v>
      </c>
      <c r="G3" t="s">
        <v>24</v>
      </c>
      <c r="H3" t="s">
        <v>24</v>
      </c>
      <c r="I3" t="s">
        <v>22</v>
      </c>
      <c r="J3" t="s">
        <v>477</v>
      </c>
      <c r="K3" s="1">
        <v>1</v>
      </c>
      <c r="L3">
        <v>17620</v>
      </c>
      <c r="M3">
        <v>20140</v>
      </c>
      <c r="N3">
        <v>22660</v>
      </c>
      <c r="O3">
        <v>25160</v>
      </c>
      <c r="P3">
        <v>27180</v>
      </c>
      <c r="Q3">
        <v>29200</v>
      </c>
      <c r="R3">
        <v>31200</v>
      </c>
      <c r="S3">
        <v>33220</v>
      </c>
      <c r="T3">
        <v>26430</v>
      </c>
      <c r="U3">
        <v>30210</v>
      </c>
      <c r="V3">
        <v>33990</v>
      </c>
      <c r="W3">
        <v>37740</v>
      </c>
      <c r="X3">
        <v>40770</v>
      </c>
      <c r="Y3">
        <v>43800</v>
      </c>
      <c r="Z3">
        <v>46800</v>
      </c>
      <c r="AA3">
        <v>49830</v>
      </c>
      <c r="AB3">
        <v>35240</v>
      </c>
      <c r="AC3">
        <v>40280</v>
      </c>
      <c r="AD3">
        <v>45320</v>
      </c>
      <c r="AE3">
        <v>50320</v>
      </c>
      <c r="AF3">
        <v>54360</v>
      </c>
      <c r="AG3">
        <v>58400</v>
      </c>
      <c r="AH3">
        <v>62400</v>
      </c>
      <c r="AI3">
        <v>66440</v>
      </c>
      <c r="AJ3">
        <v>44050</v>
      </c>
      <c r="AK3">
        <v>50350</v>
      </c>
      <c r="AL3">
        <v>56650</v>
      </c>
      <c r="AM3">
        <v>62900</v>
      </c>
      <c r="AN3">
        <v>67950</v>
      </c>
      <c r="AO3">
        <v>73000</v>
      </c>
      <c r="AP3">
        <v>78000</v>
      </c>
      <c r="AQ3">
        <v>83050</v>
      </c>
      <c r="AR3">
        <v>52860</v>
      </c>
      <c r="AS3">
        <v>60420</v>
      </c>
      <c r="AT3">
        <v>67980</v>
      </c>
      <c r="AU3">
        <v>75480</v>
      </c>
      <c r="AV3">
        <v>81540</v>
      </c>
      <c r="AW3">
        <v>87600</v>
      </c>
      <c r="AX3">
        <v>93600</v>
      </c>
      <c r="AY3">
        <v>99660</v>
      </c>
      <c r="AZ3">
        <v>61670</v>
      </c>
      <c r="BA3">
        <v>70490</v>
      </c>
      <c r="BB3">
        <v>79310</v>
      </c>
      <c r="BC3">
        <v>88060</v>
      </c>
      <c r="BD3">
        <v>95130</v>
      </c>
      <c r="BE3">
        <v>102200</v>
      </c>
      <c r="BF3">
        <v>109200</v>
      </c>
      <c r="BG3">
        <v>116270</v>
      </c>
      <c r="BH3">
        <v>70480</v>
      </c>
      <c r="BI3">
        <v>80560</v>
      </c>
      <c r="BJ3">
        <v>90640</v>
      </c>
      <c r="BK3">
        <v>100640</v>
      </c>
      <c r="BL3">
        <v>108720</v>
      </c>
      <c r="BM3">
        <v>116800</v>
      </c>
      <c r="BN3">
        <v>124800</v>
      </c>
      <c r="BO3">
        <v>132880</v>
      </c>
    </row>
    <row r="4" spans="1:67" ht="14.1" customHeight="1" x14ac:dyDescent="0.2">
      <c r="A4" t="s">
        <v>28</v>
      </c>
      <c r="B4" s="1" t="s">
        <v>27</v>
      </c>
      <c r="C4" s="1" t="s">
        <v>21</v>
      </c>
      <c r="D4" s="1" t="s">
        <v>19</v>
      </c>
      <c r="E4" s="1" t="s">
        <v>617</v>
      </c>
      <c r="F4" s="1" t="s">
        <v>479</v>
      </c>
      <c r="G4" t="s">
        <v>28</v>
      </c>
      <c r="H4" t="s">
        <v>28</v>
      </c>
      <c r="I4" t="s">
        <v>25</v>
      </c>
      <c r="J4" t="s">
        <v>26</v>
      </c>
      <c r="K4" s="1">
        <v>0</v>
      </c>
      <c r="L4">
        <v>10940</v>
      </c>
      <c r="M4">
        <v>12500</v>
      </c>
      <c r="N4">
        <v>14060</v>
      </c>
      <c r="O4">
        <v>15620</v>
      </c>
      <c r="P4">
        <v>16880</v>
      </c>
      <c r="Q4">
        <v>18120</v>
      </c>
      <c r="R4">
        <v>19380</v>
      </c>
      <c r="S4">
        <v>20620</v>
      </c>
      <c r="T4">
        <v>16410</v>
      </c>
      <c r="U4">
        <v>18750</v>
      </c>
      <c r="V4">
        <v>21090</v>
      </c>
      <c r="W4">
        <v>23430</v>
      </c>
      <c r="X4">
        <v>25320</v>
      </c>
      <c r="Y4">
        <v>27180</v>
      </c>
      <c r="Z4">
        <v>29070</v>
      </c>
      <c r="AA4">
        <v>30930</v>
      </c>
      <c r="AB4">
        <v>21880</v>
      </c>
      <c r="AC4">
        <v>25000</v>
      </c>
      <c r="AD4">
        <v>28120</v>
      </c>
      <c r="AE4">
        <v>31240</v>
      </c>
      <c r="AF4">
        <v>33760</v>
      </c>
      <c r="AG4">
        <v>36240</v>
      </c>
      <c r="AH4">
        <v>38760</v>
      </c>
      <c r="AI4">
        <v>41240</v>
      </c>
      <c r="AJ4">
        <v>27350</v>
      </c>
      <c r="AK4">
        <v>31250</v>
      </c>
      <c r="AL4">
        <v>35150</v>
      </c>
      <c r="AM4">
        <v>39050</v>
      </c>
      <c r="AN4">
        <v>42200</v>
      </c>
      <c r="AO4">
        <v>45300</v>
      </c>
      <c r="AP4">
        <v>48450</v>
      </c>
      <c r="AQ4">
        <v>51550</v>
      </c>
      <c r="AR4">
        <v>32820</v>
      </c>
      <c r="AS4">
        <v>37500</v>
      </c>
      <c r="AT4">
        <v>42180</v>
      </c>
      <c r="AU4">
        <v>46860</v>
      </c>
      <c r="AV4">
        <v>50640</v>
      </c>
      <c r="AW4">
        <v>54360</v>
      </c>
      <c r="AX4">
        <v>58140</v>
      </c>
      <c r="AY4">
        <v>61860</v>
      </c>
      <c r="AZ4">
        <v>38290</v>
      </c>
      <c r="BA4">
        <v>43750</v>
      </c>
      <c r="BB4">
        <v>49210</v>
      </c>
      <c r="BC4">
        <v>54670</v>
      </c>
      <c r="BD4">
        <v>59080</v>
      </c>
      <c r="BE4">
        <v>63420</v>
      </c>
      <c r="BF4">
        <v>67830</v>
      </c>
      <c r="BG4">
        <v>72170</v>
      </c>
      <c r="BH4">
        <v>43760</v>
      </c>
      <c r="BI4">
        <v>50000</v>
      </c>
      <c r="BJ4">
        <v>56240</v>
      </c>
      <c r="BK4">
        <v>62480</v>
      </c>
      <c r="BL4">
        <v>67520</v>
      </c>
      <c r="BM4">
        <v>72480</v>
      </c>
      <c r="BN4">
        <v>77520</v>
      </c>
      <c r="BO4">
        <v>82480</v>
      </c>
    </row>
    <row r="5" spans="1:67" ht="14.1" customHeight="1" x14ac:dyDescent="0.2">
      <c r="A5" t="s">
        <v>31</v>
      </c>
      <c r="B5" s="1" t="s">
        <v>30</v>
      </c>
      <c r="C5" s="1" t="s">
        <v>21</v>
      </c>
      <c r="D5" s="1" t="s">
        <v>19</v>
      </c>
      <c r="E5" s="1" t="s">
        <v>617</v>
      </c>
      <c r="F5" s="1" t="s">
        <v>480</v>
      </c>
      <c r="G5" t="s">
        <v>31</v>
      </c>
      <c r="H5" t="s">
        <v>31</v>
      </c>
      <c r="I5" t="s">
        <v>29</v>
      </c>
      <c r="J5" t="s">
        <v>829</v>
      </c>
      <c r="K5" s="1">
        <v>1</v>
      </c>
      <c r="L5">
        <v>15900</v>
      </c>
      <c r="M5">
        <v>18160</v>
      </c>
      <c r="N5">
        <v>20440</v>
      </c>
      <c r="O5">
        <v>22700</v>
      </c>
      <c r="P5">
        <v>24520</v>
      </c>
      <c r="Q5">
        <v>26340</v>
      </c>
      <c r="R5">
        <v>28160</v>
      </c>
      <c r="S5">
        <v>29980</v>
      </c>
      <c r="T5">
        <v>23850</v>
      </c>
      <c r="U5">
        <v>27240</v>
      </c>
      <c r="V5">
        <v>30660</v>
      </c>
      <c r="W5">
        <v>34050</v>
      </c>
      <c r="X5">
        <v>36780</v>
      </c>
      <c r="Y5">
        <v>39510</v>
      </c>
      <c r="Z5">
        <v>42240</v>
      </c>
      <c r="AA5">
        <v>44970</v>
      </c>
      <c r="AB5">
        <v>31800</v>
      </c>
      <c r="AC5">
        <v>36320</v>
      </c>
      <c r="AD5">
        <v>40880</v>
      </c>
      <c r="AE5">
        <v>45400</v>
      </c>
      <c r="AF5">
        <v>49040</v>
      </c>
      <c r="AG5">
        <v>52680</v>
      </c>
      <c r="AH5">
        <v>56320</v>
      </c>
      <c r="AI5">
        <v>59960</v>
      </c>
      <c r="AJ5">
        <v>39750</v>
      </c>
      <c r="AK5">
        <v>45400</v>
      </c>
      <c r="AL5">
        <v>51100</v>
      </c>
      <c r="AM5">
        <v>56750</v>
      </c>
      <c r="AN5">
        <v>61300</v>
      </c>
      <c r="AO5">
        <v>65850</v>
      </c>
      <c r="AP5">
        <v>70400</v>
      </c>
      <c r="AQ5">
        <v>74950</v>
      </c>
      <c r="AR5">
        <v>47700</v>
      </c>
      <c r="AS5">
        <v>54480</v>
      </c>
      <c r="AT5">
        <v>61320</v>
      </c>
      <c r="AU5">
        <v>68100</v>
      </c>
      <c r="AV5">
        <v>73560</v>
      </c>
      <c r="AW5">
        <v>79020</v>
      </c>
      <c r="AX5">
        <v>84480</v>
      </c>
      <c r="AY5">
        <v>89940</v>
      </c>
      <c r="AZ5">
        <v>55650</v>
      </c>
      <c r="BA5">
        <v>63560</v>
      </c>
      <c r="BB5">
        <v>71540</v>
      </c>
      <c r="BC5">
        <v>79450</v>
      </c>
      <c r="BD5">
        <v>85820</v>
      </c>
      <c r="BE5">
        <v>92190</v>
      </c>
      <c r="BF5">
        <v>98560</v>
      </c>
      <c r="BG5">
        <v>104930</v>
      </c>
      <c r="BH5">
        <v>63600</v>
      </c>
      <c r="BI5">
        <v>72640</v>
      </c>
      <c r="BJ5">
        <v>81760</v>
      </c>
      <c r="BK5">
        <v>90800</v>
      </c>
      <c r="BL5">
        <v>98080</v>
      </c>
      <c r="BM5">
        <v>105360</v>
      </c>
      <c r="BN5">
        <v>112640</v>
      </c>
      <c r="BO5">
        <v>119920</v>
      </c>
    </row>
    <row r="6" spans="1:67" ht="14.1" customHeight="1" x14ac:dyDescent="0.2">
      <c r="A6" t="s">
        <v>35</v>
      </c>
      <c r="B6" s="1" t="s">
        <v>34</v>
      </c>
      <c r="C6" s="1" t="s">
        <v>21</v>
      </c>
      <c r="D6" s="1" t="s">
        <v>19</v>
      </c>
      <c r="E6" s="1" t="s">
        <v>617</v>
      </c>
      <c r="F6" s="1" t="s">
        <v>481</v>
      </c>
      <c r="G6" t="s">
        <v>35</v>
      </c>
      <c r="H6" t="s">
        <v>35</v>
      </c>
      <c r="I6" t="s">
        <v>32</v>
      </c>
      <c r="J6" t="s">
        <v>33</v>
      </c>
      <c r="K6" s="1">
        <v>1</v>
      </c>
      <c r="L6">
        <v>12400</v>
      </c>
      <c r="M6">
        <v>14160</v>
      </c>
      <c r="N6">
        <v>15940</v>
      </c>
      <c r="O6">
        <v>17700</v>
      </c>
      <c r="P6">
        <v>19120</v>
      </c>
      <c r="Q6">
        <v>20540</v>
      </c>
      <c r="R6">
        <v>21960</v>
      </c>
      <c r="S6">
        <v>23380</v>
      </c>
      <c r="T6">
        <v>18600</v>
      </c>
      <c r="U6">
        <v>21240</v>
      </c>
      <c r="V6">
        <v>23910</v>
      </c>
      <c r="W6">
        <v>26550</v>
      </c>
      <c r="X6">
        <v>28680</v>
      </c>
      <c r="Y6">
        <v>30810</v>
      </c>
      <c r="Z6">
        <v>32940</v>
      </c>
      <c r="AA6">
        <v>35070</v>
      </c>
      <c r="AB6">
        <v>24800</v>
      </c>
      <c r="AC6">
        <v>28320</v>
      </c>
      <c r="AD6">
        <v>31880</v>
      </c>
      <c r="AE6">
        <v>35400</v>
      </c>
      <c r="AF6">
        <v>38240</v>
      </c>
      <c r="AG6">
        <v>41080</v>
      </c>
      <c r="AH6">
        <v>43920</v>
      </c>
      <c r="AI6">
        <v>46760</v>
      </c>
      <c r="AJ6">
        <v>31000</v>
      </c>
      <c r="AK6">
        <v>35400</v>
      </c>
      <c r="AL6">
        <v>39850</v>
      </c>
      <c r="AM6">
        <v>44250</v>
      </c>
      <c r="AN6">
        <v>47800</v>
      </c>
      <c r="AO6">
        <v>51350</v>
      </c>
      <c r="AP6">
        <v>54900</v>
      </c>
      <c r="AQ6">
        <v>58450</v>
      </c>
      <c r="AR6">
        <v>37200</v>
      </c>
      <c r="AS6">
        <v>42480</v>
      </c>
      <c r="AT6">
        <v>47820</v>
      </c>
      <c r="AU6">
        <v>53100</v>
      </c>
      <c r="AV6">
        <v>57360</v>
      </c>
      <c r="AW6">
        <v>61620</v>
      </c>
      <c r="AX6">
        <v>65880</v>
      </c>
      <c r="AY6">
        <v>70140</v>
      </c>
      <c r="AZ6">
        <v>43400</v>
      </c>
      <c r="BA6">
        <v>49560</v>
      </c>
      <c r="BB6">
        <v>55790</v>
      </c>
      <c r="BC6">
        <v>61950</v>
      </c>
      <c r="BD6">
        <v>66920</v>
      </c>
      <c r="BE6">
        <v>71890</v>
      </c>
      <c r="BF6">
        <v>76860</v>
      </c>
      <c r="BG6">
        <v>81830</v>
      </c>
      <c r="BH6">
        <v>49600</v>
      </c>
      <c r="BI6">
        <v>56640</v>
      </c>
      <c r="BJ6">
        <v>63760</v>
      </c>
      <c r="BK6">
        <v>70800</v>
      </c>
      <c r="BL6">
        <v>76480</v>
      </c>
      <c r="BM6">
        <v>82160</v>
      </c>
      <c r="BN6">
        <v>87840</v>
      </c>
      <c r="BO6">
        <v>93520</v>
      </c>
    </row>
    <row r="7" spans="1:67" ht="14.1" customHeight="1" x14ac:dyDescent="0.2">
      <c r="A7" t="s">
        <v>37</v>
      </c>
      <c r="B7" s="1" t="s">
        <v>36</v>
      </c>
      <c r="C7" s="1" t="s">
        <v>21</v>
      </c>
      <c r="D7" s="1" t="s">
        <v>19</v>
      </c>
      <c r="E7" s="1" t="s">
        <v>617</v>
      </c>
      <c r="F7" s="1" t="s">
        <v>482</v>
      </c>
      <c r="G7" t="s">
        <v>37</v>
      </c>
      <c r="H7" t="s">
        <v>37</v>
      </c>
      <c r="I7" t="s">
        <v>32</v>
      </c>
      <c r="J7" t="s">
        <v>33</v>
      </c>
      <c r="K7" s="1">
        <v>1</v>
      </c>
      <c r="L7">
        <v>12400</v>
      </c>
      <c r="M7">
        <v>14160</v>
      </c>
      <c r="N7">
        <v>15940</v>
      </c>
      <c r="O7">
        <v>17700</v>
      </c>
      <c r="P7">
        <v>19120</v>
      </c>
      <c r="Q7">
        <v>20540</v>
      </c>
      <c r="R7">
        <v>21960</v>
      </c>
      <c r="S7">
        <v>23380</v>
      </c>
      <c r="T7">
        <v>18600</v>
      </c>
      <c r="U7">
        <v>21240</v>
      </c>
      <c r="V7">
        <v>23910</v>
      </c>
      <c r="W7">
        <v>26550</v>
      </c>
      <c r="X7">
        <v>28680</v>
      </c>
      <c r="Y7">
        <v>30810</v>
      </c>
      <c r="Z7">
        <v>32940</v>
      </c>
      <c r="AA7">
        <v>35070</v>
      </c>
      <c r="AB7">
        <v>24800</v>
      </c>
      <c r="AC7">
        <v>28320</v>
      </c>
      <c r="AD7">
        <v>31880</v>
      </c>
      <c r="AE7">
        <v>35400</v>
      </c>
      <c r="AF7">
        <v>38240</v>
      </c>
      <c r="AG7">
        <v>41080</v>
      </c>
      <c r="AH7">
        <v>43920</v>
      </c>
      <c r="AI7">
        <v>46760</v>
      </c>
      <c r="AJ7">
        <v>31000</v>
      </c>
      <c r="AK7">
        <v>35400</v>
      </c>
      <c r="AL7">
        <v>39850</v>
      </c>
      <c r="AM7">
        <v>44250</v>
      </c>
      <c r="AN7">
        <v>47800</v>
      </c>
      <c r="AO7">
        <v>51350</v>
      </c>
      <c r="AP7">
        <v>54900</v>
      </c>
      <c r="AQ7">
        <v>58450</v>
      </c>
      <c r="AR7">
        <v>37200</v>
      </c>
      <c r="AS7">
        <v>42480</v>
      </c>
      <c r="AT7">
        <v>47820</v>
      </c>
      <c r="AU7">
        <v>53100</v>
      </c>
      <c r="AV7">
        <v>57360</v>
      </c>
      <c r="AW7">
        <v>61620</v>
      </c>
      <c r="AX7">
        <v>65880</v>
      </c>
      <c r="AY7">
        <v>70140</v>
      </c>
      <c r="AZ7">
        <v>43400</v>
      </c>
      <c r="BA7">
        <v>49560</v>
      </c>
      <c r="BB7">
        <v>55790</v>
      </c>
      <c r="BC7">
        <v>61950</v>
      </c>
      <c r="BD7">
        <v>66920</v>
      </c>
      <c r="BE7">
        <v>71890</v>
      </c>
      <c r="BF7">
        <v>76860</v>
      </c>
      <c r="BG7">
        <v>81830</v>
      </c>
      <c r="BH7">
        <v>49600</v>
      </c>
      <c r="BI7">
        <v>56640</v>
      </c>
      <c r="BJ7">
        <v>63760</v>
      </c>
      <c r="BK7">
        <v>70800</v>
      </c>
      <c r="BL7">
        <v>76480</v>
      </c>
      <c r="BM7">
        <v>82160</v>
      </c>
      <c r="BN7">
        <v>87840</v>
      </c>
      <c r="BO7">
        <v>93520</v>
      </c>
    </row>
    <row r="8" spans="1:67" ht="14.1" customHeight="1" x14ac:dyDescent="0.2">
      <c r="A8" t="s">
        <v>41</v>
      </c>
      <c r="B8" s="1" t="s">
        <v>40</v>
      </c>
      <c r="C8" s="1" t="s">
        <v>21</v>
      </c>
      <c r="D8" s="1" t="s">
        <v>19</v>
      </c>
      <c r="E8" s="1" t="s">
        <v>617</v>
      </c>
      <c r="F8" s="1" t="s">
        <v>483</v>
      </c>
      <c r="G8" t="s">
        <v>41</v>
      </c>
      <c r="H8" t="s">
        <v>41</v>
      </c>
      <c r="I8" t="s">
        <v>38</v>
      </c>
      <c r="J8" t="s">
        <v>39</v>
      </c>
      <c r="K8" s="1">
        <v>1</v>
      </c>
      <c r="L8">
        <v>22960</v>
      </c>
      <c r="M8">
        <v>26240</v>
      </c>
      <c r="N8">
        <v>29520</v>
      </c>
      <c r="O8">
        <v>32780</v>
      </c>
      <c r="P8">
        <v>35420</v>
      </c>
      <c r="Q8">
        <v>38040</v>
      </c>
      <c r="R8">
        <v>40660</v>
      </c>
      <c r="S8">
        <v>43280</v>
      </c>
      <c r="T8">
        <v>34440</v>
      </c>
      <c r="U8">
        <v>39360</v>
      </c>
      <c r="V8">
        <v>44280</v>
      </c>
      <c r="W8">
        <v>49170</v>
      </c>
      <c r="X8">
        <v>53130</v>
      </c>
      <c r="Y8">
        <v>57060</v>
      </c>
      <c r="Z8">
        <v>60990</v>
      </c>
      <c r="AA8">
        <v>64920</v>
      </c>
      <c r="AB8">
        <v>45920</v>
      </c>
      <c r="AC8">
        <v>52480</v>
      </c>
      <c r="AD8">
        <v>59040</v>
      </c>
      <c r="AE8">
        <v>65560</v>
      </c>
      <c r="AF8">
        <v>70840</v>
      </c>
      <c r="AG8">
        <v>76080</v>
      </c>
      <c r="AH8">
        <v>81320</v>
      </c>
      <c r="AI8">
        <v>86560</v>
      </c>
      <c r="AJ8">
        <v>57400</v>
      </c>
      <c r="AK8">
        <v>65600</v>
      </c>
      <c r="AL8">
        <v>73800</v>
      </c>
      <c r="AM8">
        <v>81950</v>
      </c>
      <c r="AN8">
        <v>88550</v>
      </c>
      <c r="AO8">
        <v>95100</v>
      </c>
      <c r="AP8">
        <v>101650</v>
      </c>
      <c r="AQ8">
        <v>108200</v>
      </c>
      <c r="AR8">
        <v>68880</v>
      </c>
      <c r="AS8">
        <v>78720</v>
      </c>
      <c r="AT8">
        <v>88560</v>
      </c>
      <c r="AU8">
        <v>98340</v>
      </c>
      <c r="AV8">
        <v>106260</v>
      </c>
      <c r="AW8">
        <v>114120</v>
      </c>
      <c r="AX8">
        <v>121980</v>
      </c>
      <c r="AY8">
        <v>129840</v>
      </c>
      <c r="AZ8">
        <v>80360</v>
      </c>
      <c r="BA8">
        <v>91840</v>
      </c>
      <c r="BB8">
        <v>103320</v>
      </c>
      <c r="BC8">
        <v>114730</v>
      </c>
      <c r="BD8">
        <v>123970</v>
      </c>
      <c r="BE8">
        <v>133140</v>
      </c>
      <c r="BF8">
        <v>142310</v>
      </c>
      <c r="BG8">
        <v>151480</v>
      </c>
      <c r="BH8">
        <v>91840</v>
      </c>
      <c r="BI8">
        <v>104960</v>
      </c>
      <c r="BJ8">
        <v>118080</v>
      </c>
      <c r="BK8">
        <v>131120</v>
      </c>
      <c r="BL8">
        <v>141680</v>
      </c>
      <c r="BM8">
        <v>152160</v>
      </c>
      <c r="BN8">
        <v>162640</v>
      </c>
      <c r="BO8">
        <v>173120</v>
      </c>
    </row>
    <row r="9" spans="1:67" ht="14.1" customHeight="1" x14ac:dyDescent="0.2">
      <c r="A9" t="s">
        <v>45</v>
      </c>
      <c r="B9" s="1" t="s">
        <v>44</v>
      </c>
      <c r="C9" s="1" t="s">
        <v>21</v>
      </c>
      <c r="D9" s="1" t="s">
        <v>19</v>
      </c>
      <c r="E9" s="1" t="s">
        <v>617</v>
      </c>
      <c r="F9" s="1" t="s">
        <v>484</v>
      </c>
      <c r="G9" t="s">
        <v>45</v>
      </c>
      <c r="H9" t="s">
        <v>45</v>
      </c>
      <c r="I9" t="s">
        <v>42</v>
      </c>
      <c r="J9" t="s">
        <v>830</v>
      </c>
      <c r="K9" s="1">
        <v>1</v>
      </c>
      <c r="L9">
        <v>13220</v>
      </c>
      <c r="M9">
        <v>15120</v>
      </c>
      <c r="N9">
        <v>17000</v>
      </c>
      <c r="O9">
        <v>18880</v>
      </c>
      <c r="P9">
        <v>20400</v>
      </c>
      <c r="Q9">
        <v>21920</v>
      </c>
      <c r="R9">
        <v>23420</v>
      </c>
      <c r="S9">
        <v>24940</v>
      </c>
      <c r="T9">
        <v>19830</v>
      </c>
      <c r="U9">
        <v>22680</v>
      </c>
      <c r="V9">
        <v>25500</v>
      </c>
      <c r="W9">
        <v>28320</v>
      </c>
      <c r="X9">
        <v>30600</v>
      </c>
      <c r="Y9">
        <v>32880</v>
      </c>
      <c r="Z9">
        <v>35130</v>
      </c>
      <c r="AA9">
        <v>37410</v>
      </c>
      <c r="AB9">
        <v>26440</v>
      </c>
      <c r="AC9">
        <v>30240</v>
      </c>
      <c r="AD9">
        <v>34000</v>
      </c>
      <c r="AE9">
        <v>37760</v>
      </c>
      <c r="AF9">
        <v>40800</v>
      </c>
      <c r="AG9">
        <v>43840</v>
      </c>
      <c r="AH9">
        <v>46840</v>
      </c>
      <c r="AI9">
        <v>49880</v>
      </c>
      <c r="AJ9">
        <v>33050</v>
      </c>
      <c r="AK9">
        <v>37800</v>
      </c>
      <c r="AL9">
        <v>42500</v>
      </c>
      <c r="AM9">
        <v>47200</v>
      </c>
      <c r="AN9">
        <v>51000</v>
      </c>
      <c r="AO9">
        <v>54800</v>
      </c>
      <c r="AP9">
        <v>58550</v>
      </c>
      <c r="AQ9">
        <v>62350</v>
      </c>
      <c r="AR9">
        <v>39660</v>
      </c>
      <c r="AS9">
        <v>45360</v>
      </c>
      <c r="AT9">
        <v>51000</v>
      </c>
      <c r="AU9">
        <v>56640</v>
      </c>
      <c r="AV9">
        <v>61200</v>
      </c>
      <c r="AW9">
        <v>65760</v>
      </c>
      <c r="AX9">
        <v>70260</v>
      </c>
      <c r="AY9">
        <v>74820</v>
      </c>
      <c r="AZ9">
        <v>46270</v>
      </c>
      <c r="BA9">
        <v>52920</v>
      </c>
      <c r="BB9">
        <v>59500</v>
      </c>
      <c r="BC9">
        <v>66080</v>
      </c>
      <c r="BD9">
        <v>71400</v>
      </c>
      <c r="BE9">
        <v>76720</v>
      </c>
      <c r="BF9">
        <v>81970</v>
      </c>
      <c r="BG9">
        <v>87290</v>
      </c>
      <c r="BH9">
        <v>52880</v>
      </c>
      <c r="BI9">
        <v>60480</v>
      </c>
      <c r="BJ9">
        <v>68000</v>
      </c>
      <c r="BK9">
        <v>75520</v>
      </c>
      <c r="BL9">
        <v>81600</v>
      </c>
      <c r="BM9">
        <v>87680</v>
      </c>
      <c r="BN9">
        <v>93680</v>
      </c>
      <c r="BO9">
        <v>99760</v>
      </c>
    </row>
    <row r="10" spans="1:67" ht="14.1" customHeight="1" x14ac:dyDescent="0.2">
      <c r="A10" t="s">
        <v>49</v>
      </c>
      <c r="B10" s="1" t="s">
        <v>48</v>
      </c>
      <c r="C10" s="1" t="s">
        <v>21</v>
      </c>
      <c r="D10" s="1" t="s">
        <v>19</v>
      </c>
      <c r="E10" s="1" t="s">
        <v>617</v>
      </c>
      <c r="F10" s="1" t="s">
        <v>485</v>
      </c>
      <c r="G10" t="s">
        <v>49</v>
      </c>
      <c r="H10" t="s">
        <v>49</v>
      </c>
      <c r="I10" t="s">
        <v>46</v>
      </c>
      <c r="J10" t="s">
        <v>47</v>
      </c>
      <c r="K10" s="1">
        <v>0</v>
      </c>
      <c r="L10">
        <v>12180</v>
      </c>
      <c r="M10">
        <v>13920</v>
      </c>
      <c r="N10">
        <v>15660</v>
      </c>
      <c r="O10">
        <v>17400</v>
      </c>
      <c r="P10">
        <v>18800</v>
      </c>
      <c r="Q10">
        <v>20200</v>
      </c>
      <c r="R10">
        <v>21580</v>
      </c>
      <c r="S10">
        <v>22980</v>
      </c>
      <c r="T10">
        <v>18270</v>
      </c>
      <c r="U10">
        <v>20880</v>
      </c>
      <c r="V10">
        <v>23490</v>
      </c>
      <c r="W10">
        <v>26100</v>
      </c>
      <c r="X10">
        <v>28200</v>
      </c>
      <c r="Y10">
        <v>30300</v>
      </c>
      <c r="Z10">
        <v>32370</v>
      </c>
      <c r="AA10">
        <v>34470</v>
      </c>
      <c r="AB10">
        <v>24360</v>
      </c>
      <c r="AC10">
        <v>27840</v>
      </c>
      <c r="AD10">
        <v>31320</v>
      </c>
      <c r="AE10">
        <v>34800</v>
      </c>
      <c r="AF10">
        <v>37600</v>
      </c>
      <c r="AG10">
        <v>40400</v>
      </c>
      <c r="AH10">
        <v>43160</v>
      </c>
      <c r="AI10">
        <v>45960</v>
      </c>
      <c r="AJ10">
        <v>30450</v>
      </c>
      <c r="AK10">
        <v>34800</v>
      </c>
      <c r="AL10">
        <v>39150</v>
      </c>
      <c r="AM10">
        <v>43500</v>
      </c>
      <c r="AN10">
        <v>47000</v>
      </c>
      <c r="AO10">
        <v>50500</v>
      </c>
      <c r="AP10">
        <v>53950</v>
      </c>
      <c r="AQ10">
        <v>57450</v>
      </c>
      <c r="AR10">
        <v>36540</v>
      </c>
      <c r="AS10">
        <v>41760</v>
      </c>
      <c r="AT10">
        <v>46980</v>
      </c>
      <c r="AU10">
        <v>52200</v>
      </c>
      <c r="AV10">
        <v>56400</v>
      </c>
      <c r="AW10">
        <v>60600</v>
      </c>
      <c r="AX10">
        <v>64740</v>
      </c>
      <c r="AY10">
        <v>68940</v>
      </c>
      <c r="AZ10">
        <v>42630</v>
      </c>
      <c r="BA10">
        <v>48720</v>
      </c>
      <c r="BB10">
        <v>54810</v>
      </c>
      <c r="BC10">
        <v>60900</v>
      </c>
      <c r="BD10">
        <v>65800</v>
      </c>
      <c r="BE10">
        <v>70700</v>
      </c>
      <c r="BF10">
        <v>75530</v>
      </c>
      <c r="BG10">
        <v>80430</v>
      </c>
      <c r="BH10">
        <v>48720</v>
      </c>
      <c r="BI10">
        <v>55680</v>
      </c>
      <c r="BJ10">
        <v>62640</v>
      </c>
      <c r="BK10">
        <v>69600</v>
      </c>
      <c r="BL10">
        <v>75200</v>
      </c>
      <c r="BM10">
        <v>80800</v>
      </c>
      <c r="BN10">
        <v>86320</v>
      </c>
      <c r="BO10">
        <v>91920</v>
      </c>
    </row>
    <row r="11" spans="1:67" ht="14.1" customHeight="1" x14ac:dyDescent="0.2">
      <c r="A11" t="s">
        <v>51</v>
      </c>
      <c r="B11" s="1" t="s">
        <v>50</v>
      </c>
      <c r="C11" s="1" t="s">
        <v>21</v>
      </c>
      <c r="D11" s="1" t="s">
        <v>19</v>
      </c>
      <c r="E11" s="1" t="s">
        <v>617</v>
      </c>
      <c r="F11" s="1" t="s">
        <v>486</v>
      </c>
      <c r="G11" t="s">
        <v>51</v>
      </c>
      <c r="H11" t="s">
        <v>51</v>
      </c>
      <c r="I11" t="s">
        <v>32</v>
      </c>
      <c r="J11" t="s">
        <v>33</v>
      </c>
      <c r="K11" s="1">
        <v>1</v>
      </c>
      <c r="L11">
        <v>12400</v>
      </c>
      <c r="M11">
        <v>14160</v>
      </c>
      <c r="N11">
        <v>15940</v>
      </c>
      <c r="O11">
        <v>17700</v>
      </c>
      <c r="P11">
        <v>19120</v>
      </c>
      <c r="Q11">
        <v>20540</v>
      </c>
      <c r="R11">
        <v>21960</v>
      </c>
      <c r="S11">
        <v>23380</v>
      </c>
      <c r="T11">
        <v>18600</v>
      </c>
      <c r="U11">
        <v>21240</v>
      </c>
      <c r="V11">
        <v>23910</v>
      </c>
      <c r="W11">
        <v>26550</v>
      </c>
      <c r="X11">
        <v>28680</v>
      </c>
      <c r="Y11">
        <v>30810</v>
      </c>
      <c r="Z11">
        <v>32940</v>
      </c>
      <c r="AA11">
        <v>35070</v>
      </c>
      <c r="AB11">
        <v>24800</v>
      </c>
      <c r="AC11">
        <v>28320</v>
      </c>
      <c r="AD11">
        <v>31880</v>
      </c>
      <c r="AE11">
        <v>35400</v>
      </c>
      <c r="AF11">
        <v>38240</v>
      </c>
      <c r="AG11">
        <v>41080</v>
      </c>
      <c r="AH11">
        <v>43920</v>
      </c>
      <c r="AI11">
        <v>46760</v>
      </c>
      <c r="AJ11">
        <v>31000</v>
      </c>
      <c r="AK11">
        <v>35400</v>
      </c>
      <c r="AL11">
        <v>39850</v>
      </c>
      <c r="AM11">
        <v>44250</v>
      </c>
      <c r="AN11">
        <v>47800</v>
      </c>
      <c r="AO11">
        <v>51350</v>
      </c>
      <c r="AP11">
        <v>54900</v>
      </c>
      <c r="AQ11">
        <v>58450</v>
      </c>
      <c r="AR11">
        <v>37200</v>
      </c>
      <c r="AS11">
        <v>42480</v>
      </c>
      <c r="AT11">
        <v>47820</v>
      </c>
      <c r="AU11">
        <v>53100</v>
      </c>
      <c r="AV11">
        <v>57360</v>
      </c>
      <c r="AW11">
        <v>61620</v>
      </c>
      <c r="AX11">
        <v>65880</v>
      </c>
      <c r="AY11">
        <v>70140</v>
      </c>
      <c r="AZ11">
        <v>43400</v>
      </c>
      <c r="BA11">
        <v>49560</v>
      </c>
      <c r="BB11">
        <v>55790</v>
      </c>
      <c r="BC11">
        <v>61950</v>
      </c>
      <c r="BD11">
        <v>66920</v>
      </c>
      <c r="BE11">
        <v>71890</v>
      </c>
      <c r="BF11">
        <v>76860</v>
      </c>
      <c r="BG11">
        <v>81830</v>
      </c>
      <c r="BH11">
        <v>49600</v>
      </c>
      <c r="BI11">
        <v>56640</v>
      </c>
      <c r="BJ11">
        <v>63760</v>
      </c>
      <c r="BK11">
        <v>70800</v>
      </c>
      <c r="BL11">
        <v>76480</v>
      </c>
      <c r="BM11">
        <v>82160</v>
      </c>
      <c r="BN11">
        <v>87840</v>
      </c>
      <c r="BO11">
        <v>93520</v>
      </c>
    </row>
    <row r="12" spans="1:67" ht="14.1" customHeight="1" x14ac:dyDescent="0.2">
      <c r="A12" t="s">
        <v>55</v>
      </c>
      <c r="B12" s="1" t="s">
        <v>54</v>
      </c>
      <c r="C12" s="1" t="s">
        <v>21</v>
      </c>
      <c r="D12" s="1" t="s">
        <v>19</v>
      </c>
      <c r="E12" s="1" t="s">
        <v>617</v>
      </c>
      <c r="F12" s="1" t="s">
        <v>487</v>
      </c>
      <c r="G12" t="s">
        <v>55</v>
      </c>
      <c r="H12" t="s">
        <v>55</v>
      </c>
      <c r="I12" t="s">
        <v>52</v>
      </c>
      <c r="J12" t="s">
        <v>53</v>
      </c>
      <c r="K12" s="1">
        <v>0</v>
      </c>
      <c r="L12">
        <v>10940</v>
      </c>
      <c r="M12">
        <v>12500</v>
      </c>
      <c r="N12">
        <v>14060</v>
      </c>
      <c r="O12">
        <v>15620</v>
      </c>
      <c r="P12">
        <v>16880</v>
      </c>
      <c r="Q12">
        <v>18120</v>
      </c>
      <c r="R12">
        <v>19380</v>
      </c>
      <c r="S12">
        <v>20620</v>
      </c>
      <c r="T12">
        <v>16410</v>
      </c>
      <c r="U12">
        <v>18750</v>
      </c>
      <c r="V12">
        <v>21090</v>
      </c>
      <c r="W12">
        <v>23430</v>
      </c>
      <c r="X12">
        <v>25320</v>
      </c>
      <c r="Y12">
        <v>27180</v>
      </c>
      <c r="Z12">
        <v>29070</v>
      </c>
      <c r="AA12">
        <v>30930</v>
      </c>
      <c r="AB12">
        <v>21880</v>
      </c>
      <c r="AC12">
        <v>25000</v>
      </c>
      <c r="AD12">
        <v>28120</v>
      </c>
      <c r="AE12">
        <v>31240</v>
      </c>
      <c r="AF12">
        <v>33760</v>
      </c>
      <c r="AG12">
        <v>36240</v>
      </c>
      <c r="AH12">
        <v>38760</v>
      </c>
      <c r="AI12">
        <v>41240</v>
      </c>
      <c r="AJ12">
        <v>27350</v>
      </c>
      <c r="AK12">
        <v>31250</v>
      </c>
      <c r="AL12">
        <v>35150</v>
      </c>
      <c r="AM12">
        <v>39050</v>
      </c>
      <c r="AN12">
        <v>42200</v>
      </c>
      <c r="AO12">
        <v>45300</v>
      </c>
      <c r="AP12">
        <v>48450</v>
      </c>
      <c r="AQ12">
        <v>51550</v>
      </c>
      <c r="AR12">
        <v>32820</v>
      </c>
      <c r="AS12">
        <v>37500</v>
      </c>
      <c r="AT12">
        <v>42180</v>
      </c>
      <c r="AU12">
        <v>46860</v>
      </c>
      <c r="AV12">
        <v>50640</v>
      </c>
      <c r="AW12">
        <v>54360</v>
      </c>
      <c r="AX12">
        <v>58140</v>
      </c>
      <c r="AY12">
        <v>61860</v>
      </c>
      <c r="AZ12">
        <v>38290</v>
      </c>
      <c r="BA12">
        <v>43750</v>
      </c>
      <c r="BB12">
        <v>49210</v>
      </c>
      <c r="BC12">
        <v>54670</v>
      </c>
      <c r="BD12">
        <v>59080</v>
      </c>
      <c r="BE12">
        <v>63420</v>
      </c>
      <c r="BF12">
        <v>67830</v>
      </c>
      <c r="BG12">
        <v>72170</v>
      </c>
      <c r="BH12">
        <v>43760</v>
      </c>
      <c r="BI12">
        <v>50000</v>
      </c>
      <c r="BJ12">
        <v>56240</v>
      </c>
      <c r="BK12">
        <v>62480</v>
      </c>
      <c r="BL12">
        <v>67520</v>
      </c>
      <c r="BM12">
        <v>72480</v>
      </c>
      <c r="BN12">
        <v>77520</v>
      </c>
      <c r="BO12">
        <v>82480</v>
      </c>
    </row>
    <row r="13" spans="1:67" ht="14.1" customHeight="1" x14ac:dyDescent="0.2">
      <c r="A13" t="s">
        <v>59</v>
      </c>
      <c r="B13" s="1" t="s">
        <v>58</v>
      </c>
      <c r="C13" s="1" t="s">
        <v>21</v>
      </c>
      <c r="D13" s="1" t="s">
        <v>19</v>
      </c>
      <c r="E13" s="1" t="s">
        <v>617</v>
      </c>
      <c r="F13" s="1" t="s">
        <v>488</v>
      </c>
      <c r="G13" t="s">
        <v>59</v>
      </c>
      <c r="H13" t="s">
        <v>59</v>
      </c>
      <c r="I13" t="s">
        <v>56</v>
      </c>
      <c r="J13" t="s">
        <v>57</v>
      </c>
      <c r="K13" s="1">
        <v>1</v>
      </c>
      <c r="L13">
        <v>12700</v>
      </c>
      <c r="M13">
        <v>14500</v>
      </c>
      <c r="N13">
        <v>16320</v>
      </c>
      <c r="O13">
        <v>18120</v>
      </c>
      <c r="P13">
        <v>19580</v>
      </c>
      <c r="Q13">
        <v>21020</v>
      </c>
      <c r="R13">
        <v>22480</v>
      </c>
      <c r="S13">
        <v>23920</v>
      </c>
      <c r="T13">
        <v>19050</v>
      </c>
      <c r="U13">
        <v>21750</v>
      </c>
      <c r="V13">
        <v>24480</v>
      </c>
      <c r="W13">
        <v>27180</v>
      </c>
      <c r="X13">
        <v>29370</v>
      </c>
      <c r="Y13">
        <v>31530</v>
      </c>
      <c r="Z13">
        <v>33720</v>
      </c>
      <c r="AA13">
        <v>35880</v>
      </c>
      <c r="AB13">
        <v>25400</v>
      </c>
      <c r="AC13">
        <v>29000</v>
      </c>
      <c r="AD13">
        <v>32640</v>
      </c>
      <c r="AE13">
        <v>36240</v>
      </c>
      <c r="AF13">
        <v>39160</v>
      </c>
      <c r="AG13">
        <v>42040</v>
      </c>
      <c r="AH13">
        <v>44960</v>
      </c>
      <c r="AI13">
        <v>47840</v>
      </c>
      <c r="AJ13">
        <v>31750</v>
      </c>
      <c r="AK13">
        <v>36250</v>
      </c>
      <c r="AL13">
        <v>40800</v>
      </c>
      <c r="AM13">
        <v>45300</v>
      </c>
      <c r="AN13">
        <v>48950</v>
      </c>
      <c r="AO13">
        <v>52550</v>
      </c>
      <c r="AP13">
        <v>56200</v>
      </c>
      <c r="AQ13">
        <v>59800</v>
      </c>
      <c r="AR13">
        <v>38100</v>
      </c>
      <c r="AS13">
        <v>43500</v>
      </c>
      <c r="AT13">
        <v>48960</v>
      </c>
      <c r="AU13">
        <v>54360</v>
      </c>
      <c r="AV13">
        <v>58740</v>
      </c>
      <c r="AW13">
        <v>63060</v>
      </c>
      <c r="AX13">
        <v>67440</v>
      </c>
      <c r="AY13">
        <v>71760</v>
      </c>
      <c r="AZ13">
        <v>44450</v>
      </c>
      <c r="BA13">
        <v>50750</v>
      </c>
      <c r="BB13">
        <v>57120</v>
      </c>
      <c r="BC13">
        <v>63420</v>
      </c>
      <c r="BD13">
        <v>68530</v>
      </c>
      <c r="BE13">
        <v>73570</v>
      </c>
      <c r="BF13">
        <v>78680</v>
      </c>
      <c r="BG13">
        <v>83720</v>
      </c>
      <c r="BH13">
        <v>50800</v>
      </c>
      <c r="BI13">
        <v>58000</v>
      </c>
      <c r="BJ13">
        <v>65280</v>
      </c>
      <c r="BK13">
        <v>72480</v>
      </c>
      <c r="BL13">
        <v>78320</v>
      </c>
      <c r="BM13">
        <v>84080</v>
      </c>
      <c r="BN13">
        <v>89920</v>
      </c>
      <c r="BO13">
        <v>95680</v>
      </c>
    </row>
    <row r="14" spans="1:67" ht="14.1" customHeight="1" x14ac:dyDescent="0.2">
      <c r="A14" t="s">
        <v>63</v>
      </c>
      <c r="B14" s="1" t="s">
        <v>62</v>
      </c>
      <c r="C14" s="1" t="s">
        <v>21</v>
      </c>
      <c r="D14" s="1" t="s">
        <v>19</v>
      </c>
      <c r="E14" s="1" t="s">
        <v>617</v>
      </c>
      <c r="F14" s="1" t="s">
        <v>489</v>
      </c>
      <c r="G14" t="s">
        <v>63</v>
      </c>
      <c r="H14" t="s">
        <v>63</v>
      </c>
      <c r="I14" t="s">
        <v>60</v>
      </c>
      <c r="J14" t="s">
        <v>61</v>
      </c>
      <c r="K14" s="1">
        <v>0</v>
      </c>
      <c r="L14">
        <v>10940</v>
      </c>
      <c r="M14">
        <v>12500</v>
      </c>
      <c r="N14">
        <v>14060</v>
      </c>
      <c r="O14">
        <v>15620</v>
      </c>
      <c r="P14">
        <v>16880</v>
      </c>
      <c r="Q14">
        <v>18120</v>
      </c>
      <c r="R14">
        <v>19380</v>
      </c>
      <c r="S14">
        <v>20620</v>
      </c>
      <c r="T14">
        <v>16410</v>
      </c>
      <c r="U14">
        <v>18750</v>
      </c>
      <c r="V14">
        <v>21090</v>
      </c>
      <c r="W14">
        <v>23430</v>
      </c>
      <c r="X14">
        <v>25320</v>
      </c>
      <c r="Y14">
        <v>27180</v>
      </c>
      <c r="Z14">
        <v>29070</v>
      </c>
      <c r="AA14">
        <v>30930</v>
      </c>
      <c r="AB14">
        <v>21880</v>
      </c>
      <c r="AC14">
        <v>25000</v>
      </c>
      <c r="AD14">
        <v>28120</v>
      </c>
      <c r="AE14">
        <v>31240</v>
      </c>
      <c r="AF14">
        <v>33760</v>
      </c>
      <c r="AG14">
        <v>36240</v>
      </c>
      <c r="AH14">
        <v>38760</v>
      </c>
      <c r="AI14">
        <v>41240</v>
      </c>
      <c r="AJ14">
        <v>27350</v>
      </c>
      <c r="AK14">
        <v>31250</v>
      </c>
      <c r="AL14">
        <v>35150</v>
      </c>
      <c r="AM14">
        <v>39050</v>
      </c>
      <c r="AN14">
        <v>42200</v>
      </c>
      <c r="AO14">
        <v>45300</v>
      </c>
      <c r="AP14">
        <v>48450</v>
      </c>
      <c r="AQ14">
        <v>51550</v>
      </c>
      <c r="AR14">
        <v>32820</v>
      </c>
      <c r="AS14">
        <v>37500</v>
      </c>
      <c r="AT14">
        <v>42180</v>
      </c>
      <c r="AU14">
        <v>46860</v>
      </c>
      <c r="AV14">
        <v>50640</v>
      </c>
      <c r="AW14">
        <v>54360</v>
      </c>
      <c r="AX14">
        <v>58140</v>
      </c>
      <c r="AY14">
        <v>61860</v>
      </c>
      <c r="AZ14">
        <v>38290</v>
      </c>
      <c r="BA14">
        <v>43750</v>
      </c>
      <c r="BB14">
        <v>49210</v>
      </c>
      <c r="BC14">
        <v>54670</v>
      </c>
      <c r="BD14">
        <v>59080</v>
      </c>
      <c r="BE14">
        <v>63420</v>
      </c>
      <c r="BF14">
        <v>67830</v>
      </c>
      <c r="BG14">
        <v>72170</v>
      </c>
      <c r="BH14">
        <v>43760</v>
      </c>
      <c r="BI14">
        <v>50000</v>
      </c>
      <c r="BJ14">
        <v>56240</v>
      </c>
      <c r="BK14">
        <v>62480</v>
      </c>
      <c r="BL14">
        <v>67520</v>
      </c>
      <c r="BM14">
        <v>72480</v>
      </c>
      <c r="BN14">
        <v>77520</v>
      </c>
      <c r="BO14">
        <v>82480</v>
      </c>
    </row>
    <row r="15" spans="1:67" ht="14.1" customHeight="1" x14ac:dyDescent="0.2">
      <c r="A15" t="s">
        <v>67</v>
      </c>
      <c r="B15" s="1" t="s">
        <v>66</v>
      </c>
      <c r="C15" s="1" t="s">
        <v>21</v>
      </c>
      <c r="D15" s="1" t="s">
        <v>19</v>
      </c>
      <c r="E15" s="1" t="s">
        <v>617</v>
      </c>
      <c r="F15" s="1" t="s">
        <v>490</v>
      </c>
      <c r="G15" t="s">
        <v>67</v>
      </c>
      <c r="H15" t="s">
        <v>67</v>
      </c>
      <c r="I15" t="s">
        <v>64</v>
      </c>
      <c r="J15" t="s">
        <v>65</v>
      </c>
      <c r="K15" s="1">
        <v>0</v>
      </c>
      <c r="L15">
        <v>10940</v>
      </c>
      <c r="M15">
        <v>12500</v>
      </c>
      <c r="N15">
        <v>14060</v>
      </c>
      <c r="O15">
        <v>15620</v>
      </c>
      <c r="P15">
        <v>16880</v>
      </c>
      <c r="Q15">
        <v>18120</v>
      </c>
      <c r="R15">
        <v>19380</v>
      </c>
      <c r="S15">
        <v>20620</v>
      </c>
      <c r="T15">
        <v>16410</v>
      </c>
      <c r="U15">
        <v>18750</v>
      </c>
      <c r="V15">
        <v>21090</v>
      </c>
      <c r="W15">
        <v>23430</v>
      </c>
      <c r="X15">
        <v>25320</v>
      </c>
      <c r="Y15">
        <v>27180</v>
      </c>
      <c r="Z15">
        <v>29070</v>
      </c>
      <c r="AA15">
        <v>30930</v>
      </c>
      <c r="AB15">
        <v>21880</v>
      </c>
      <c r="AC15">
        <v>25000</v>
      </c>
      <c r="AD15">
        <v>28120</v>
      </c>
      <c r="AE15">
        <v>31240</v>
      </c>
      <c r="AF15">
        <v>33760</v>
      </c>
      <c r="AG15">
        <v>36240</v>
      </c>
      <c r="AH15">
        <v>38760</v>
      </c>
      <c r="AI15">
        <v>41240</v>
      </c>
      <c r="AJ15">
        <v>27350</v>
      </c>
      <c r="AK15">
        <v>31250</v>
      </c>
      <c r="AL15">
        <v>35150</v>
      </c>
      <c r="AM15">
        <v>39050</v>
      </c>
      <c r="AN15">
        <v>42200</v>
      </c>
      <c r="AO15">
        <v>45300</v>
      </c>
      <c r="AP15">
        <v>48450</v>
      </c>
      <c r="AQ15">
        <v>51550</v>
      </c>
      <c r="AR15">
        <v>32820</v>
      </c>
      <c r="AS15">
        <v>37500</v>
      </c>
      <c r="AT15">
        <v>42180</v>
      </c>
      <c r="AU15">
        <v>46860</v>
      </c>
      <c r="AV15">
        <v>50640</v>
      </c>
      <c r="AW15">
        <v>54360</v>
      </c>
      <c r="AX15">
        <v>58140</v>
      </c>
      <c r="AY15">
        <v>61860</v>
      </c>
      <c r="AZ15">
        <v>38290</v>
      </c>
      <c r="BA15">
        <v>43750</v>
      </c>
      <c r="BB15">
        <v>49210</v>
      </c>
      <c r="BC15">
        <v>54670</v>
      </c>
      <c r="BD15">
        <v>59080</v>
      </c>
      <c r="BE15">
        <v>63420</v>
      </c>
      <c r="BF15">
        <v>67830</v>
      </c>
      <c r="BG15">
        <v>72170</v>
      </c>
      <c r="BH15">
        <v>43760</v>
      </c>
      <c r="BI15">
        <v>50000</v>
      </c>
      <c r="BJ15">
        <v>56240</v>
      </c>
      <c r="BK15">
        <v>62480</v>
      </c>
      <c r="BL15">
        <v>67520</v>
      </c>
      <c r="BM15">
        <v>72480</v>
      </c>
      <c r="BN15">
        <v>77520</v>
      </c>
      <c r="BO15">
        <v>82480</v>
      </c>
    </row>
    <row r="16" spans="1:67" ht="14.1" customHeight="1" x14ac:dyDescent="0.2">
      <c r="A16" t="s">
        <v>69</v>
      </c>
      <c r="B16" s="1" t="s">
        <v>68</v>
      </c>
      <c r="C16" s="1" t="s">
        <v>21</v>
      </c>
      <c r="D16" s="1" t="s">
        <v>19</v>
      </c>
      <c r="E16" s="1" t="s">
        <v>617</v>
      </c>
      <c r="F16" s="1" t="s">
        <v>493</v>
      </c>
      <c r="G16" t="s">
        <v>69</v>
      </c>
      <c r="H16" t="s">
        <v>69</v>
      </c>
      <c r="I16" t="s">
        <v>491</v>
      </c>
      <c r="J16" t="s">
        <v>492</v>
      </c>
      <c r="K16" s="1">
        <v>0</v>
      </c>
      <c r="L16">
        <v>11820</v>
      </c>
      <c r="M16">
        <v>13520</v>
      </c>
      <c r="N16">
        <v>15200</v>
      </c>
      <c r="O16">
        <v>16880</v>
      </c>
      <c r="P16">
        <v>18240</v>
      </c>
      <c r="Q16">
        <v>19600</v>
      </c>
      <c r="R16">
        <v>20940</v>
      </c>
      <c r="S16">
        <v>22300</v>
      </c>
      <c r="T16">
        <v>17730</v>
      </c>
      <c r="U16">
        <v>20280</v>
      </c>
      <c r="V16">
        <v>22800</v>
      </c>
      <c r="W16">
        <v>25320</v>
      </c>
      <c r="X16">
        <v>27360</v>
      </c>
      <c r="Y16">
        <v>29400</v>
      </c>
      <c r="Z16">
        <v>31410</v>
      </c>
      <c r="AA16">
        <v>33450</v>
      </c>
      <c r="AB16">
        <v>23640</v>
      </c>
      <c r="AC16">
        <v>27040</v>
      </c>
      <c r="AD16">
        <v>30400</v>
      </c>
      <c r="AE16">
        <v>33760</v>
      </c>
      <c r="AF16">
        <v>36480</v>
      </c>
      <c r="AG16">
        <v>39200</v>
      </c>
      <c r="AH16">
        <v>41880</v>
      </c>
      <c r="AI16">
        <v>44600</v>
      </c>
      <c r="AJ16">
        <v>29550</v>
      </c>
      <c r="AK16">
        <v>33800</v>
      </c>
      <c r="AL16">
        <v>38000</v>
      </c>
      <c r="AM16">
        <v>42200</v>
      </c>
      <c r="AN16">
        <v>45600</v>
      </c>
      <c r="AO16">
        <v>49000</v>
      </c>
      <c r="AP16">
        <v>52350</v>
      </c>
      <c r="AQ16">
        <v>55750</v>
      </c>
      <c r="AR16">
        <v>35460</v>
      </c>
      <c r="AS16">
        <v>40560</v>
      </c>
      <c r="AT16">
        <v>45600</v>
      </c>
      <c r="AU16">
        <v>50640</v>
      </c>
      <c r="AV16">
        <v>54720</v>
      </c>
      <c r="AW16">
        <v>58800</v>
      </c>
      <c r="AX16">
        <v>62820</v>
      </c>
      <c r="AY16">
        <v>66900</v>
      </c>
      <c r="AZ16">
        <v>41370</v>
      </c>
      <c r="BA16">
        <v>47320</v>
      </c>
      <c r="BB16">
        <v>53200</v>
      </c>
      <c r="BC16">
        <v>59080</v>
      </c>
      <c r="BD16">
        <v>63840</v>
      </c>
      <c r="BE16">
        <v>68600</v>
      </c>
      <c r="BF16">
        <v>73290</v>
      </c>
      <c r="BG16">
        <v>78050</v>
      </c>
      <c r="BH16">
        <v>47280</v>
      </c>
      <c r="BI16">
        <v>54080</v>
      </c>
      <c r="BJ16">
        <v>60800</v>
      </c>
      <c r="BK16">
        <v>67520</v>
      </c>
      <c r="BL16">
        <v>72960</v>
      </c>
      <c r="BM16">
        <v>78400</v>
      </c>
      <c r="BN16">
        <v>83760</v>
      </c>
      <c r="BO16">
        <v>89200</v>
      </c>
    </row>
    <row r="17" spans="1:67" ht="14.1" customHeight="1" x14ac:dyDescent="0.2">
      <c r="A17" t="s">
        <v>71</v>
      </c>
      <c r="B17" s="1" t="s">
        <v>70</v>
      </c>
      <c r="C17" s="1" t="s">
        <v>21</v>
      </c>
      <c r="D17" s="1" t="s">
        <v>19</v>
      </c>
      <c r="E17" s="1" t="s">
        <v>617</v>
      </c>
      <c r="F17" s="1" t="s">
        <v>494</v>
      </c>
      <c r="G17" t="s">
        <v>71</v>
      </c>
      <c r="H17" t="s">
        <v>71</v>
      </c>
      <c r="I17" t="s">
        <v>32</v>
      </c>
      <c r="J17" t="s">
        <v>33</v>
      </c>
      <c r="K17" s="1">
        <v>1</v>
      </c>
      <c r="L17">
        <v>12400</v>
      </c>
      <c r="M17">
        <v>14160</v>
      </c>
      <c r="N17">
        <v>15940</v>
      </c>
      <c r="O17">
        <v>17700</v>
      </c>
      <c r="P17">
        <v>19120</v>
      </c>
      <c r="Q17">
        <v>20540</v>
      </c>
      <c r="R17">
        <v>21960</v>
      </c>
      <c r="S17">
        <v>23380</v>
      </c>
      <c r="T17">
        <v>18600</v>
      </c>
      <c r="U17">
        <v>21240</v>
      </c>
      <c r="V17">
        <v>23910</v>
      </c>
      <c r="W17">
        <v>26550</v>
      </c>
      <c r="X17">
        <v>28680</v>
      </c>
      <c r="Y17">
        <v>30810</v>
      </c>
      <c r="Z17">
        <v>32940</v>
      </c>
      <c r="AA17">
        <v>35070</v>
      </c>
      <c r="AB17">
        <v>24800</v>
      </c>
      <c r="AC17">
        <v>28320</v>
      </c>
      <c r="AD17">
        <v>31880</v>
      </c>
      <c r="AE17">
        <v>35400</v>
      </c>
      <c r="AF17">
        <v>38240</v>
      </c>
      <c r="AG17">
        <v>41080</v>
      </c>
      <c r="AH17">
        <v>43920</v>
      </c>
      <c r="AI17">
        <v>46760</v>
      </c>
      <c r="AJ17">
        <v>31000</v>
      </c>
      <c r="AK17">
        <v>35400</v>
      </c>
      <c r="AL17">
        <v>39850</v>
      </c>
      <c r="AM17">
        <v>44250</v>
      </c>
      <c r="AN17">
        <v>47800</v>
      </c>
      <c r="AO17">
        <v>51350</v>
      </c>
      <c r="AP17">
        <v>54900</v>
      </c>
      <c r="AQ17">
        <v>58450</v>
      </c>
      <c r="AR17">
        <v>37200</v>
      </c>
      <c r="AS17">
        <v>42480</v>
      </c>
      <c r="AT17">
        <v>47820</v>
      </c>
      <c r="AU17">
        <v>53100</v>
      </c>
      <c r="AV17">
        <v>57360</v>
      </c>
      <c r="AW17">
        <v>61620</v>
      </c>
      <c r="AX17">
        <v>65880</v>
      </c>
      <c r="AY17">
        <v>70140</v>
      </c>
      <c r="AZ17">
        <v>43400</v>
      </c>
      <c r="BA17">
        <v>49560</v>
      </c>
      <c r="BB17">
        <v>55790</v>
      </c>
      <c r="BC17">
        <v>61950</v>
      </c>
      <c r="BD17">
        <v>66920</v>
      </c>
      <c r="BE17">
        <v>71890</v>
      </c>
      <c r="BF17">
        <v>76860</v>
      </c>
      <c r="BG17">
        <v>81830</v>
      </c>
      <c r="BH17">
        <v>49600</v>
      </c>
      <c r="BI17">
        <v>56640</v>
      </c>
      <c r="BJ17">
        <v>63760</v>
      </c>
      <c r="BK17">
        <v>70800</v>
      </c>
      <c r="BL17">
        <v>76480</v>
      </c>
      <c r="BM17">
        <v>82160</v>
      </c>
      <c r="BN17">
        <v>87840</v>
      </c>
      <c r="BO17">
        <v>93520</v>
      </c>
    </row>
    <row r="18" spans="1:67" ht="14.1" customHeight="1" x14ac:dyDescent="0.2">
      <c r="A18" t="s">
        <v>73</v>
      </c>
      <c r="B18" s="1" t="s">
        <v>72</v>
      </c>
      <c r="C18" s="1" t="s">
        <v>21</v>
      </c>
      <c r="D18" s="1" t="s">
        <v>19</v>
      </c>
      <c r="E18" s="1" t="s">
        <v>617</v>
      </c>
      <c r="F18" s="1" t="s">
        <v>497</v>
      </c>
      <c r="G18" t="s">
        <v>73</v>
      </c>
      <c r="H18" t="s">
        <v>73</v>
      </c>
      <c r="I18" t="s">
        <v>495</v>
      </c>
      <c r="J18" t="s">
        <v>496</v>
      </c>
      <c r="K18" s="1">
        <v>0</v>
      </c>
      <c r="L18">
        <v>15160</v>
      </c>
      <c r="M18">
        <v>17320</v>
      </c>
      <c r="N18">
        <v>19480</v>
      </c>
      <c r="O18">
        <v>21640</v>
      </c>
      <c r="P18">
        <v>23380</v>
      </c>
      <c r="Q18">
        <v>25120</v>
      </c>
      <c r="R18">
        <v>26840</v>
      </c>
      <c r="S18">
        <v>28580</v>
      </c>
      <c r="T18">
        <v>22740</v>
      </c>
      <c r="U18">
        <v>25980</v>
      </c>
      <c r="V18">
        <v>29220</v>
      </c>
      <c r="W18">
        <v>32460</v>
      </c>
      <c r="X18">
        <v>35070</v>
      </c>
      <c r="Y18">
        <v>37680</v>
      </c>
      <c r="Z18">
        <v>40260</v>
      </c>
      <c r="AA18">
        <v>42870</v>
      </c>
      <c r="AB18">
        <v>30320</v>
      </c>
      <c r="AC18">
        <v>34640</v>
      </c>
      <c r="AD18">
        <v>38960</v>
      </c>
      <c r="AE18">
        <v>43280</v>
      </c>
      <c r="AF18">
        <v>46760</v>
      </c>
      <c r="AG18">
        <v>50240</v>
      </c>
      <c r="AH18">
        <v>53680</v>
      </c>
      <c r="AI18">
        <v>57160</v>
      </c>
      <c r="AJ18">
        <v>37900</v>
      </c>
      <c r="AK18">
        <v>43300</v>
      </c>
      <c r="AL18">
        <v>48700</v>
      </c>
      <c r="AM18">
        <v>54100</v>
      </c>
      <c r="AN18">
        <v>58450</v>
      </c>
      <c r="AO18">
        <v>62800</v>
      </c>
      <c r="AP18">
        <v>67100</v>
      </c>
      <c r="AQ18">
        <v>71450</v>
      </c>
      <c r="AR18">
        <v>45480</v>
      </c>
      <c r="AS18">
        <v>51960</v>
      </c>
      <c r="AT18">
        <v>58440</v>
      </c>
      <c r="AU18">
        <v>64920</v>
      </c>
      <c r="AV18">
        <v>70140</v>
      </c>
      <c r="AW18">
        <v>75360</v>
      </c>
      <c r="AX18">
        <v>80520</v>
      </c>
      <c r="AY18">
        <v>85740</v>
      </c>
      <c r="AZ18">
        <v>53060</v>
      </c>
      <c r="BA18">
        <v>60620</v>
      </c>
      <c r="BB18">
        <v>68180</v>
      </c>
      <c r="BC18">
        <v>75740</v>
      </c>
      <c r="BD18">
        <v>81830</v>
      </c>
      <c r="BE18">
        <v>87920</v>
      </c>
      <c r="BF18">
        <v>93940</v>
      </c>
      <c r="BG18">
        <v>100030</v>
      </c>
      <c r="BH18">
        <v>60640</v>
      </c>
      <c r="BI18">
        <v>69280</v>
      </c>
      <c r="BJ18">
        <v>77920</v>
      </c>
      <c r="BK18">
        <v>86560</v>
      </c>
      <c r="BL18">
        <v>93520</v>
      </c>
      <c r="BM18">
        <v>100480</v>
      </c>
      <c r="BN18">
        <v>107360</v>
      </c>
      <c r="BO18">
        <v>114320</v>
      </c>
    </row>
    <row r="19" spans="1:67" ht="14.1" customHeight="1" x14ac:dyDescent="0.2">
      <c r="A19" t="s">
        <v>77</v>
      </c>
      <c r="B19" s="1" t="s">
        <v>76</v>
      </c>
      <c r="C19" s="1" t="s">
        <v>21</v>
      </c>
      <c r="D19" s="1" t="s">
        <v>19</v>
      </c>
      <c r="E19" s="1" t="s">
        <v>617</v>
      </c>
      <c r="F19" s="1" t="s">
        <v>498</v>
      </c>
      <c r="G19" t="s">
        <v>77</v>
      </c>
      <c r="H19" t="s">
        <v>77</v>
      </c>
      <c r="I19" t="s">
        <v>74</v>
      </c>
      <c r="J19" t="s">
        <v>75</v>
      </c>
      <c r="K19" s="1">
        <v>0</v>
      </c>
      <c r="L19">
        <v>10940</v>
      </c>
      <c r="M19">
        <v>12500</v>
      </c>
      <c r="N19">
        <v>14060</v>
      </c>
      <c r="O19">
        <v>15620</v>
      </c>
      <c r="P19">
        <v>16880</v>
      </c>
      <c r="Q19">
        <v>18120</v>
      </c>
      <c r="R19">
        <v>19380</v>
      </c>
      <c r="S19">
        <v>20620</v>
      </c>
      <c r="T19">
        <v>16410</v>
      </c>
      <c r="U19">
        <v>18750</v>
      </c>
      <c r="V19">
        <v>21090</v>
      </c>
      <c r="W19">
        <v>23430</v>
      </c>
      <c r="X19">
        <v>25320</v>
      </c>
      <c r="Y19">
        <v>27180</v>
      </c>
      <c r="Z19">
        <v>29070</v>
      </c>
      <c r="AA19">
        <v>30930</v>
      </c>
      <c r="AB19">
        <v>21880</v>
      </c>
      <c r="AC19">
        <v>25000</v>
      </c>
      <c r="AD19">
        <v>28120</v>
      </c>
      <c r="AE19">
        <v>31240</v>
      </c>
      <c r="AF19">
        <v>33760</v>
      </c>
      <c r="AG19">
        <v>36240</v>
      </c>
      <c r="AH19">
        <v>38760</v>
      </c>
      <c r="AI19">
        <v>41240</v>
      </c>
      <c r="AJ19">
        <v>27350</v>
      </c>
      <c r="AK19">
        <v>31250</v>
      </c>
      <c r="AL19">
        <v>35150</v>
      </c>
      <c r="AM19">
        <v>39050</v>
      </c>
      <c r="AN19">
        <v>42200</v>
      </c>
      <c r="AO19">
        <v>45300</v>
      </c>
      <c r="AP19">
        <v>48450</v>
      </c>
      <c r="AQ19">
        <v>51550</v>
      </c>
      <c r="AR19">
        <v>32820</v>
      </c>
      <c r="AS19">
        <v>37500</v>
      </c>
      <c r="AT19">
        <v>42180</v>
      </c>
      <c r="AU19">
        <v>46860</v>
      </c>
      <c r="AV19">
        <v>50640</v>
      </c>
      <c r="AW19">
        <v>54360</v>
      </c>
      <c r="AX19">
        <v>58140</v>
      </c>
      <c r="AY19">
        <v>61860</v>
      </c>
      <c r="AZ19">
        <v>38290</v>
      </c>
      <c r="BA19">
        <v>43750</v>
      </c>
      <c r="BB19">
        <v>49210</v>
      </c>
      <c r="BC19">
        <v>54670</v>
      </c>
      <c r="BD19">
        <v>59080</v>
      </c>
      <c r="BE19">
        <v>63420</v>
      </c>
      <c r="BF19">
        <v>67830</v>
      </c>
      <c r="BG19">
        <v>72170</v>
      </c>
      <c r="BH19">
        <v>43760</v>
      </c>
      <c r="BI19">
        <v>50000</v>
      </c>
      <c r="BJ19">
        <v>56240</v>
      </c>
      <c r="BK19">
        <v>62480</v>
      </c>
      <c r="BL19">
        <v>67520</v>
      </c>
      <c r="BM19">
        <v>72480</v>
      </c>
      <c r="BN19">
        <v>77520</v>
      </c>
      <c r="BO19">
        <v>82480</v>
      </c>
    </row>
    <row r="20" spans="1:67" ht="14.1" customHeight="1" x14ac:dyDescent="0.2">
      <c r="A20" t="s">
        <v>79</v>
      </c>
      <c r="B20" s="1" t="s">
        <v>78</v>
      </c>
      <c r="C20" s="1" t="s">
        <v>21</v>
      </c>
      <c r="D20" s="1" t="s">
        <v>19</v>
      </c>
      <c r="E20" s="1" t="s">
        <v>617</v>
      </c>
      <c r="F20" s="1" t="s">
        <v>499</v>
      </c>
      <c r="G20" t="s">
        <v>79</v>
      </c>
      <c r="H20" t="s">
        <v>79</v>
      </c>
      <c r="I20" t="s">
        <v>29</v>
      </c>
      <c r="J20" t="s">
        <v>829</v>
      </c>
      <c r="K20" s="1">
        <v>1</v>
      </c>
      <c r="L20">
        <v>15900</v>
      </c>
      <c r="M20">
        <v>18160</v>
      </c>
      <c r="N20">
        <v>20440</v>
      </c>
      <c r="O20">
        <v>22700</v>
      </c>
      <c r="P20">
        <v>24520</v>
      </c>
      <c r="Q20">
        <v>26340</v>
      </c>
      <c r="R20">
        <v>28160</v>
      </c>
      <c r="S20">
        <v>29980</v>
      </c>
      <c r="T20">
        <v>23850</v>
      </c>
      <c r="U20">
        <v>27240</v>
      </c>
      <c r="V20">
        <v>30660</v>
      </c>
      <c r="W20">
        <v>34050</v>
      </c>
      <c r="X20">
        <v>36780</v>
      </c>
      <c r="Y20">
        <v>39510</v>
      </c>
      <c r="Z20">
        <v>42240</v>
      </c>
      <c r="AA20">
        <v>44970</v>
      </c>
      <c r="AB20">
        <v>31800</v>
      </c>
      <c r="AC20">
        <v>36320</v>
      </c>
      <c r="AD20">
        <v>40880</v>
      </c>
      <c r="AE20">
        <v>45400</v>
      </c>
      <c r="AF20">
        <v>49040</v>
      </c>
      <c r="AG20">
        <v>52680</v>
      </c>
      <c r="AH20">
        <v>56320</v>
      </c>
      <c r="AI20">
        <v>59960</v>
      </c>
      <c r="AJ20">
        <v>39750</v>
      </c>
      <c r="AK20">
        <v>45400</v>
      </c>
      <c r="AL20">
        <v>51100</v>
      </c>
      <c r="AM20">
        <v>56750</v>
      </c>
      <c r="AN20">
        <v>61300</v>
      </c>
      <c r="AO20">
        <v>65850</v>
      </c>
      <c r="AP20">
        <v>70400</v>
      </c>
      <c r="AQ20">
        <v>74950</v>
      </c>
      <c r="AR20">
        <v>47700</v>
      </c>
      <c r="AS20">
        <v>54480</v>
      </c>
      <c r="AT20">
        <v>61320</v>
      </c>
      <c r="AU20">
        <v>68100</v>
      </c>
      <c r="AV20">
        <v>73560</v>
      </c>
      <c r="AW20">
        <v>79020</v>
      </c>
      <c r="AX20">
        <v>84480</v>
      </c>
      <c r="AY20">
        <v>89940</v>
      </c>
      <c r="AZ20">
        <v>55650</v>
      </c>
      <c r="BA20">
        <v>63560</v>
      </c>
      <c r="BB20">
        <v>71540</v>
      </c>
      <c r="BC20">
        <v>79450</v>
      </c>
      <c r="BD20">
        <v>85820</v>
      </c>
      <c r="BE20">
        <v>92190</v>
      </c>
      <c r="BF20">
        <v>98560</v>
      </c>
      <c r="BG20">
        <v>104930</v>
      </c>
      <c r="BH20">
        <v>63600</v>
      </c>
      <c r="BI20">
        <v>72640</v>
      </c>
      <c r="BJ20">
        <v>81760</v>
      </c>
      <c r="BK20">
        <v>90800</v>
      </c>
      <c r="BL20">
        <v>98080</v>
      </c>
      <c r="BM20">
        <v>105360</v>
      </c>
      <c r="BN20">
        <v>112640</v>
      </c>
      <c r="BO20">
        <v>119920</v>
      </c>
    </row>
    <row r="21" spans="1:67" ht="14.1" customHeight="1" x14ac:dyDescent="0.2">
      <c r="A21" t="s">
        <v>83</v>
      </c>
      <c r="B21" s="1" t="s">
        <v>82</v>
      </c>
      <c r="C21" s="1" t="s">
        <v>21</v>
      </c>
      <c r="D21" s="1" t="s">
        <v>19</v>
      </c>
      <c r="E21" s="1" t="s">
        <v>617</v>
      </c>
      <c r="F21" s="1" t="s">
        <v>500</v>
      </c>
      <c r="G21" t="s">
        <v>83</v>
      </c>
      <c r="H21" t="s">
        <v>83</v>
      </c>
      <c r="I21" t="s">
        <v>80</v>
      </c>
      <c r="J21" t="s">
        <v>81</v>
      </c>
      <c r="K21" s="1">
        <v>0</v>
      </c>
      <c r="L21">
        <v>10940</v>
      </c>
      <c r="M21">
        <v>12500</v>
      </c>
      <c r="N21">
        <v>14060</v>
      </c>
      <c r="O21">
        <v>15620</v>
      </c>
      <c r="P21">
        <v>16880</v>
      </c>
      <c r="Q21">
        <v>18120</v>
      </c>
      <c r="R21">
        <v>19380</v>
      </c>
      <c r="S21">
        <v>20620</v>
      </c>
      <c r="T21">
        <v>16410</v>
      </c>
      <c r="U21">
        <v>18750</v>
      </c>
      <c r="V21">
        <v>21090</v>
      </c>
      <c r="W21">
        <v>23430</v>
      </c>
      <c r="X21">
        <v>25320</v>
      </c>
      <c r="Y21">
        <v>27180</v>
      </c>
      <c r="Z21">
        <v>29070</v>
      </c>
      <c r="AA21">
        <v>30930</v>
      </c>
      <c r="AB21">
        <v>21880</v>
      </c>
      <c r="AC21">
        <v>25000</v>
      </c>
      <c r="AD21">
        <v>28120</v>
      </c>
      <c r="AE21">
        <v>31240</v>
      </c>
      <c r="AF21">
        <v>33760</v>
      </c>
      <c r="AG21">
        <v>36240</v>
      </c>
      <c r="AH21">
        <v>38760</v>
      </c>
      <c r="AI21">
        <v>41240</v>
      </c>
      <c r="AJ21">
        <v>27350</v>
      </c>
      <c r="AK21">
        <v>31250</v>
      </c>
      <c r="AL21">
        <v>35150</v>
      </c>
      <c r="AM21">
        <v>39050</v>
      </c>
      <c r="AN21">
        <v>42200</v>
      </c>
      <c r="AO21">
        <v>45300</v>
      </c>
      <c r="AP21">
        <v>48450</v>
      </c>
      <c r="AQ21">
        <v>51550</v>
      </c>
      <c r="AR21">
        <v>32820</v>
      </c>
      <c r="AS21">
        <v>37500</v>
      </c>
      <c r="AT21">
        <v>42180</v>
      </c>
      <c r="AU21">
        <v>46860</v>
      </c>
      <c r="AV21">
        <v>50640</v>
      </c>
      <c r="AW21">
        <v>54360</v>
      </c>
      <c r="AX21">
        <v>58140</v>
      </c>
      <c r="AY21">
        <v>61860</v>
      </c>
      <c r="AZ21">
        <v>38290</v>
      </c>
      <c r="BA21">
        <v>43750</v>
      </c>
      <c r="BB21">
        <v>49210</v>
      </c>
      <c r="BC21">
        <v>54670</v>
      </c>
      <c r="BD21">
        <v>59080</v>
      </c>
      <c r="BE21">
        <v>63420</v>
      </c>
      <c r="BF21">
        <v>67830</v>
      </c>
      <c r="BG21">
        <v>72170</v>
      </c>
      <c r="BH21">
        <v>43760</v>
      </c>
      <c r="BI21">
        <v>50000</v>
      </c>
      <c r="BJ21">
        <v>56240</v>
      </c>
      <c r="BK21">
        <v>62480</v>
      </c>
      <c r="BL21">
        <v>67520</v>
      </c>
      <c r="BM21">
        <v>72480</v>
      </c>
      <c r="BN21">
        <v>77520</v>
      </c>
      <c r="BO21">
        <v>82480</v>
      </c>
    </row>
    <row r="22" spans="1:67" ht="14.1" customHeight="1" x14ac:dyDescent="0.2">
      <c r="A22" t="s">
        <v>85</v>
      </c>
      <c r="B22" s="1" t="s">
        <v>84</v>
      </c>
      <c r="C22" s="1" t="s">
        <v>21</v>
      </c>
      <c r="D22" s="1" t="s">
        <v>19</v>
      </c>
      <c r="E22" s="1" t="s">
        <v>617</v>
      </c>
      <c r="F22" s="1" t="s">
        <v>501</v>
      </c>
      <c r="G22" t="s">
        <v>85</v>
      </c>
      <c r="H22" t="s">
        <v>85</v>
      </c>
      <c r="I22" t="s">
        <v>29</v>
      </c>
      <c r="J22" t="s">
        <v>829</v>
      </c>
      <c r="K22" s="1">
        <v>1</v>
      </c>
      <c r="L22">
        <v>15900</v>
      </c>
      <c r="M22">
        <v>18160</v>
      </c>
      <c r="N22">
        <v>20440</v>
      </c>
      <c r="O22">
        <v>22700</v>
      </c>
      <c r="P22">
        <v>24520</v>
      </c>
      <c r="Q22">
        <v>26340</v>
      </c>
      <c r="R22">
        <v>28160</v>
      </c>
      <c r="S22">
        <v>29980</v>
      </c>
      <c r="T22">
        <v>23850</v>
      </c>
      <c r="U22">
        <v>27240</v>
      </c>
      <c r="V22">
        <v>30660</v>
      </c>
      <c r="W22">
        <v>34050</v>
      </c>
      <c r="X22">
        <v>36780</v>
      </c>
      <c r="Y22">
        <v>39510</v>
      </c>
      <c r="Z22">
        <v>42240</v>
      </c>
      <c r="AA22">
        <v>44970</v>
      </c>
      <c r="AB22">
        <v>31800</v>
      </c>
      <c r="AC22">
        <v>36320</v>
      </c>
      <c r="AD22">
        <v>40880</v>
      </c>
      <c r="AE22">
        <v>45400</v>
      </c>
      <c r="AF22">
        <v>49040</v>
      </c>
      <c r="AG22">
        <v>52680</v>
      </c>
      <c r="AH22">
        <v>56320</v>
      </c>
      <c r="AI22">
        <v>59960</v>
      </c>
      <c r="AJ22">
        <v>39750</v>
      </c>
      <c r="AK22">
        <v>45400</v>
      </c>
      <c r="AL22">
        <v>51100</v>
      </c>
      <c r="AM22">
        <v>56750</v>
      </c>
      <c r="AN22">
        <v>61300</v>
      </c>
      <c r="AO22">
        <v>65850</v>
      </c>
      <c r="AP22">
        <v>70400</v>
      </c>
      <c r="AQ22">
        <v>74950</v>
      </c>
      <c r="AR22">
        <v>47700</v>
      </c>
      <c r="AS22">
        <v>54480</v>
      </c>
      <c r="AT22">
        <v>61320</v>
      </c>
      <c r="AU22">
        <v>68100</v>
      </c>
      <c r="AV22">
        <v>73560</v>
      </c>
      <c r="AW22">
        <v>79020</v>
      </c>
      <c r="AX22">
        <v>84480</v>
      </c>
      <c r="AY22">
        <v>89940</v>
      </c>
      <c r="AZ22">
        <v>55650</v>
      </c>
      <c r="BA22">
        <v>63560</v>
      </c>
      <c r="BB22">
        <v>71540</v>
      </c>
      <c r="BC22">
        <v>79450</v>
      </c>
      <c r="BD22">
        <v>85820</v>
      </c>
      <c r="BE22">
        <v>92190</v>
      </c>
      <c r="BF22">
        <v>98560</v>
      </c>
      <c r="BG22">
        <v>104930</v>
      </c>
      <c r="BH22">
        <v>63600</v>
      </c>
      <c r="BI22">
        <v>72640</v>
      </c>
      <c r="BJ22">
        <v>81760</v>
      </c>
      <c r="BK22">
        <v>90800</v>
      </c>
      <c r="BL22">
        <v>98080</v>
      </c>
      <c r="BM22">
        <v>105360</v>
      </c>
      <c r="BN22">
        <v>112640</v>
      </c>
      <c r="BO22">
        <v>119920</v>
      </c>
    </row>
    <row r="23" spans="1:67" ht="14.1" customHeight="1" x14ac:dyDescent="0.2">
      <c r="A23" t="s">
        <v>87</v>
      </c>
      <c r="B23" s="1" t="s">
        <v>86</v>
      </c>
      <c r="C23" s="1" t="s">
        <v>21</v>
      </c>
      <c r="D23" s="1" t="s">
        <v>19</v>
      </c>
      <c r="E23" s="1" t="s">
        <v>617</v>
      </c>
      <c r="F23" s="1" t="s">
        <v>502</v>
      </c>
      <c r="G23" t="s">
        <v>87</v>
      </c>
      <c r="H23" t="s">
        <v>87</v>
      </c>
      <c r="I23" t="s">
        <v>38</v>
      </c>
      <c r="J23" t="s">
        <v>39</v>
      </c>
      <c r="K23" s="1">
        <v>1</v>
      </c>
      <c r="L23">
        <v>22960</v>
      </c>
      <c r="M23">
        <v>26240</v>
      </c>
      <c r="N23">
        <v>29520</v>
      </c>
      <c r="O23">
        <v>32780</v>
      </c>
      <c r="P23">
        <v>35420</v>
      </c>
      <c r="Q23">
        <v>38040</v>
      </c>
      <c r="R23">
        <v>40660</v>
      </c>
      <c r="S23">
        <v>43280</v>
      </c>
      <c r="T23">
        <v>34440</v>
      </c>
      <c r="U23">
        <v>39360</v>
      </c>
      <c r="V23">
        <v>44280</v>
      </c>
      <c r="W23">
        <v>49170</v>
      </c>
      <c r="X23">
        <v>53130</v>
      </c>
      <c r="Y23">
        <v>57060</v>
      </c>
      <c r="Z23">
        <v>60990</v>
      </c>
      <c r="AA23">
        <v>64920</v>
      </c>
      <c r="AB23">
        <v>45920</v>
      </c>
      <c r="AC23">
        <v>52480</v>
      </c>
      <c r="AD23">
        <v>59040</v>
      </c>
      <c r="AE23">
        <v>65560</v>
      </c>
      <c r="AF23">
        <v>70840</v>
      </c>
      <c r="AG23">
        <v>76080</v>
      </c>
      <c r="AH23">
        <v>81320</v>
      </c>
      <c r="AI23">
        <v>86560</v>
      </c>
      <c r="AJ23">
        <v>57400</v>
      </c>
      <c r="AK23">
        <v>65600</v>
      </c>
      <c r="AL23">
        <v>73800</v>
      </c>
      <c r="AM23">
        <v>81950</v>
      </c>
      <c r="AN23">
        <v>88550</v>
      </c>
      <c r="AO23">
        <v>95100</v>
      </c>
      <c r="AP23">
        <v>101650</v>
      </c>
      <c r="AQ23">
        <v>108200</v>
      </c>
      <c r="AR23">
        <v>68880</v>
      </c>
      <c r="AS23">
        <v>78720</v>
      </c>
      <c r="AT23">
        <v>88560</v>
      </c>
      <c r="AU23">
        <v>98340</v>
      </c>
      <c r="AV23">
        <v>106260</v>
      </c>
      <c r="AW23">
        <v>114120</v>
      </c>
      <c r="AX23">
        <v>121980</v>
      </c>
      <c r="AY23">
        <v>129840</v>
      </c>
      <c r="AZ23">
        <v>80360</v>
      </c>
      <c r="BA23">
        <v>91840</v>
      </c>
      <c r="BB23">
        <v>103320</v>
      </c>
      <c r="BC23">
        <v>114730</v>
      </c>
      <c r="BD23">
        <v>123970</v>
      </c>
      <c r="BE23">
        <v>133140</v>
      </c>
      <c r="BF23">
        <v>142310</v>
      </c>
      <c r="BG23">
        <v>151480</v>
      </c>
      <c r="BH23">
        <v>91840</v>
      </c>
      <c r="BI23">
        <v>104960</v>
      </c>
      <c r="BJ23">
        <v>118080</v>
      </c>
      <c r="BK23">
        <v>131120</v>
      </c>
      <c r="BL23">
        <v>141680</v>
      </c>
      <c r="BM23">
        <v>152160</v>
      </c>
      <c r="BN23">
        <v>162640</v>
      </c>
      <c r="BO23">
        <v>173120</v>
      </c>
    </row>
    <row r="24" spans="1:67" ht="14.1" customHeight="1" x14ac:dyDescent="0.2">
      <c r="A24" t="s">
        <v>89</v>
      </c>
      <c r="B24" s="1" t="s">
        <v>88</v>
      </c>
      <c r="C24" s="1" t="s">
        <v>21</v>
      </c>
      <c r="D24" s="1" t="s">
        <v>19</v>
      </c>
      <c r="E24" s="1" t="s">
        <v>617</v>
      </c>
      <c r="F24" s="1" t="s">
        <v>503</v>
      </c>
      <c r="G24" t="s">
        <v>89</v>
      </c>
      <c r="H24" t="s">
        <v>89</v>
      </c>
      <c r="I24" t="s">
        <v>56</v>
      </c>
      <c r="J24" t="s">
        <v>57</v>
      </c>
      <c r="K24" s="1">
        <v>1</v>
      </c>
      <c r="L24">
        <v>12700</v>
      </c>
      <c r="M24">
        <v>14500</v>
      </c>
      <c r="N24">
        <v>16320</v>
      </c>
      <c r="O24">
        <v>18120</v>
      </c>
      <c r="P24">
        <v>19580</v>
      </c>
      <c r="Q24">
        <v>21020</v>
      </c>
      <c r="R24">
        <v>22480</v>
      </c>
      <c r="S24">
        <v>23920</v>
      </c>
      <c r="T24">
        <v>19050</v>
      </c>
      <c r="U24">
        <v>21750</v>
      </c>
      <c r="V24">
        <v>24480</v>
      </c>
      <c r="W24">
        <v>27180</v>
      </c>
      <c r="X24">
        <v>29370</v>
      </c>
      <c r="Y24">
        <v>31530</v>
      </c>
      <c r="Z24">
        <v>33720</v>
      </c>
      <c r="AA24">
        <v>35880</v>
      </c>
      <c r="AB24">
        <v>25400</v>
      </c>
      <c r="AC24">
        <v>29000</v>
      </c>
      <c r="AD24">
        <v>32640</v>
      </c>
      <c r="AE24">
        <v>36240</v>
      </c>
      <c r="AF24">
        <v>39160</v>
      </c>
      <c r="AG24">
        <v>42040</v>
      </c>
      <c r="AH24">
        <v>44960</v>
      </c>
      <c r="AI24">
        <v>47840</v>
      </c>
      <c r="AJ24">
        <v>31750</v>
      </c>
      <c r="AK24">
        <v>36250</v>
      </c>
      <c r="AL24">
        <v>40800</v>
      </c>
      <c r="AM24">
        <v>45300</v>
      </c>
      <c r="AN24">
        <v>48950</v>
      </c>
      <c r="AO24">
        <v>52550</v>
      </c>
      <c r="AP24">
        <v>56200</v>
      </c>
      <c r="AQ24">
        <v>59800</v>
      </c>
      <c r="AR24">
        <v>38100</v>
      </c>
      <c r="AS24">
        <v>43500</v>
      </c>
      <c r="AT24">
        <v>48960</v>
      </c>
      <c r="AU24">
        <v>54360</v>
      </c>
      <c r="AV24">
        <v>58740</v>
      </c>
      <c r="AW24">
        <v>63060</v>
      </c>
      <c r="AX24">
        <v>67440</v>
      </c>
      <c r="AY24">
        <v>71760</v>
      </c>
      <c r="AZ24">
        <v>44450</v>
      </c>
      <c r="BA24">
        <v>50750</v>
      </c>
      <c r="BB24">
        <v>57120</v>
      </c>
      <c r="BC24">
        <v>63420</v>
      </c>
      <c r="BD24">
        <v>68530</v>
      </c>
      <c r="BE24">
        <v>73570</v>
      </c>
      <c r="BF24">
        <v>78680</v>
      </c>
      <c r="BG24">
        <v>83720</v>
      </c>
      <c r="BH24">
        <v>50800</v>
      </c>
      <c r="BI24">
        <v>58000</v>
      </c>
      <c r="BJ24">
        <v>65280</v>
      </c>
      <c r="BK24">
        <v>72480</v>
      </c>
      <c r="BL24">
        <v>78320</v>
      </c>
      <c r="BM24">
        <v>84080</v>
      </c>
      <c r="BN24">
        <v>89920</v>
      </c>
      <c r="BO24">
        <v>95680</v>
      </c>
    </row>
    <row r="25" spans="1:67" ht="14.1" customHeight="1" x14ac:dyDescent="0.2">
      <c r="A25" t="s">
        <v>93</v>
      </c>
      <c r="B25" s="1" t="s">
        <v>92</v>
      </c>
      <c r="C25" s="1" t="s">
        <v>21</v>
      </c>
      <c r="D25" s="1" t="s">
        <v>19</v>
      </c>
      <c r="E25" s="1" t="s">
        <v>617</v>
      </c>
      <c r="F25" s="1" t="s">
        <v>504</v>
      </c>
      <c r="G25" t="s">
        <v>93</v>
      </c>
      <c r="H25" t="s">
        <v>93</v>
      </c>
      <c r="I25" t="s">
        <v>90</v>
      </c>
      <c r="J25" t="s">
        <v>91</v>
      </c>
      <c r="K25" s="1">
        <v>1</v>
      </c>
      <c r="L25">
        <v>16120</v>
      </c>
      <c r="M25">
        <v>18420</v>
      </c>
      <c r="N25">
        <v>20720</v>
      </c>
      <c r="O25">
        <v>23020</v>
      </c>
      <c r="P25">
        <v>24880</v>
      </c>
      <c r="Q25">
        <v>26720</v>
      </c>
      <c r="R25">
        <v>28560</v>
      </c>
      <c r="S25">
        <v>30400</v>
      </c>
      <c r="T25">
        <v>24180</v>
      </c>
      <c r="U25">
        <v>27630</v>
      </c>
      <c r="V25">
        <v>31080</v>
      </c>
      <c r="W25">
        <v>34530</v>
      </c>
      <c r="X25">
        <v>37320</v>
      </c>
      <c r="Y25">
        <v>40080</v>
      </c>
      <c r="Z25">
        <v>42840</v>
      </c>
      <c r="AA25">
        <v>45600</v>
      </c>
      <c r="AB25">
        <v>32240</v>
      </c>
      <c r="AC25">
        <v>36840</v>
      </c>
      <c r="AD25">
        <v>41440</v>
      </c>
      <c r="AE25">
        <v>46040</v>
      </c>
      <c r="AF25">
        <v>49760</v>
      </c>
      <c r="AG25">
        <v>53440</v>
      </c>
      <c r="AH25">
        <v>57120</v>
      </c>
      <c r="AI25">
        <v>60800</v>
      </c>
      <c r="AJ25">
        <v>40300</v>
      </c>
      <c r="AK25">
        <v>46050</v>
      </c>
      <c r="AL25">
        <v>51800</v>
      </c>
      <c r="AM25">
        <v>57550</v>
      </c>
      <c r="AN25">
        <v>62200</v>
      </c>
      <c r="AO25">
        <v>66800</v>
      </c>
      <c r="AP25">
        <v>71400</v>
      </c>
      <c r="AQ25">
        <v>76000</v>
      </c>
      <c r="AR25">
        <v>48360</v>
      </c>
      <c r="AS25">
        <v>55260</v>
      </c>
      <c r="AT25">
        <v>62160</v>
      </c>
      <c r="AU25">
        <v>69060</v>
      </c>
      <c r="AV25">
        <v>74640</v>
      </c>
      <c r="AW25">
        <v>80160</v>
      </c>
      <c r="AX25">
        <v>85680</v>
      </c>
      <c r="AY25">
        <v>91200</v>
      </c>
      <c r="AZ25">
        <v>56420</v>
      </c>
      <c r="BA25">
        <v>64470</v>
      </c>
      <c r="BB25">
        <v>72520</v>
      </c>
      <c r="BC25">
        <v>80570</v>
      </c>
      <c r="BD25">
        <v>87080</v>
      </c>
      <c r="BE25">
        <v>93520</v>
      </c>
      <c r="BF25">
        <v>99960</v>
      </c>
      <c r="BG25">
        <v>106400</v>
      </c>
      <c r="BH25">
        <v>64480</v>
      </c>
      <c r="BI25">
        <v>73680</v>
      </c>
      <c r="BJ25">
        <v>82880</v>
      </c>
      <c r="BK25">
        <v>92080</v>
      </c>
      <c r="BL25">
        <v>99520</v>
      </c>
      <c r="BM25">
        <v>106880</v>
      </c>
      <c r="BN25">
        <v>114240</v>
      </c>
      <c r="BO25">
        <v>121600</v>
      </c>
    </row>
    <row r="26" spans="1:67" ht="14.1" customHeight="1" x14ac:dyDescent="0.2">
      <c r="A26" t="s">
        <v>97</v>
      </c>
      <c r="B26" s="1" t="s">
        <v>96</v>
      </c>
      <c r="C26" s="1" t="s">
        <v>21</v>
      </c>
      <c r="D26" s="1" t="s">
        <v>19</v>
      </c>
      <c r="E26" s="1" t="s">
        <v>617</v>
      </c>
      <c r="F26" s="1" t="s">
        <v>505</v>
      </c>
      <c r="G26" t="s">
        <v>97</v>
      </c>
      <c r="H26" t="s">
        <v>97</v>
      </c>
      <c r="I26" t="s">
        <v>94</v>
      </c>
      <c r="J26" t="s">
        <v>95</v>
      </c>
      <c r="K26" s="1">
        <v>0</v>
      </c>
      <c r="L26">
        <v>10940</v>
      </c>
      <c r="M26">
        <v>12500</v>
      </c>
      <c r="N26">
        <v>14060</v>
      </c>
      <c r="O26">
        <v>15620</v>
      </c>
      <c r="P26">
        <v>16880</v>
      </c>
      <c r="Q26">
        <v>18120</v>
      </c>
      <c r="R26">
        <v>19380</v>
      </c>
      <c r="S26">
        <v>20620</v>
      </c>
      <c r="T26">
        <v>16410</v>
      </c>
      <c r="U26">
        <v>18750</v>
      </c>
      <c r="V26">
        <v>21090</v>
      </c>
      <c r="W26">
        <v>23430</v>
      </c>
      <c r="X26">
        <v>25320</v>
      </c>
      <c r="Y26">
        <v>27180</v>
      </c>
      <c r="Z26">
        <v>29070</v>
      </c>
      <c r="AA26">
        <v>30930</v>
      </c>
      <c r="AB26">
        <v>21880</v>
      </c>
      <c r="AC26">
        <v>25000</v>
      </c>
      <c r="AD26">
        <v>28120</v>
      </c>
      <c r="AE26">
        <v>31240</v>
      </c>
      <c r="AF26">
        <v>33760</v>
      </c>
      <c r="AG26">
        <v>36240</v>
      </c>
      <c r="AH26">
        <v>38760</v>
      </c>
      <c r="AI26">
        <v>41240</v>
      </c>
      <c r="AJ26">
        <v>27350</v>
      </c>
      <c r="AK26">
        <v>31250</v>
      </c>
      <c r="AL26">
        <v>35150</v>
      </c>
      <c r="AM26">
        <v>39050</v>
      </c>
      <c r="AN26">
        <v>42200</v>
      </c>
      <c r="AO26">
        <v>45300</v>
      </c>
      <c r="AP26">
        <v>48450</v>
      </c>
      <c r="AQ26">
        <v>51550</v>
      </c>
      <c r="AR26">
        <v>32820</v>
      </c>
      <c r="AS26">
        <v>37500</v>
      </c>
      <c r="AT26">
        <v>42180</v>
      </c>
      <c r="AU26">
        <v>46860</v>
      </c>
      <c r="AV26">
        <v>50640</v>
      </c>
      <c r="AW26">
        <v>54360</v>
      </c>
      <c r="AX26">
        <v>58140</v>
      </c>
      <c r="AY26">
        <v>61860</v>
      </c>
      <c r="AZ26">
        <v>38290</v>
      </c>
      <c r="BA26">
        <v>43750</v>
      </c>
      <c r="BB26">
        <v>49210</v>
      </c>
      <c r="BC26">
        <v>54670</v>
      </c>
      <c r="BD26">
        <v>59080</v>
      </c>
      <c r="BE26">
        <v>63420</v>
      </c>
      <c r="BF26">
        <v>67830</v>
      </c>
      <c r="BG26">
        <v>72170</v>
      </c>
      <c r="BH26">
        <v>43760</v>
      </c>
      <c r="BI26">
        <v>50000</v>
      </c>
      <c r="BJ26">
        <v>56240</v>
      </c>
      <c r="BK26">
        <v>62480</v>
      </c>
      <c r="BL26">
        <v>67520</v>
      </c>
      <c r="BM26">
        <v>72480</v>
      </c>
      <c r="BN26">
        <v>77520</v>
      </c>
      <c r="BO26">
        <v>82480</v>
      </c>
    </row>
    <row r="27" spans="1:67" ht="14.1" customHeight="1" x14ac:dyDescent="0.2">
      <c r="A27" t="s">
        <v>101</v>
      </c>
      <c r="B27" s="1" t="s">
        <v>100</v>
      </c>
      <c r="C27" s="1" t="s">
        <v>21</v>
      </c>
      <c r="D27" s="1" t="s">
        <v>19</v>
      </c>
      <c r="E27" s="1" t="s">
        <v>617</v>
      </c>
      <c r="F27" s="1" t="s">
        <v>506</v>
      </c>
      <c r="G27" t="s">
        <v>101</v>
      </c>
      <c r="H27" t="s">
        <v>101</v>
      </c>
      <c r="I27" t="s">
        <v>98</v>
      </c>
      <c r="J27" t="s">
        <v>99</v>
      </c>
      <c r="K27" s="1">
        <v>0</v>
      </c>
      <c r="L27">
        <v>10940</v>
      </c>
      <c r="M27">
        <v>12500</v>
      </c>
      <c r="N27">
        <v>14060</v>
      </c>
      <c r="O27">
        <v>15620</v>
      </c>
      <c r="P27">
        <v>16880</v>
      </c>
      <c r="Q27">
        <v>18120</v>
      </c>
      <c r="R27">
        <v>19380</v>
      </c>
      <c r="S27">
        <v>20620</v>
      </c>
      <c r="T27">
        <v>16410</v>
      </c>
      <c r="U27">
        <v>18750</v>
      </c>
      <c r="V27">
        <v>21090</v>
      </c>
      <c r="W27">
        <v>23430</v>
      </c>
      <c r="X27">
        <v>25320</v>
      </c>
      <c r="Y27">
        <v>27180</v>
      </c>
      <c r="Z27">
        <v>29070</v>
      </c>
      <c r="AA27">
        <v>30930</v>
      </c>
      <c r="AB27">
        <v>21880</v>
      </c>
      <c r="AC27">
        <v>25000</v>
      </c>
      <c r="AD27">
        <v>28120</v>
      </c>
      <c r="AE27">
        <v>31240</v>
      </c>
      <c r="AF27">
        <v>33760</v>
      </c>
      <c r="AG27">
        <v>36240</v>
      </c>
      <c r="AH27">
        <v>38760</v>
      </c>
      <c r="AI27">
        <v>41240</v>
      </c>
      <c r="AJ27">
        <v>27350</v>
      </c>
      <c r="AK27">
        <v>31250</v>
      </c>
      <c r="AL27">
        <v>35150</v>
      </c>
      <c r="AM27">
        <v>39050</v>
      </c>
      <c r="AN27">
        <v>42200</v>
      </c>
      <c r="AO27">
        <v>45300</v>
      </c>
      <c r="AP27">
        <v>48450</v>
      </c>
      <c r="AQ27">
        <v>51550</v>
      </c>
      <c r="AR27">
        <v>32820</v>
      </c>
      <c r="AS27">
        <v>37500</v>
      </c>
      <c r="AT27">
        <v>42180</v>
      </c>
      <c r="AU27">
        <v>46860</v>
      </c>
      <c r="AV27">
        <v>50640</v>
      </c>
      <c r="AW27">
        <v>54360</v>
      </c>
      <c r="AX27">
        <v>58140</v>
      </c>
      <c r="AY27">
        <v>61860</v>
      </c>
      <c r="AZ27">
        <v>38290</v>
      </c>
      <c r="BA27">
        <v>43750</v>
      </c>
      <c r="BB27">
        <v>49210</v>
      </c>
      <c r="BC27">
        <v>54670</v>
      </c>
      <c r="BD27">
        <v>59080</v>
      </c>
      <c r="BE27">
        <v>63420</v>
      </c>
      <c r="BF27">
        <v>67830</v>
      </c>
      <c r="BG27">
        <v>72170</v>
      </c>
      <c r="BH27">
        <v>43760</v>
      </c>
      <c r="BI27">
        <v>50000</v>
      </c>
      <c r="BJ27">
        <v>56240</v>
      </c>
      <c r="BK27">
        <v>62480</v>
      </c>
      <c r="BL27">
        <v>67520</v>
      </c>
      <c r="BM27">
        <v>72480</v>
      </c>
      <c r="BN27">
        <v>77520</v>
      </c>
      <c r="BO27">
        <v>82480</v>
      </c>
    </row>
    <row r="28" spans="1:67" ht="14.1" customHeight="1" x14ac:dyDescent="0.2">
      <c r="A28" t="s">
        <v>103</v>
      </c>
      <c r="B28" s="1" t="s">
        <v>102</v>
      </c>
      <c r="C28" s="1" t="s">
        <v>21</v>
      </c>
      <c r="D28" s="1" t="s">
        <v>19</v>
      </c>
      <c r="E28" s="1" t="s">
        <v>617</v>
      </c>
      <c r="F28" s="1" t="s">
        <v>507</v>
      </c>
      <c r="G28" t="s">
        <v>103</v>
      </c>
      <c r="H28" t="s">
        <v>103</v>
      </c>
      <c r="I28" t="s">
        <v>29</v>
      </c>
      <c r="J28" t="s">
        <v>829</v>
      </c>
      <c r="K28" s="1">
        <v>1</v>
      </c>
      <c r="L28">
        <v>15900</v>
      </c>
      <c r="M28">
        <v>18160</v>
      </c>
      <c r="N28">
        <v>20440</v>
      </c>
      <c r="O28">
        <v>22700</v>
      </c>
      <c r="P28">
        <v>24520</v>
      </c>
      <c r="Q28">
        <v>26340</v>
      </c>
      <c r="R28">
        <v>28160</v>
      </c>
      <c r="S28">
        <v>29980</v>
      </c>
      <c r="T28">
        <v>23850</v>
      </c>
      <c r="U28">
        <v>27240</v>
      </c>
      <c r="V28">
        <v>30660</v>
      </c>
      <c r="W28">
        <v>34050</v>
      </c>
      <c r="X28">
        <v>36780</v>
      </c>
      <c r="Y28">
        <v>39510</v>
      </c>
      <c r="Z28">
        <v>42240</v>
      </c>
      <c r="AA28">
        <v>44970</v>
      </c>
      <c r="AB28">
        <v>31800</v>
      </c>
      <c r="AC28">
        <v>36320</v>
      </c>
      <c r="AD28">
        <v>40880</v>
      </c>
      <c r="AE28">
        <v>45400</v>
      </c>
      <c r="AF28">
        <v>49040</v>
      </c>
      <c r="AG28">
        <v>52680</v>
      </c>
      <c r="AH28">
        <v>56320</v>
      </c>
      <c r="AI28">
        <v>59960</v>
      </c>
      <c r="AJ28">
        <v>39750</v>
      </c>
      <c r="AK28">
        <v>45400</v>
      </c>
      <c r="AL28">
        <v>51100</v>
      </c>
      <c r="AM28">
        <v>56750</v>
      </c>
      <c r="AN28">
        <v>61300</v>
      </c>
      <c r="AO28">
        <v>65850</v>
      </c>
      <c r="AP28">
        <v>70400</v>
      </c>
      <c r="AQ28">
        <v>74950</v>
      </c>
      <c r="AR28">
        <v>47700</v>
      </c>
      <c r="AS28">
        <v>54480</v>
      </c>
      <c r="AT28">
        <v>61320</v>
      </c>
      <c r="AU28">
        <v>68100</v>
      </c>
      <c r="AV28">
        <v>73560</v>
      </c>
      <c r="AW28">
        <v>79020</v>
      </c>
      <c r="AX28">
        <v>84480</v>
      </c>
      <c r="AY28">
        <v>89940</v>
      </c>
      <c r="AZ28">
        <v>55650</v>
      </c>
      <c r="BA28">
        <v>63560</v>
      </c>
      <c r="BB28">
        <v>71540</v>
      </c>
      <c r="BC28">
        <v>79450</v>
      </c>
      <c r="BD28">
        <v>85820</v>
      </c>
      <c r="BE28">
        <v>92190</v>
      </c>
      <c r="BF28">
        <v>98560</v>
      </c>
      <c r="BG28">
        <v>104930</v>
      </c>
      <c r="BH28">
        <v>63600</v>
      </c>
      <c r="BI28">
        <v>72640</v>
      </c>
      <c r="BJ28">
        <v>81760</v>
      </c>
      <c r="BK28">
        <v>90800</v>
      </c>
      <c r="BL28">
        <v>98080</v>
      </c>
      <c r="BM28">
        <v>105360</v>
      </c>
      <c r="BN28">
        <v>112640</v>
      </c>
      <c r="BO28">
        <v>119920</v>
      </c>
    </row>
    <row r="29" spans="1:67" ht="14.1" customHeight="1" x14ac:dyDescent="0.2">
      <c r="A29" t="s">
        <v>107</v>
      </c>
      <c r="B29" s="1" t="s">
        <v>106</v>
      </c>
      <c r="C29" s="1" t="s">
        <v>21</v>
      </c>
      <c r="D29" s="1" t="s">
        <v>19</v>
      </c>
      <c r="E29" s="1" t="s">
        <v>617</v>
      </c>
      <c r="F29" s="1" t="s">
        <v>508</v>
      </c>
      <c r="G29" t="s">
        <v>107</v>
      </c>
      <c r="H29" t="s">
        <v>107</v>
      </c>
      <c r="I29" t="s">
        <v>104</v>
      </c>
      <c r="J29" t="s">
        <v>105</v>
      </c>
      <c r="K29" s="1">
        <v>0</v>
      </c>
      <c r="L29">
        <v>11060</v>
      </c>
      <c r="M29">
        <v>12640</v>
      </c>
      <c r="N29">
        <v>14220</v>
      </c>
      <c r="O29">
        <v>15780</v>
      </c>
      <c r="P29">
        <v>17060</v>
      </c>
      <c r="Q29">
        <v>18320</v>
      </c>
      <c r="R29">
        <v>19580</v>
      </c>
      <c r="S29">
        <v>20840</v>
      </c>
      <c r="T29">
        <v>16590</v>
      </c>
      <c r="U29">
        <v>18960</v>
      </c>
      <c r="V29">
        <v>21330</v>
      </c>
      <c r="W29">
        <v>23670</v>
      </c>
      <c r="X29">
        <v>25590</v>
      </c>
      <c r="Y29">
        <v>27480</v>
      </c>
      <c r="Z29">
        <v>29370</v>
      </c>
      <c r="AA29">
        <v>31260</v>
      </c>
      <c r="AB29">
        <v>22120</v>
      </c>
      <c r="AC29">
        <v>25280</v>
      </c>
      <c r="AD29">
        <v>28440</v>
      </c>
      <c r="AE29">
        <v>31560</v>
      </c>
      <c r="AF29">
        <v>34120</v>
      </c>
      <c r="AG29">
        <v>36640</v>
      </c>
      <c r="AH29">
        <v>39160</v>
      </c>
      <c r="AI29">
        <v>41680</v>
      </c>
      <c r="AJ29">
        <v>27650</v>
      </c>
      <c r="AK29">
        <v>31600</v>
      </c>
      <c r="AL29">
        <v>35550</v>
      </c>
      <c r="AM29">
        <v>39450</v>
      </c>
      <c r="AN29">
        <v>42650</v>
      </c>
      <c r="AO29">
        <v>45800</v>
      </c>
      <c r="AP29">
        <v>48950</v>
      </c>
      <c r="AQ29">
        <v>52100</v>
      </c>
      <c r="AR29">
        <v>33180</v>
      </c>
      <c r="AS29">
        <v>37920</v>
      </c>
      <c r="AT29">
        <v>42660</v>
      </c>
      <c r="AU29">
        <v>47340</v>
      </c>
      <c r="AV29">
        <v>51180</v>
      </c>
      <c r="AW29">
        <v>54960</v>
      </c>
      <c r="AX29">
        <v>58740</v>
      </c>
      <c r="AY29">
        <v>62520</v>
      </c>
      <c r="AZ29">
        <v>38710</v>
      </c>
      <c r="BA29">
        <v>44240</v>
      </c>
      <c r="BB29">
        <v>49770</v>
      </c>
      <c r="BC29">
        <v>55230</v>
      </c>
      <c r="BD29">
        <v>59710</v>
      </c>
      <c r="BE29">
        <v>64120</v>
      </c>
      <c r="BF29">
        <v>68530</v>
      </c>
      <c r="BG29">
        <v>72940</v>
      </c>
      <c r="BH29">
        <v>44240</v>
      </c>
      <c r="BI29">
        <v>50560</v>
      </c>
      <c r="BJ29">
        <v>56880</v>
      </c>
      <c r="BK29">
        <v>63120</v>
      </c>
      <c r="BL29">
        <v>68240</v>
      </c>
      <c r="BM29">
        <v>73280</v>
      </c>
      <c r="BN29">
        <v>78320</v>
      </c>
      <c r="BO29">
        <v>83360</v>
      </c>
    </row>
    <row r="30" spans="1:67" ht="14.1" customHeight="1" x14ac:dyDescent="0.2">
      <c r="A30" t="s">
        <v>109</v>
      </c>
      <c r="B30" s="1" t="s">
        <v>108</v>
      </c>
      <c r="C30" s="1" t="s">
        <v>21</v>
      </c>
      <c r="D30" s="1" t="s">
        <v>19</v>
      </c>
      <c r="E30" s="1" t="s">
        <v>617</v>
      </c>
      <c r="F30" s="1" t="s">
        <v>509</v>
      </c>
      <c r="G30" t="s">
        <v>109</v>
      </c>
      <c r="H30" t="s">
        <v>109</v>
      </c>
      <c r="I30" t="s">
        <v>38</v>
      </c>
      <c r="J30" t="s">
        <v>39</v>
      </c>
      <c r="K30" s="1">
        <v>1</v>
      </c>
      <c r="L30">
        <v>22960</v>
      </c>
      <c r="M30">
        <v>26240</v>
      </c>
      <c r="N30">
        <v>29520</v>
      </c>
      <c r="O30">
        <v>32780</v>
      </c>
      <c r="P30">
        <v>35420</v>
      </c>
      <c r="Q30">
        <v>38040</v>
      </c>
      <c r="R30">
        <v>40660</v>
      </c>
      <c r="S30">
        <v>43280</v>
      </c>
      <c r="T30">
        <v>34440</v>
      </c>
      <c r="U30">
        <v>39360</v>
      </c>
      <c r="V30">
        <v>44280</v>
      </c>
      <c r="W30">
        <v>49170</v>
      </c>
      <c r="X30">
        <v>53130</v>
      </c>
      <c r="Y30">
        <v>57060</v>
      </c>
      <c r="Z30">
        <v>60990</v>
      </c>
      <c r="AA30">
        <v>64920</v>
      </c>
      <c r="AB30">
        <v>45920</v>
      </c>
      <c r="AC30">
        <v>52480</v>
      </c>
      <c r="AD30">
        <v>59040</v>
      </c>
      <c r="AE30">
        <v>65560</v>
      </c>
      <c r="AF30">
        <v>70840</v>
      </c>
      <c r="AG30">
        <v>76080</v>
      </c>
      <c r="AH30">
        <v>81320</v>
      </c>
      <c r="AI30">
        <v>86560</v>
      </c>
      <c r="AJ30">
        <v>57400</v>
      </c>
      <c r="AK30">
        <v>65600</v>
      </c>
      <c r="AL30">
        <v>73800</v>
      </c>
      <c r="AM30">
        <v>81950</v>
      </c>
      <c r="AN30">
        <v>88550</v>
      </c>
      <c r="AO30">
        <v>95100</v>
      </c>
      <c r="AP30">
        <v>101650</v>
      </c>
      <c r="AQ30">
        <v>108200</v>
      </c>
      <c r="AR30">
        <v>68880</v>
      </c>
      <c r="AS30">
        <v>78720</v>
      </c>
      <c r="AT30">
        <v>88560</v>
      </c>
      <c r="AU30">
        <v>98340</v>
      </c>
      <c r="AV30">
        <v>106260</v>
      </c>
      <c r="AW30">
        <v>114120</v>
      </c>
      <c r="AX30">
        <v>121980</v>
      </c>
      <c r="AY30">
        <v>129840</v>
      </c>
      <c r="AZ30">
        <v>80360</v>
      </c>
      <c r="BA30">
        <v>91840</v>
      </c>
      <c r="BB30">
        <v>103320</v>
      </c>
      <c r="BC30">
        <v>114730</v>
      </c>
      <c r="BD30">
        <v>123970</v>
      </c>
      <c r="BE30">
        <v>133140</v>
      </c>
      <c r="BF30">
        <v>142310</v>
      </c>
      <c r="BG30">
        <v>151480</v>
      </c>
      <c r="BH30">
        <v>91840</v>
      </c>
      <c r="BI30">
        <v>104960</v>
      </c>
      <c r="BJ30">
        <v>118080</v>
      </c>
      <c r="BK30">
        <v>131120</v>
      </c>
      <c r="BL30">
        <v>141680</v>
      </c>
      <c r="BM30">
        <v>152160</v>
      </c>
      <c r="BN30">
        <v>162640</v>
      </c>
      <c r="BO30">
        <v>173120</v>
      </c>
    </row>
    <row r="31" spans="1:67" ht="14.1" customHeight="1" x14ac:dyDescent="0.2">
      <c r="A31" t="s">
        <v>111</v>
      </c>
      <c r="B31" s="1" t="s">
        <v>110</v>
      </c>
      <c r="C31" s="1" t="s">
        <v>21</v>
      </c>
      <c r="D31" s="1" t="s">
        <v>19</v>
      </c>
      <c r="E31" s="1" t="s">
        <v>617</v>
      </c>
      <c r="F31" s="1" t="s">
        <v>510</v>
      </c>
      <c r="G31" t="s">
        <v>111</v>
      </c>
      <c r="H31" t="s">
        <v>111</v>
      </c>
      <c r="I31" t="s">
        <v>38</v>
      </c>
      <c r="J31" t="s">
        <v>39</v>
      </c>
      <c r="K31" s="1">
        <v>1</v>
      </c>
      <c r="L31">
        <v>22960</v>
      </c>
      <c r="M31">
        <v>26240</v>
      </c>
      <c r="N31">
        <v>29520</v>
      </c>
      <c r="O31">
        <v>32780</v>
      </c>
      <c r="P31">
        <v>35420</v>
      </c>
      <c r="Q31">
        <v>38040</v>
      </c>
      <c r="R31">
        <v>40660</v>
      </c>
      <c r="S31">
        <v>43280</v>
      </c>
      <c r="T31">
        <v>34440</v>
      </c>
      <c r="U31">
        <v>39360</v>
      </c>
      <c r="V31">
        <v>44280</v>
      </c>
      <c r="W31">
        <v>49170</v>
      </c>
      <c r="X31">
        <v>53130</v>
      </c>
      <c r="Y31">
        <v>57060</v>
      </c>
      <c r="Z31">
        <v>60990</v>
      </c>
      <c r="AA31">
        <v>64920</v>
      </c>
      <c r="AB31">
        <v>45920</v>
      </c>
      <c r="AC31">
        <v>52480</v>
      </c>
      <c r="AD31">
        <v>59040</v>
      </c>
      <c r="AE31">
        <v>65560</v>
      </c>
      <c r="AF31">
        <v>70840</v>
      </c>
      <c r="AG31">
        <v>76080</v>
      </c>
      <c r="AH31">
        <v>81320</v>
      </c>
      <c r="AI31">
        <v>86560</v>
      </c>
      <c r="AJ31">
        <v>57400</v>
      </c>
      <c r="AK31">
        <v>65600</v>
      </c>
      <c r="AL31">
        <v>73800</v>
      </c>
      <c r="AM31">
        <v>81950</v>
      </c>
      <c r="AN31">
        <v>88550</v>
      </c>
      <c r="AO31">
        <v>95100</v>
      </c>
      <c r="AP31">
        <v>101650</v>
      </c>
      <c r="AQ31">
        <v>108200</v>
      </c>
      <c r="AR31">
        <v>68880</v>
      </c>
      <c r="AS31">
        <v>78720</v>
      </c>
      <c r="AT31">
        <v>88560</v>
      </c>
      <c r="AU31">
        <v>98340</v>
      </c>
      <c r="AV31">
        <v>106260</v>
      </c>
      <c r="AW31">
        <v>114120</v>
      </c>
      <c r="AX31">
        <v>121980</v>
      </c>
      <c r="AY31">
        <v>129840</v>
      </c>
      <c r="AZ31">
        <v>80360</v>
      </c>
      <c r="BA31">
        <v>91840</v>
      </c>
      <c r="BB31">
        <v>103320</v>
      </c>
      <c r="BC31">
        <v>114730</v>
      </c>
      <c r="BD31">
        <v>123970</v>
      </c>
      <c r="BE31">
        <v>133140</v>
      </c>
      <c r="BF31">
        <v>142310</v>
      </c>
      <c r="BG31">
        <v>151480</v>
      </c>
      <c r="BH31">
        <v>91840</v>
      </c>
      <c r="BI31">
        <v>104960</v>
      </c>
      <c r="BJ31">
        <v>118080</v>
      </c>
      <c r="BK31">
        <v>131120</v>
      </c>
      <c r="BL31">
        <v>141680</v>
      </c>
      <c r="BM31">
        <v>152160</v>
      </c>
      <c r="BN31">
        <v>162640</v>
      </c>
      <c r="BO31">
        <v>173120</v>
      </c>
    </row>
    <row r="32" spans="1:67" ht="14.1" customHeight="1" x14ac:dyDescent="0.2">
      <c r="A32" t="s">
        <v>113</v>
      </c>
      <c r="B32" s="1" t="s">
        <v>112</v>
      </c>
      <c r="C32" s="1" t="s">
        <v>21</v>
      </c>
      <c r="D32" s="1" t="s">
        <v>19</v>
      </c>
      <c r="E32" s="1" t="s">
        <v>617</v>
      </c>
      <c r="F32" s="1" t="s">
        <v>511</v>
      </c>
      <c r="G32" t="s">
        <v>113</v>
      </c>
      <c r="H32" t="s">
        <v>113</v>
      </c>
      <c r="I32" t="s">
        <v>825</v>
      </c>
      <c r="J32" t="s">
        <v>831</v>
      </c>
      <c r="K32" s="1">
        <v>1</v>
      </c>
      <c r="L32">
        <v>12360</v>
      </c>
      <c r="M32">
        <v>14100</v>
      </c>
      <c r="N32">
        <v>15880</v>
      </c>
      <c r="O32">
        <v>17640</v>
      </c>
      <c r="P32">
        <v>19060</v>
      </c>
      <c r="Q32">
        <v>20480</v>
      </c>
      <c r="R32">
        <v>21880</v>
      </c>
      <c r="S32">
        <v>23300</v>
      </c>
      <c r="T32">
        <v>18540</v>
      </c>
      <c r="U32">
        <v>21150</v>
      </c>
      <c r="V32">
        <v>23820</v>
      </c>
      <c r="W32">
        <v>26460</v>
      </c>
      <c r="X32">
        <v>28590</v>
      </c>
      <c r="Y32">
        <v>30720</v>
      </c>
      <c r="Z32">
        <v>32820</v>
      </c>
      <c r="AA32">
        <v>34950</v>
      </c>
      <c r="AB32">
        <v>24720</v>
      </c>
      <c r="AC32">
        <v>28200</v>
      </c>
      <c r="AD32">
        <v>31760</v>
      </c>
      <c r="AE32">
        <v>35280</v>
      </c>
      <c r="AF32">
        <v>38120</v>
      </c>
      <c r="AG32">
        <v>40960</v>
      </c>
      <c r="AH32">
        <v>43760</v>
      </c>
      <c r="AI32">
        <v>46600</v>
      </c>
      <c r="AJ32">
        <v>30900</v>
      </c>
      <c r="AK32">
        <v>35250</v>
      </c>
      <c r="AL32">
        <v>39700</v>
      </c>
      <c r="AM32">
        <v>44100</v>
      </c>
      <c r="AN32">
        <v>47650</v>
      </c>
      <c r="AO32">
        <v>51200</v>
      </c>
      <c r="AP32">
        <v>54700</v>
      </c>
      <c r="AQ32">
        <v>58250</v>
      </c>
      <c r="AR32">
        <v>37080</v>
      </c>
      <c r="AS32">
        <v>42300</v>
      </c>
      <c r="AT32">
        <v>47640</v>
      </c>
      <c r="AU32">
        <v>52920</v>
      </c>
      <c r="AV32">
        <v>57180</v>
      </c>
      <c r="AW32">
        <v>61440</v>
      </c>
      <c r="AX32">
        <v>65640</v>
      </c>
      <c r="AY32">
        <v>69900</v>
      </c>
      <c r="AZ32">
        <v>43260</v>
      </c>
      <c r="BA32">
        <v>49350</v>
      </c>
      <c r="BB32">
        <v>55580</v>
      </c>
      <c r="BC32">
        <v>61740</v>
      </c>
      <c r="BD32">
        <v>66710</v>
      </c>
      <c r="BE32">
        <v>71680</v>
      </c>
      <c r="BF32">
        <v>76580</v>
      </c>
      <c r="BG32">
        <v>81550</v>
      </c>
      <c r="BH32">
        <v>49440</v>
      </c>
      <c r="BI32">
        <v>56400</v>
      </c>
      <c r="BJ32">
        <v>63520</v>
      </c>
      <c r="BK32">
        <v>70560</v>
      </c>
      <c r="BL32">
        <v>76240</v>
      </c>
      <c r="BM32">
        <v>81920</v>
      </c>
      <c r="BN32">
        <v>87520</v>
      </c>
      <c r="BO32">
        <v>93200</v>
      </c>
    </row>
    <row r="33" spans="1:67" ht="14.1" customHeight="1" x14ac:dyDescent="0.2">
      <c r="A33" t="s">
        <v>115</v>
      </c>
      <c r="B33" s="1" t="s">
        <v>114</v>
      </c>
      <c r="C33" s="1" t="s">
        <v>21</v>
      </c>
      <c r="D33" s="1" t="s">
        <v>19</v>
      </c>
      <c r="E33" s="1" t="s">
        <v>617</v>
      </c>
      <c r="F33" s="1" t="s">
        <v>512</v>
      </c>
      <c r="G33" t="s">
        <v>115</v>
      </c>
      <c r="H33" t="s">
        <v>115</v>
      </c>
      <c r="I33" t="s">
        <v>22</v>
      </c>
      <c r="J33" t="s">
        <v>477</v>
      </c>
      <c r="K33" s="1">
        <v>1</v>
      </c>
      <c r="L33">
        <v>17620</v>
      </c>
      <c r="M33">
        <v>20140</v>
      </c>
      <c r="N33">
        <v>22660</v>
      </c>
      <c r="O33">
        <v>25160</v>
      </c>
      <c r="P33">
        <v>27180</v>
      </c>
      <c r="Q33">
        <v>29200</v>
      </c>
      <c r="R33">
        <v>31200</v>
      </c>
      <c r="S33">
        <v>33220</v>
      </c>
      <c r="T33">
        <v>26430</v>
      </c>
      <c r="U33">
        <v>30210</v>
      </c>
      <c r="V33">
        <v>33990</v>
      </c>
      <c r="W33">
        <v>37740</v>
      </c>
      <c r="X33">
        <v>40770</v>
      </c>
      <c r="Y33">
        <v>43800</v>
      </c>
      <c r="Z33">
        <v>46800</v>
      </c>
      <c r="AA33">
        <v>49830</v>
      </c>
      <c r="AB33">
        <v>35240</v>
      </c>
      <c r="AC33">
        <v>40280</v>
      </c>
      <c r="AD33">
        <v>45320</v>
      </c>
      <c r="AE33">
        <v>50320</v>
      </c>
      <c r="AF33">
        <v>54360</v>
      </c>
      <c r="AG33">
        <v>58400</v>
      </c>
      <c r="AH33">
        <v>62400</v>
      </c>
      <c r="AI33">
        <v>66440</v>
      </c>
      <c r="AJ33">
        <v>44050</v>
      </c>
      <c r="AK33">
        <v>50350</v>
      </c>
      <c r="AL33">
        <v>56650</v>
      </c>
      <c r="AM33">
        <v>62900</v>
      </c>
      <c r="AN33">
        <v>67950</v>
      </c>
      <c r="AO33">
        <v>73000</v>
      </c>
      <c r="AP33">
        <v>78000</v>
      </c>
      <c r="AQ33">
        <v>83050</v>
      </c>
      <c r="AR33">
        <v>52860</v>
      </c>
      <c r="AS33">
        <v>60420</v>
      </c>
      <c r="AT33">
        <v>67980</v>
      </c>
      <c r="AU33">
        <v>75480</v>
      </c>
      <c r="AV33">
        <v>81540</v>
      </c>
      <c r="AW33">
        <v>87600</v>
      </c>
      <c r="AX33">
        <v>93600</v>
      </c>
      <c r="AY33">
        <v>99660</v>
      </c>
      <c r="AZ33">
        <v>61670</v>
      </c>
      <c r="BA33">
        <v>70490</v>
      </c>
      <c r="BB33">
        <v>79310</v>
      </c>
      <c r="BC33">
        <v>88060</v>
      </c>
      <c r="BD33">
        <v>95130</v>
      </c>
      <c r="BE33">
        <v>102200</v>
      </c>
      <c r="BF33">
        <v>109200</v>
      </c>
      <c r="BG33">
        <v>116270</v>
      </c>
      <c r="BH33">
        <v>70480</v>
      </c>
      <c r="BI33">
        <v>80560</v>
      </c>
      <c r="BJ33">
        <v>90640</v>
      </c>
      <c r="BK33">
        <v>100640</v>
      </c>
      <c r="BL33">
        <v>108720</v>
      </c>
      <c r="BM33">
        <v>116800</v>
      </c>
      <c r="BN33">
        <v>124800</v>
      </c>
      <c r="BO33">
        <v>132880</v>
      </c>
    </row>
    <row r="34" spans="1:67" ht="14.1" customHeight="1" x14ac:dyDescent="0.2">
      <c r="A34" t="s">
        <v>119</v>
      </c>
      <c r="B34" s="1" t="s">
        <v>118</v>
      </c>
      <c r="C34" s="1" t="s">
        <v>21</v>
      </c>
      <c r="D34" s="1" t="s">
        <v>19</v>
      </c>
      <c r="E34" s="1" t="s">
        <v>617</v>
      </c>
      <c r="F34" s="1" t="s">
        <v>513</v>
      </c>
      <c r="G34" t="s">
        <v>119</v>
      </c>
      <c r="H34" t="s">
        <v>119</v>
      </c>
      <c r="I34" t="s">
        <v>116</v>
      </c>
      <c r="J34" t="s">
        <v>117</v>
      </c>
      <c r="K34" s="1">
        <v>1</v>
      </c>
      <c r="L34">
        <v>12720</v>
      </c>
      <c r="M34">
        <v>14540</v>
      </c>
      <c r="N34">
        <v>16360</v>
      </c>
      <c r="O34">
        <v>18160</v>
      </c>
      <c r="P34">
        <v>19620</v>
      </c>
      <c r="Q34">
        <v>21080</v>
      </c>
      <c r="R34">
        <v>22520</v>
      </c>
      <c r="S34">
        <v>23980</v>
      </c>
      <c r="T34">
        <v>19080</v>
      </c>
      <c r="U34">
        <v>21810</v>
      </c>
      <c r="V34">
        <v>24540</v>
      </c>
      <c r="W34">
        <v>27240</v>
      </c>
      <c r="X34">
        <v>29430</v>
      </c>
      <c r="Y34">
        <v>31620</v>
      </c>
      <c r="Z34">
        <v>33780</v>
      </c>
      <c r="AA34">
        <v>35970</v>
      </c>
      <c r="AB34">
        <v>25440</v>
      </c>
      <c r="AC34">
        <v>29080</v>
      </c>
      <c r="AD34">
        <v>32720</v>
      </c>
      <c r="AE34">
        <v>36320</v>
      </c>
      <c r="AF34">
        <v>39240</v>
      </c>
      <c r="AG34">
        <v>42160</v>
      </c>
      <c r="AH34">
        <v>45040</v>
      </c>
      <c r="AI34">
        <v>47960</v>
      </c>
      <c r="AJ34">
        <v>31800</v>
      </c>
      <c r="AK34">
        <v>36350</v>
      </c>
      <c r="AL34">
        <v>40900</v>
      </c>
      <c r="AM34">
        <v>45400</v>
      </c>
      <c r="AN34">
        <v>49050</v>
      </c>
      <c r="AO34">
        <v>52700</v>
      </c>
      <c r="AP34">
        <v>56300</v>
      </c>
      <c r="AQ34">
        <v>59950</v>
      </c>
      <c r="AR34">
        <v>38160</v>
      </c>
      <c r="AS34">
        <v>43620</v>
      </c>
      <c r="AT34">
        <v>49080</v>
      </c>
      <c r="AU34">
        <v>54480</v>
      </c>
      <c r="AV34">
        <v>58860</v>
      </c>
      <c r="AW34">
        <v>63240</v>
      </c>
      <c r="AX34">
        <v>67560</v>
      </c>
      <c r="AY34">
        <v>71940</v>
      </c>
      <c r="AZ34">
        <v>44520</v>
      </c>
      <c r="BA34">
        <v>50890</v>
      </c>
      <c r="BB34">
        <v>57260</v>
      </c>
      <c r="BC34">
        <v>63560</v>
      </c>
      <c r="BD34">
        <v>68670</v>
      </c>
      <c r="BE34">
        <v>73780</v>
      </c>
      <c r="BF34">
        <v>78820</v>
      </c>
      <c r="BG34">
        <v>83930</v>
      </c>
      <c r="BH34">
        <v>50880</v>
      </c>
      <c r="BI34">
        <v>58160</v>
      </c>
      <c r="BJ34">
        <v>65440</v>
      </c>
      <c r="BK34">
        <v>72640</v>
      </c>
      <c r="BL34">
        <v>78480</v>
      </c>
      <c r="BM34">
        <v>84320</v>
      </c>
      <c r="BN34">
        <v>90080</v>
      </c>
      <c r="BO34">
        <v>95920</v>
      </c>
    </row>
    <row r="35" spans="1:67" ht="14.1" customHeight="1" x14ac:dyDescent="0.2">
      <c r="A35" t="s">
        <v>123</v>
      </c>
      <c r="B35" s="1" t="s">
        <v>122</v>
      </c>
      <c r="C35" s="1" t="s">
        <v>21</v>
      </c>
      <c r="D35" s="1" t="s">
        <v>19</v>
      </c>
      <c r="E35" s="1" t="s">
        <v>617</v>
      </c>
      <c r="F35" s="1" t="s">
        <v>514</v>
      </c>
      <c r="G35" t="s">
        <v>123</v>
      </c>
      <c r="H35" t="s">
        <v>123</v>
      </c>
      <c r="I35" t="s">
        <v>120</v>
      </c>
      <c r="J35" t="s">
        <v>121</v>
      </c>
      <c r="K35" s="1">
        <v>1</v>
      </c>
      <c r="L35">
        <v>15840</v>
      </c>
      <c r="M35">
        <v>18100</v>
      </c>
      <c r="N35">
        <v>20360</v>
      </c>
      <c r="O35">
        <v>22620</v>
      </c>
      <c r="P35">
        <v>24440</v>
      </c>
      <c r="Q35">
        <v>26240</v>
      </c>
      <c r="R35">
        <v>28060</v>
      </c>
      <c r="S35">
        <v>29860</v>
      </c>
      <c r="T35">
        <v>23760</v>
      </c>
      <c r="U35">
        <v>27150</v>
      </c>
      <c r="V35">
        <v>30540</v>
      </c>
      <c r="W35">
        <v>33930</v>
      </c>
      <c r="X35">
        <v>36660</v>
      </c>
      <c r="Y35">
        <v>39360</v>
      </c>
      <c r="Z35">
        <v>42090</v>
      </c>
      <c r="AA35">
        <v>44790</v>
      </c>
      <c r="AB35">
        <v>31680</v>
      </c>
      <c r="AC35">
        <v>36200</v>
      </c>
      <c r="AD35">
        <v>40720</v>
      </c>
      <c r="AE35">
        <v>45240</v>
      </c>
      <c r="AF35">
        <v>48880</v>
      </c>
      <c r="AG35">
        <v>52480</v>
      </c>
      <c r="AH35">
        <v>56120</v>
      </c>
      <c r="AI35">
        <v>59720</v>
      </c>
      <c r="AJ35">
        <v>39600</v>
      </c>
      <c r="AK35">
        <v>45250</v>
      </c>
      <c r="AL35">
        <v>50900</v>
      </c>
      <c r="AM35">
        <v>56550</v>
      </c>
      <c r="AN35">
        <v>61100</v>
      </c>
      <c r="AO35">
        <v>65600</v>
      </c>
      <c r="AP35">
        <v>70150</v>
      </c>
      <c r="AQ35">
        <v>74650</v>
      </c>
      <c r="AR35">
        <v>47520</v>
      </c>
      <c r="AS35">
        <v>54300</v>
      </c>
      <c r="AT35">
        <v>61080</v>
      </c>
      <c r="AU35">
        <v>67860</v>
      </c>
      <c r="AV35">
        <v>73320</v>
      </c>
      <c r="AW35">
        <v>78720</v>
      </c>
      <c r="AX35">
        <v>84180</v>
      </c>
      <c r="AY35">
        <v>89580</v>
      </c>
      <c r="AZ35">
        <v>55440</v>
      </c>
      <c r="BA35">
        <v>63350</v>
      </c>
      <c r="BB35">
        <v>71260</v>
      </c>
      <c r="BC35">
        <v>79170</v>
      </c>
      <c r="BD35">
        <v>85540</v>
      </c>
      <c r="BE35">
        <v>91840</v>
      </c>
      <c r="BF35">
        <v>98210</v>
      </c>
      <c r="BG35">
        <v>104510</v>
      </c>
      <c r="BH35">
        <v>63360</v>
      </c>
      <c r="BI35">
        <v>72400</v>
      </c>
      <c r="BJ35">
        <v>81440</v>
      </c>
      <c r="BK35">
        <v>90480</v>
      </c>
      <c r="BL35">
        <v>97760</v>
      </c>
      <c r="BM35">
        <v>104960</v>
      </c>
      <c r="BN35">
        <v>112240</v>
      </c>
      <c r="BO35">
        <v>119440</v>
      </c>
    </row>
    <row r="36" spans="1:67" ht="14.1" customHeight="1" x14ac:dyDescent="0.2">
      <c r="A36" t="s">
        <v>127</v>
      </c>
      <c r="B36" s="1" t="s">
        <v>126</v>
      </c>
      <c r="C36" s="1" t="s">
        <v>21</v>
      </c>
      <c r="D36" s="1" t="s">
        <v>19</v>
      </c>
      <c r="E36" s="1" t="s">
        <v>617</v>
      </c>
      <c r="F36" s="1" t="s">
        <v>515</v>
      </c>
      <c r="G36" t="s">
        <v>127</v>
      </c>
      <c r="H36" t="s">
        <v>127</v>
      </c>
      <c r="I36" t="s">
        <v>124</v>
      </c>
      <c r="J36" t="s">
        <v>125</v>
      </c>
      <c r="K36" s="1">
        <v>1</v>
      </c>
      <c r="L36">
        <v>11520</v>
      </c>
      <c r="M36">
        <v>13180</v>
      </c>
      <c r="N36">
        <v>14820</v>
      </c>
      <c r="O36">
        <v>16460</v>
      </c>
      <c r="P36">
        <v>17780</v>
      </c>
      <c r="Q36">
        <v>19100</v>
      </c>
      <c r="R36">
        <v>20420</v>
      </c>
      <c r="S36">
        <v>21740</v>
      </c>
      <c r="T36">
        <v>17280</v>
      </c>
      <c r="U36">
        <v>19770</v>
      </c>
      <c r="V36">
        <v>22230</v>
      </c>
      <c r="W36">
        <v>24690</v>
      </c>
      <c r="X36">
        <v>26670</v>
      </c>
      <c r="Y36">
        <v>28650</v>
      </c>
      <c r="Z36">
        <v>30630</v>
      </c>
      <c r="AA36">
        <v>32610</v>
      </c>
      <c r="AB36">
        <v>23040</v>
      </c>
      <c r="AC36">
        <v>26360</v>
      </c>
      <c r="AD36">
        <v>29640</v>
      </c>
      <c r="AE36">
        <v>32920</v>
      </c>
      <c r="AF36">
        <v>35560</v>
      </c>
      <c r="AG36">
        <v>38200</v>
      </c>
      <c r="AH36">
        <v>40840</v>
      </c>
      <c r="AI36">
        <v>43480</v>
      </c>
      <c r="AJ36">
        <v>28800</v>
      </c>
      <c r="AK36">
        <v>32950</v>
      </c>
      <c r="AL36">
        <v>37050</v>
      </c>
      <c r="AM36">
        <v>41150</v>
      </c>
      <c r="AN36">
        <v>44450</v>
      </c>
      <c r="AO36">
        <v>47750</v>
      </c>
      <c r="AP36">
        <v>51050</v>
      </c>
      <c r="AQ36">
        <v>54350</v>
      </c>
      <c r="AR36">
        <v>34560</v>
      </c>
      <c r="AS36">
        <v>39540</v>
      </c>
      <c r="AT36">
        <v>44460</v>
      </c>
      <c r="AU36">
        <v>49380</v>
      </c>
      <c r="AV36">
        <v>53340</v>
      </c>
      <c r="AW36">
        <v>57300</v>
      </c>
      <c r="AX36">
        <v>61260</v>
      </c>
      <c r="AY36">
        <v>65220</v>
      </c>
      <c r="AZ36">
        <v>40320</v>
      </c>
      <c r="BA36">
        <v>46130</v>
      </c>
      <c r="BB36">
        <v>51870</v>
      </c>
      <c r="BC36">
        <v>57610</v>
      </c>
      <c r="BD36">
        <v>62230</v>
      </c>
      <c r="BE36">
        <v>66850</v>
      </c>
      <c r="BF36">
        <v>71470</v>
      </c>
      <c r="BG36">
        <v>76090</v>
      </c>
      <c r="BH36">
        <v>46080</v>
      </c>
      <c r="BI36">
        <v>52720</v>
      </c>
      <c r="BJ36">
        <v>59280</v>
      </c>
      <c r="BK36">
        <v>65840</v>
      </c>
      <c r="BL36">
        <v>71120</v>
      </c>
      <c r="BM36">
        <v>76400</v>
      </c>
      <c r="BN36">
        <v>81680</v>
      </c>
      <c r="BO36">
        <v>86960</v>
      </c>
    </row>
    <row r="37" spans="1:67" ht="14.1" customHeight="1" x14ac:dyDescent="0.2">
      <c r="A37" t="s">
        <v>131</v>
      </c>
      <c r="B37" s="1" t="s">
        <v>130</v>
      </c>
      <c r="C37" s="1" t="s">
        <v>21</v>
      </c>
      <c r="D37" s="1" t="s">
        <v>19</v>
      </c>
      <c r="E37" s="1" t="s">
        <v>617</v>
      </c>
      <c r="F37" s="1" t="s">
        <v>516</v>
      </c>
      <c r="G37" t="s">
        <v>131</v>
      </c>
      <c r="H37" t="s">
        <v>131</v>
      </c>
      <c r="I37" t="s">
        <v>128</v>
      </c>
      <c r="J37" t="s">
        <v>129</v>
      </c>
      <c r="K37" s="1">
        <v>1</v>
      </c>
      <c r="L37">
        <v>14920</v>
      </c>
      <c r="M37">
        <v>17040</v>
      </c>
      <c r="N37">
        <v>19180</v>
      </c>
      <c r="O37">
        <v>21300</v>
      </c>
      <c r="P37">
        <v>23020</v>
      </c>
      <c r="Q37">
        <v>24720</v>
      </c>
      <c r="R37">
        <v>26420</v>
      </c>
      <c r="S37">
        <v>28120</v>
      </c>
      <c r="T37">
        <v>22380</v>
      </c>
      <c r="U37">
        <v>25560</v>
      </c>
      <c r="V37">
        <v>28770</v>
      </c>
      <c r="W37">
        <v>31950</v>
      </c>
      <c r="X37">
        <v>34530</v>
      </c>
      <c r="Y37">
        <v>37080</v>
      </c>
      <c r="Z37">
        <v>39630</v>
      </c>
      <c r="AA37">
        <v>42180</v>
      </c>
      <c r="AB37">
        <v>29840</v>
      </c>
      <c r="AC37">
        <v>34080</v>
      </c>
      <c r="AD37">
        <v>38360</v>
      </c>
      <c r="AE37">
        <v>42600</v>
      </c>
      <c r="AF37">
        <v>46040</v>
      </c>
      <c r="AG37">
        <v>49440</v>
      </c>
      <c r="AH37">
        <v>52840</v>
      </c>
      <c r="AI37">
        <v>56240</v>
      </c>
      <c r="AJ37">
        <v>37300</v>
      </c>
      <c r="AK37">
        <v>42600</v>
      </c>
      <c r="AL37">
        <v>47950</v>
      </c>
      <c r="AM37">
        <v>53250</v>
      </c>
      <c r="AN37">
        <v>57550</v>
      </c>
      <c r="AO37">
        <v>61800</v>
      </c>
      <c r="AP37">
        <v>66050</v>
      </c>
      <c r="AQ37">
        <v>70300</v>
      </c>
      <c r="AR37">
        <v>44760</v>
      </c>
      <c r="AS37">
        <v>51120</v>
      </c>
      <c r="AT37">
        <v>57540</v>
      </c>
      <c r="AU37">
        <v>63900</v>
      </c>
      <c r="AV37">
        <v>69060</v>
      </c>
      <c r="AW37">
        <v>74160</v>
      </c>
      <c r="AX37">
        <v>79260</v>
      </c>
      <c r="AY37">
        <v>84360</v>
      </c>
      <c r="AZ37">
        <v>52220</v>
      </c>
      <c r="BA37">
        <v>59640</v>
      </c>
      <c r="BB37">
        <v>67130</v>
      </c>
      <c r="BC37">
        <v>74550</v>
      </c>
      <c r="BD37">
        <v>80570</v>
      </c>
      <c r="BE37">
        <v>86520</v>
      </c>
      <c r="BF37">
        <v>92470</v>
      </c>
      <c r="BG37">
        <v>98420</v>
      </c>
      <c r="BH37">
        <v>59680</v>
      </c>
      <c r="BI37">
        <v>68160</v>
      </c>
      <c r="BJ37">
        <v>76720</v>
      </c>
      <c r="BK37">
        <v>85200</v>
      </c>
      <c r="BL37">
        <v>92080</v>
      </c>
      <c r="BM37">
        <v>98880</v>
      </c>
      <c r="BN37">
        <v>105680</v>
      </c>
      <c r="BO37">
        <v>112480</v>
      </c>
    </row>
    <row r="38" spans="1:67" ht="14.1" customHeight="1" x14ac:dyDescent="0.2">
      <c r="A38" t="s">
        <v>133</v>
      </c>
      <c r="B38" s="1" t="s">
        <v>132</v>
      </c>
      <c r="C38" s="1" t="s">
        <v>21</v>
      </c>
      <c r="D38" s="1" t="s">
        <v>19</v>
      </c>
      <c r="E38" s="1" t="s">
        <v>617</v>
      </c>
      <c r="F38" s="1" t="s">
        <v>517</v>
      </c>
      <c r="G38" t="s">
        <v>133</v>
      </c>
      <c r="H38" t="s">
        <v>133</v>
      </c>
      <c r="I38" t="s">
        <v>29</v>
      </c>
      <c r="J38" t="s">
        <v>829</v>
      </c>
      <c r="K38" s="1">
        <v>1</v>
      </c>
      <c r="L38">
        <v>15900</v>
      </c>
      <c r="M38">
        <v>18160</v>
      </c>
      <c r="N38">
        <v>20440</v>
      </c>
      <c r="O38">
        <v>22700</v>
      </c>
      <c r="P38">
        <v>24520</v>
      </c>
      <c r="Q38">
        <v>26340</v>
      </c>
      <c r="R38">
        <v>28160</v>
      </c>
      <c r="S38">
        <v>29980</v>
      </c>
      <c r="T38">
        <v>23850</v>
      </c>
      <c r="U38">
        <v>27240</v>
      </c>
      <c r="V38">
        <v>30660</v>
      </c>
      <c r="W38">
        <v>34050</v>
      </c>
      <c r="X38">
        <v>36780</v>
      </c>
      <c r="Y38">
        <v>39510</v>
      </c>
      <c r="Z38">
        <v>42240</v>
      </c>
      <c r="AA38">
        <v>44970</v>
      </c>
      <c r="AB38">
        <v>31800</v>
      </c>
      <c r="AC38">
        <v>36320</v>
      </c>
      <c r="AD38">
        <v>40880</v>
      </c>
      <c r="AE38">
        <v>45400</v>
      </c>
      <c r="AF38">
        <v>49040</v>
      </c>
      <c r="AG38">
        <v>52680</v>
      </c>
      <c r="AH38">
        <v>56320</v>
      </c>
      <c r="AI38">
        <v>59960</v>
      </c>
      <c r="AJ38">
        <v>39750</v>
      </c>
      <c r="AK38">
        <v>45400</v>
      </c>
      <c r="AL38">
        <v>51100</v>
      </c>
      <c r="AM38">
        <v>56750</v>
      </c>
      <c r="AN38">
        <v>61300</v>
      </c>
      <c r="AO38">
        <v>65850</v>
      </c>
      <c r="AP38">
        <v>70400</v>
      </c>
      <c r="AQ38">
        <v>74950</v>
      </c>
      <c r="AR38">
        <v>47700</v>
      </c>
      <c r="AS38">
        <v>54480</v>
      </c>
      <c r="AT38">
        <v>61320</v>
      </c>
      <c r="AU38">
        <v>68100</v>
      </c>
      <c r="AV38">
        <v>73560</v>
      </c>
      <c r="AW38">
        <v>79020</v>
      </c>
      <c r="AX38">
        <v>84480</v>
      </c>
      <c r="AY38">
        <v>89940</v>
      </c>
      <c r="AZ38">
        <v>55650</v>
      </c>
      <c r="BA38">
        <v>63560</v>
      </c>
      <c r="BB38">
        <v>71540</v>
      </c>
      <c r="BC38">
        <v>79450</v>
      </c>
      <c r="BD38">
        <v>85820</v>
      </c>
      <c r="BE38">
        <v>92190</v>
      </c>
      <c r="BF38">
        <v>98560</v>
      </c>
      <c r="BG38">
        <v>104930</v>
      </c>
      <c r="BH38">
        <v>63600</v>
      </c>
      <c r="BI38">
        <v>72640</v>
      </c>
      <c r="BJ38">
        <v>81760</v>
      </c>
      <c r="BK38">
        <v>90800</v>
      </c>
      <c r="BL38">
        <v>98080</v>
      </c>
      <c r="BM38">
        <v>105360</v>
      </c>
      <c r="BN38">
        <v>112640</v>
      </c>
      <c r="BO38">
        <v>119920</v>
      </c>
    </row>
    <row r="39" spans="1:67" ht="14.1" customHeight="1" x14ac:dyDescent="0.2">
      <c r="A39" t="s">
        <v>137</v>
      </c>
      <c r="B39" s="1" t="s">
        <v>136</v>
      </c>
      <c r="C39" s="1" t="s">
        <v>21</v>
      </c>
      <c r="D39" s="1" t="s">
        <v>19</v>
      </c>
      <c r="E39" s="1" t="s">
        <v>617</v>
      </c>
      <c r="F39" s="1" t="s">
        <v>518</v>
      </c>
      <c r="G39" t="s">
        <v>137</v>
      </c>
      <c r="H39" t="s">
        <v>137</v>
      </c>
      <c r="I39" t="s">
        <v>134</v>
      </c>
      <c r="J39" t="s">
        <v>135</v>
      </c>
      <c r="K39" s="1">
        <v>0</v>
      </c>
      <c r="L39">
        <v>10940</v>
      </c>
      <c r="M39">
        <v>12500</v>
      </c>
      <c r="N39">
        <v>14060</v>
      </c>
      <c r="O39">
        <v>15620</v>
      </c>
      <c r="P39">
        <v>16880</v>
      </c>
      <c r="Q39">
        <v>18120</v>
      </c>
      <c r="R39">
        <v>19380</v>
      </c>
      <c r="S39">
        <v>20620</v>
      </c>
      <c r="T39">
        <v>16410</v>
      </c>
      <c r="U39">
        <v>18750</v>
      </c>
      <c r="V39">
        <v>21090</v>
      </c>
      <c r="W39">
        <v>23430</v>
      </c>
      <c r="X39">
        <v>25320</v>
      </c>
      <c r="Y39">
        <v>27180</v>
      </c>
      <c r="Z39">
        <v>29070</v>
      </c>
      <c r="AA39">
        <v>30930</v>
      </c>
      <c r="AB39">
        <v>21880</v>
      </c>
      <c r="AC39">
        <v>25000</v>
      </c>
      <c r="AD39">
        <v>28120</v>
      </c>
      <c r="AE39">
        <v>31240</v>
      </c>
      <c r="AF39">
        <v>33760</v>
      </c>
      <c r="AG39">
        <v>36240</v>
      </c>
      <c r="AH39">
        <v>38760</v>
      </c>
      <c r="AI39">
        <v>41240</v>
      </c>
      <c r="AJ39">
        <v>27350</v>
      </c>
      <c r="AK39">
        <v>31250</v>
      </c>
      <c r="AL39">
        <v>35150</v>
      </c>
      <c r="AM39">
        <v>39050</v>
      </c>
      <c r="AN39">
        <v>42200</v>
      </c>
      <c r="AO39">
        <v>45300</v>
      </c>
      <c r="AP39">
        <v>48450</v>
      </c>
      <c r="AQ39">
        <v>51550</v>
      </c>
      <c r="AR39">
        <v>32820</v>
      </c>
      <c r="AS39">
        <v>37500</v>
      </c>
      <c r="AT39">
        <v>42180</v>
      </c>
      <c r="AU39">
        <v>46860</v>
      </c>
      <c r="AV39">
        <v>50640</v>
      </c>
      <c r="AW39">
        <v>54360</v>
      </c>
      <c r="AX39">
        <v>58140</v>
      </c>
      <c r="AY39">
        <v>61860</v>
      </c>
      <c r="AZ39">
        <v>38290</v>
      </c>
      <c r="BA39">
        <v>43750</v>
      </c>
      <c r="BB39">
        <v>49210</v>
      </c>
      <c r="BC39">
        <v>54670</v>
      </c>
      <c r="BD39">
        <v>59080</v>
      </c>
      <c r="BE39">
        <v>63420</v>
      </c>
      <c r="BF39">
        <v>67830</v>
      </c>
      <c r="BG39">
        <v>72170</v>
      </c>
      <c r="BH39">
        <v>43760</v>
      </c>
      <c r="BI39">
        <v>50000</v>
      </c>
      <c r="BJ39">
        <v>56240</v>
      </c>
      <c r="BK39">
        <v>62480</v>
      </c>
      <c r="BL39">
        <v>67520</v>
      </c>
      <c r="BM39">
        <v>72480</v>
      </c>
      <c r="BN39">
        <v>77520</v>
      </c>
      <c r="BO39">
        <v>82480</v>
      </c>
    </row>
    <row r="40" spans="1:67" ht="14.1" customHeight="1" x14ac:dyDescent="0.2">
      <c r="A40" t="s">
        <v>139</v>
      </c>
      <c r="B40" s="1" t="s">
        <v>138</v>
      </c>
      <c r="C40" s="1" t="s">
        <v>21</v>
      </c>
      <c r="D40" s="1" t="s">
        <v>19</v>
      </c>
      <c r="E40" s="1" t="s">
        <v>617</v>
      </c>
      <c r="F40" s="1" t="s">
        <v>519</v>
      </c>
      <c r="G40" t="s">
        <v>139</v>
      </c>
      <c r="H40" t="s">
        <v>139</v>
      </c>
      <c r="I40" t="s">
        <v>22</v>
      </c>
      <c r="J40" t="s">
        <v>477</v>
      </c>
      <c r="K40" s="1">
        <v>1</v>
      </c>
      <c r="L40">
        <v>17620</v>
      </c>
      <c r="M40">
        <v>20140</v>
      </c>
      <c r="N40">
        <v>22660</v>
      </c>
      <c r="O40">
        <v>25160</v>
      </c>
      <c r="P40">
        <v>27180</v>
      </c>
      <c r="Q40">
        <v>29200</v>
      </c>
      <c r="R40">
        <v>31200</v>
      </c>
      <c r="S40">
        <v>33220</v>
      </c>
      <c r="T40">
        <v>26430</v>
      </c>
      <c r="U40">
        <v>30210</v>
      </c>
      <c r="V40">
        <v>33990</v>
      </c>
      <c r="W40">
        <v>37740</v>
      </c>
      <c r="X40">
        <v>40770</v>
      </c>
      <c r="Y40">
        <v>43800</v>
      </c>
      <c r="Z40">
        <v>46800</v>
      </c>
      <c r="AA40">
        <v>49830</v>
      </c>
      <c r="AB40">
        <v>35240</v>
      </c>
      <c r="AC40">
        <v>40280</v>
      </c>
      <c r="AD40">
        <v>45320</v>
      </c>
      <c r="AE40">
        <v>50320</v>
      </c>
      <c r="AF40">
        <v>54360</v>
      </c>
      <c r="AG40">
        <v>58400</v>
      </c>
      <c r="AH40">
        <v>62400</v>
      </c>
      <c r="AI40">
        <v>66440</v>
      </c>
      <c r="AJ40">
        <v>44050</v>
      </c>
      <c r="AK40">
        <v>50350</v>
      </c>
      <c r="AL40">
        <v>56650</v>
      </c>
      <c r="AM40">
        <v>62900</v>
      </c>
      <c r="AN40">
        <v>67950</v>
      </c>
      <c r="AO40">
        <v>73000</v>
      </c>
      <c r="AP40">
        <v>78000</v>
      </c>
      <c r="AQ40">
        <v>83050</v>
      </c>
      <c r="AR40">
        <v>52860</v>
      </c>
      <c r="AS40">
        <v>60420</v>
      </c>
      <c r="AT40">
        <v>67980</v>
      </c>
      <c r="AU40">
        <v>75480</v>
      </c>
      <c r="AV40">
        <v>81540</v>
      </c>
      <c r="AW40">
        <v>87600</v>
      </c>
      <c r="AX40">
        <v>93600</v>
      </c>
      <c r="AY40">
        <v>99660</v>
      </c>
      <c r="AZ40">
        <v>61670</v>
      </c>
      <c r="BA40">
        <v>70490</v>
      </c>
      <c r="BB40">
        <v>79310</v>
      </c>
      <c r="BC40">
        <v>88060</v>
      </c>
      <c r="BD40">
        <v>95130</v>
      </c>
      <c r="BE40">
        <v>102200</v>
      </c>
      <c r="BF40">
        <v>109200</v>
      </c>
      <c r="BG40">
        <v>116270</v>
      </c>
      <c r="BH40">
        <v>70480</v>
      </c>
      <c r="BI40">
        <v>80560</v>
      </c>
      <c r="BJ40">
        <v>90640</v>
      </c>
      <c r="BK40">
        <v>100640</v>
      </c>
      <c r="BL40">
        <v>108720</v>
      </c>
      <c r="BM40">
        <v>116800</v>
      </c>
      <c r="BN40">
        <v>124800</v>
      </c>
      <c r="BO40">
        <v>132880</v>
      </c>
    </row>
    <row r="41" spans="1:67" ht="14.1" customHeight="1" x14ac:dyDescent="0.2">
      <c r="A41" t="s">
        <v>143</v>
      </c>
      <c r="B41" s="1" t="s">
        <v>142</v>
      </c>
      <c r="C41" s="1" t="s">
        <v>21</v>
      </c>
      <c r="D41" s="1" t="s">
        <v>19</v>
      </c>
      <c r="E41" s="1" t="s">
        <v>617</v>
      </c>
      <c r="F41" s="1" t="s">
        <v>520</v>
      </c>
      <c r="G41" t="s">
        <v>143</v>
      </c>
      <c r="H41" t="s">
        <v>143</v>
      </c>
      <c r="I41" t="s">
        <v>140</v>
      </c>
      <c r="J41" t="s">
        <v>141</v>
      </c>
      <c r="K41" s="1">
        <v>0</v>
      </c>
      <c r="L41">
        <v>10940</v>
      </c>
      <c r="M41">
        <v>12500</v>
      </c>
      <c r="N41">
        <v>14060</v>
      </c>
      <c r="O41">
        <v>15620</v>
      </c>
      <c r="P41">
        <v>16880</v>
      </c>
      <c r="Q41">
        <v>18120</v>
      </c>
      <c r="R41">
        <v>19380</v>
      </c>
      <c r="S41">
        <v>20620</v>
      </c>
      <c r="T41">
        <v>16410</v>
      </c>
      <c r="U41">
        <v>18750</v>
      </c>
      <c r="V41">
        <v>21090</v>
      </c>
      <c r="W41">
        <v>23430</v>
      </c>
      <c r="X41">
        <v>25320</v>
      </c>
      <c r="Y41">
        <v>27180</v>
      </c>
      <c r="Z41">
        <v>29070</v>
      </c>
      <c r="AA41">
        <v>30930</v>
      </c>
      <c r="AB41">
        <v>21880</v>
      </c>
      <c r="AC41">
        <v>25000</v>
      </c>
      <c r="AD41">
        <v>28120</v>
      </c>
      <c r="AE41">
        <v>31240</v>
      </c>
      <c r="AF41">
        <v>33760</v>
      </c>
      <c r="AG41">
        <v>36240</v>
      </c>
      <c r="AH41">
        <v>38760</v>
      </c>
      <c r="AI41">
        <v>41240</v>
      </c>
      <c r="AJ41">
        <v>27350</v>
      </c>
      <c r="AK41">
        <v>31250</v>
      </c>
      <c r="AL41">
        <v>35150</v>
      </c>
      <c r="AM41">
        <v>39050</v>
      </c>
      <c r="AN41">
        <v>42200</v>
      </c>
      <c r="AO41">
        <v>45300</v>
      </c>
      <c r="AP41">
        <v>48450</v>
      </c>
      <c r="AQ41">
        <v>51550</v>
      </c>
      <c r="AR41">
        <v>32820</v>
      </c>
      <c r="AS41">
        <v>37500</v>
      </c>
      <c r="AT41">
        <v>42180</v>
      </c>
      <c r="AU41">
        <v>46860</v>
      </c>
      <c r="AV41">
        <v>50640</v>
      </c>
      <c r="AW41">
        <v>54360</v>
      </c>
      <c r="AX41">
        <v>58140</v>
      </c>
      <c r="AY41">
        <v>61860</v>
      </c>
      <c r="AZ41">
        <v>38290</v>
      </c>
      <c r="BA41">
        <v>43750</v>
      </c>
      <c r="BB41">
        <v>49210</v>
      </c>
      <c r="BC41">
        <v>54670</v>
      </c>
      <c r="BD41">
        <v>59080</v>
      </c>
      <c r="BE41">
        <v>63420</v>
      </c>
      <c r="BF41">
        <v>67830</v>
      </c>
      <c r="BG41">
        <v>72170</v>
      </c>
      <c r="BH41">
        <v>43760</v>
      </c>
      <c r="BI41">
        <v>50000</v>
      </c>
      <c r="BJ41">
        <v>56240</v>
      </c>
      <c r="BK41">
        <v>62480</v>
      </c>
      <c r="BL41">
        <v>67520</v>
      </c>
      <c r="BM41">
        <v>72480</v>
      </c>
      <c r="BN41">
        <v>77520</v>
      </c>
      <c r="BO41">
        <v>82480</v>
      </c>
    </row>
    <row r="42" spans="1:67" ht="14.1" customHeight="1" x14ac:dyDescent="0.2">
      <c r="A42" t="s">
        <v>147</v>
      </c>
      <c r="B42" s="1" t="s">
        <v>146</v>
      </c>
      <c r="C42" s="1" t="s">
        <v>21</v>
      </c>
      <c r="D42" s="1" t="s">
        <v>19</v>
      </c>
      <c r="E42" s="1" t="s">
        <v>617</v>
      </c>
      <c r="F42" s="1" t="s">
        <v>521</v>
      </c>
      <c r="G42" t="s">
        <v>147</v>
      </c>
      <c r="H42" t="s">
        <v>147</v>
      </c>
      <c r="I42" t="s">
        <v>144</v>
      </c>
      <c r="J42" t="s">
        <v>145</v>
      </c>
      <c r="K42" s="1">
        <v>0</v>
      </c>
      <c r="L42">
        <v>10940</v>
      </c>
      <c r="M42">
        <v>12500</v>
      </c>
      <c r="N42">
        <v>14060</v>
      </c>
      <c r="O42">
        <v>15620</v>
      </c>
      <c r="P42">
        <v>16880</v>
      </c>
      <c r="Q42">
        <v>18120</v>
      </c>
      <c r="R42">
        <v>19380</v>
      </c>
      <c r="S42">
        <v>20620</v>
      </c>
      <c r="T42">
        <v>16410</v>
      </c>
      <c r="U42">
        <v>18750</v>
      </c>
      <c r="V42">
        <v>21090</v>
      </c>
      <c r="W42">
        <v>23430</v>
      </c>
      <c r="X42">
        <v>25320</v>
      </c>
      <c r="Y42">
        <v>27180</v>
      </c>
      <c r="Z42">
        <v>29070</v>
      </c>
      <c r="AA42">
        <v>30930</v>
      </c>
      <c r="AB42">
        <v>21880</v>
      </c>
      <c r="AC42">
        <v>25000</v>
      </c>
      <c r="AD42">
        <v>28120</v>
      </c>
      <c r="AE42">
        <v>31240</v>
      </c>
      <c r="AF42">
        <v>33760</v>
      </c>
      <c r="AG42">
        <v>36240</v>
      </c>
      <c r="AH42">
        <v>38760</v>
      </c>
      <c r="AI42">
        <v>41240</v>
      </c>
      <c r="AJ42">
        <v>27350</v>
      </c>
      <c r="AK42">
        <v>31250</v>
      </c>
      <c r="AL42">
        <v>35150</v>
      </c>
      <c r="AM42">
        <v>39050</v>
      </c>
      <c r="AN42">
        <v>42200</v>
      </c>
      <c r="AO42">
        <v>45300</v>
      </c>
      <c r="AP42">
        <v>48450</v>
      </c>
      <c r="AQ42">
        <v>51550</v>
      </c>
      <c r="AR42">
        <v>32820</v>
      </c>
      <c r="AS42">
        <v>37500</v>
      </c>
      <c r="AT42">
        <v>42180</v>
      </c>
      <c r="AU42">
        <v>46860</v>
      </c>
      <c r="AV42">
        <v>50640</v>
      </c>
      <c r="AW42">
        <v>54360</v>
      </c>
      <c r="AX42">
        <v>58140</v>
      </c>
      <c r="AY42">
        <v>61860</v>
      </c>
      <c r="AZ42">
        <v>38290</v>
      </c>
      <c r="BA42">
        <v>43750</v>
      </c>
      <c r="BB42">
        <v>49210</v>
      </c>
      <c r="BC42">
        <v>54670</v>
      </c>
      <c r="BD42">
        <v>59080</v>
      </c>
      <c r="BE42">
        <v>63420</v>
      </c>
      <c r="BF42">
        <v>67830</v>
      </c>
      <c r="BG42">
        <v>72170</v>
      </c>
      <c r="BH42">
        <v>43760</v>
      </c>
      <c r="BI42">
        <v>50000</v>
      </c>
      <c r="BJ42">
        <v>56240</v>
      </c>
      <c r="BK42">
        <v>62480</v>
      </c>
      <c r="BL42">
        <v>67520</v>
      </c>
      <c r="BM42">
        <v>72480</v>
      </c>
      <c r="BN42">
        <v>77520</v>
      </c>
      <c r="BO42">
        <v>82480</v>
      </c>
    </row>
    <row r="43" spans="1:67" ht="14.1" customHeight="1" x14ac:dyDescent="0.2">
      <c r="A43" t="s">
        <v>149</v>
      </c>
      <c r="B43" s="1" t="s">
        <v>148</v>
      </c>
      <c r="C43" s="1" t="s">
        <v>21</v>
      </c>
      <c r="D43" s="1" t="s">
        <v>19</v>
      </c>
      <c r="E43" s="1" t="s">
        <v>617</v>
      </c>
      <c r="F43" s="1" t="s">
        <v>522</v>
      </c>
      <c r="G43" t="s">
        <v>149</v>
      </c>
      <c r="H43" t="s">
        <v>149</v>
      </c>
      <c r="I43" t="s">
        <v>29</v>
      </c>
      <c r="J43" t="s">
        <v>829</v>
      </c>
      <c r="K43" s="1">
        <v>1</v>
      </c>
      <c r="L43">
        <v>15900</v>
      </c>
      <c r="M43">
        <v>18160</v>
      </c>
      <c r="N43">
        <v>20440</v>
      </c>
      <c r="O43">
        <v>22700</v>
      </c>
      <c r="P43">
        <v>24520</v>
      </c>
      <c r="Q43">
        <v>26340</v>
      </c>
      <c r="R43">
        <v>28160</v>
      </c>
      <c r="S43">
        <v>29980</v>
      </c>
      <c r="T43">
        <v>23850</v>
      </c>
      <c r="U43">
        <v>27240</v>
      </c>
      <c r="V43">
        <v>30660</v>
      </c>
      <c r="W43">
        <v>34050</v>
      </c>
      <c r="X43">
        <v>36780</v>
      </c>
      <c r="Y43">
        <v>39510</v>
      </c>
      <c r="Z43">
        <v>42240</v>
      </c>
      <c r="AA43">
        <v>44970</v>
      </c>
      <c r="AB43">
        <v>31800</v>
      </c>
      <c r="AC43">
        <v>36320</v>
      </c>
      <c r="AD43">
        <v>40880</v>
      </c>
      <c r="AE43">
        <v>45400</v>
      </c>
      <c r="AF43">
        <v>49040</v>
      </c>
      <c r="AG43">
        <v>52680</v>
      </c>
      <c r="AH43">
        <v>56320</v>
      </c>
      <c r="AI43">
        <v>59960</v>
      </c>
      <c r="AJ43">
        <v>39750</v>
      </c>
      <c r="AK43">
        <v>45400</v>
      </c>
      <c r="AL43">
        <v>51100</v>
      </c>
      <c r="AM43">
        <v>56750</v>
      </c>
      <c r="AN43">
        <v>61300</v>
      </c>
      <c r="AO43">
        <v>65850</v>
      </c>
      <c r="AP43">
        <v>70400</v>
      </c>
      <c r="AQ43">
        <v>74950</v>
      </c>
      <c r="AR43">
        <v>47700</v>
      </c>
      <c r="AS43">
        <v>54480</v>
      </c>
      <c r="AT43">
        <v>61320</v>
      </c>
      <c r="AU43">
        <v>68100</v>
      </c>
      <c r="AV43">
        <v>73560</v>
      </c>
      <c r="AW43">
        <v>79020</v>
      </c>
      <c r="AX43">
        <v>84480</v>
      </c>
      <c r="AY43">
        <v>89940</v>
      </c>
      <c r="AZ43">
        <v>55650</v>
      </c>
      <c r="BA43">
        <v>63560</v>
      </c>
      <c r="BB43">
        <v>71540</v>
      </c>
      <c r="BC43">
        <v>79450</v>
      </c>
      <c r="BD43">
        <v>85820</v>
      </c>
      <c r="BE43">
        <v>92190</v>
      </c>
      <c r="BF43">
        <v>98560</v>
      </c>
      <c r="BG43">
        <v>104930</v>
      </c>
      <c r="BH43">
        <v>63600</v>
      </c>
      <c r="BI43">
        <v>72640</v>
      </c>
      <c r="BJ43">
        <v>81760</v>
      </c>
      <c r="BK43">
        <v>90800</v>
      </c>
      <c r="BL43">
        <v>98080</v>
      </c>
      <c r="BM43">
        <v>105360</v>
      </c>
      <c r="BN43">
        <v>112640</v>
      </c>
      <c r="BO43">
        <v>119920</v>
      </c>
    </row>
    <row r="44" spans="1:67" ht="14.1" customHeight="1" x14ac:dyDescent="0.2">
      <c r="A44" t="s">
        <v>151</v>
      </c>
      <c r="B44" s="1" t="s">
        <v>150</v>
      </c>
      <c r="C44" s="1" t="s">
        <v>21</v>
      </c>
      <c r="D44" s="1" t="s">
        <v>19</v>
      </c>
      <c r="E44" s="1" t="s">
        <v>617</v>
      </c>
      <c r="F44" s="1" t="s">
        <v>523</v>
      </c>
      <c r="G44" t="s">
        <v>151</v>
      </c>
      <c r="H44" t="s">
        <v>151</v>
      </c>
      <c r="I44" t="s">
        <v>29</v>
      </c>
      <c r="J44" t="s">
        <v>829</v>
      </c>
      <c r="K44" s="1">
        <v>1</v>
      </c>
      <c r="L44">
        <v>15900</v>
      </c>
      <c r="M44">
        <v>18160</v>
      </c>
      <c r="N44">
        <v>20440</v>
      </c>
      <c r="O44">
        <v>22700</v>
      </c>
      <c r="P44">
        <v>24520</v>
      </c>
      <c r="Q44">
        <v>26340</v>
      </c>
      <c r="R44">
        <v>28160</v>
      </c>
      <c r="S44">
        <v>29980</v>
      </c>
      <c r="T44">
        <v>23850</v>
      </c>
      <c r="U44">
        <v>27240</v>
      </c>
      <c r="V44">
        <v>30660</v>
      </c>
      <c r="W44">
        <v>34050</v>
      </c>
      <c r="X44">
        <v>36780</v>
      </c>
      <c r="Y44">
        <v>39510</v>
      </c>
      <c r="Z44">
        <v>42240</v>
      </c>
      <c r="AA44">
        <v>44970</v>
      </c>
      <c r="AB44">
        <v>31800</v>
      </c>
      <c r="AC44">
        <v>36320</v>
      </c>
      <c r="AD44">
        <v>40880</v>
      </c>
      <c r="AE44">
        <v>45400</v>
      </c>
      <c r="AF44">
        <v>49040</v>
      </c>
      <c r="AG44">
        <v>52680</v>
      </c>
      <c r="AH44">
        <v>56320</v>
      </c>
      <c r="AI44">
        <v>59960</v>
      </c>
      <c r="AJ44">
        <v>39750</v>
      </c>
      <c r="AK44">
        <v>45400</v>
      </c>
      <c r="AL44">
        <v>51100</v>
      </c>
      <c r="AM44">
        <v>56750</v>
      </c>
      <c r="AN44">
        <v>61300</v>
      </c>
      <c r="AO44">
        <v>65850</v>
      </c>
      <c r="AP44">
        <v>70400</v>
      </c>
      <c r="AQ44">
        <v>74950</v>
      </c>
      <c r="AR44">
        <v>47700</v>
      </c>
      <c r="AS44">
        <v>54480</v>
      </c>
      <c r="AT44">
        <v>61320</v>
      </c>
      <c r="AU44">
        <v>68100</v>
      </c>
      <c r="AV44">
        <v>73560</v>
      </c>
      <c r="AW44">
        <v>79020</v>
      </c>
      <c r="AX44">
        <v>84480</v>
      </c>
      <c r="AY44">
        <v>89940</v>
      </c>
      <c r="AZ44">
        <v>55650</v>
      </c>
      <c r="BA44">
        <v>63560</v>
      </c>
      <c r="BB44">
        <v>71540</v>
      </c>
      <c r="BC44">
        <v>79450</v>
      </c>
      <c r="BD44">
        <v>85820</v>
      </c>
      <c r="BE44">
        <v>92190</v>
      </c>
      <c r="BF44">
        <v>98560</v>
      </c>
      <c r="BG44">
        <v>104930</v>
      </c>
      <c r="BH44">
        <v>63600</v>
      </c>
      <c r="BI44">
        <v>72640</v>
      </c>
      <c r="BJ44">
        <v>81760</v>
      </c>
      <c r="BK44">
        <v>90800</v>
      </c>
      <c r="BL44">
        <v>98080</v>
      </c>
      <c r="BM44">
        <v>105360</v>
      </c>
      <c r="BN44">
        <v>112640</v>
      </c>
      <c r="BO44">
        <v>119920</v>
      </c>
    </row>
    <row r="45" spans="1:67" ht="14.1" customHeight="1" x14ac:dyDescent="0.2">
      <c r="A45" t="s">
        <v>155</v>
      </c>
      <c r="B45" s="1" t="s">
        <v>154</v>
      </c>
      <c r="C45" s="1" t="s">
        <v>21</v>
      </c>
      <c r="D45" s="1" t="s">
        <v>19</v>
      </c>
      <c r="E45" s="1" t="s">
        <v>617</v>
      </c>
      <c r="F45" s="1" t="s">
        <v>524</v>
      </c>
      <c r="G45" t="s">
        <v>155</v>
      </c>
      <c r="H45" t="s">
        <v>155</v>
      </c>
      <c r="I45" t="s">
        <v>152</v>
      </c>
      <c r="J45" t="s">
        <v>153</v>
      </c>
      <c r="K45" s="1">
        <v>0</v>
      </c>
      <c r="L45">
        <v>10940</v>
      </c>
      <c r="M45">
        <v>12500</v>
      </c>
      <c r="N45">
        <v>14060</v>
      </c>
      <c r="O45">
        <v>15620</v>
      </c>
      <c r="P45">
        <v>16880</v>
      </c>
      <c r="Q45">
        <v>18120</v>
      </c>
      <c r="R45">
        <v>19380</v>
      </c>
      <c r="S45">
        <v>20620</v>
      </c>
      <c r="T45">
        <v>16410</v>
      </c>
      <c r="U45">
        <v>18750</v>
      </c>
      <c r="V45">
        <v>21090</v>
      </c>
      <c r="W45">
        <v>23430</v>
      </c>
      <c r="X45">
        <v>25320</v>
      </c>
      <c r="Y45">
        <v>27180</v>
      </c>
      <c r="Z45">
        <v>29070</v>
      </c>
      <c r="AA45">
        <v>30930</v>
      </c>
      <c r="AB45">
        <v>21880</v>
      </c>
      <c r="AC45">
        <v>25000</v>
      </c>
      <c r="AD45">
        <v>28120</v>
      </c>
      <c r="AE45">
        <v>31240</v>
      </c>
      <c r="AF45">
        <v>33760</v>
      </c>
      <c r="AG45">
        <v>36240</v>
      </c>
      <c r="AH45">
        <v>38760</v>
      </c>
      <c r="AI45">
        <v>41240</v>
      </c>
      <c r="AJ45">
        <v>27350</v>
      </c>
      <c r="AK45">
        <v>31250</v>
      </c>
      <c r="AL45">
        <v>35150</v>
      </c>
      <c r="AM45">
        <v>39050</v>
      </c>
      <c r="AN45">
        <v>42200</v>
      </c>
      <c r="AO45">
        <v>45300</v>
      </c>
      <c r="AP45">
        <v>48450</v>
      </c>
      <c r="AQ45">
        <v>51550</v>
      </c>
      <c r="AR45">
        <v>32820</v>
      </c>
      <c r="AS45">
        <v>37500</v>
      </c>
      <c r="AT45">
        <v>42180</v>
      </c>
      <c r="AU45">
        <v>46860</v>
      </c>
      <c r="AV45">
        <v>50640</v>
      </c>
      <c r="AW45">
        <v>54360</v>
      </c>
      <c r="AX45">
        <v>58140</v>
      </c>
      <c r="AY45">
        <v>61860</v>
      </c>
      <c r="AZ45">
        <v>38290</v>
      </c>
      <c r="BA45">
        <v>43750</v>
      </c>
      <c r="BB45">
        <v>49210</v>
      </c>
      <c r="BC45">
        <v>54670</v>
      </c>
      <c r="BD45">
        <v>59080</v>
      </c>
      <c r="BE45">
        <v>63420</v>
      </c>
      <c r="BF45">
        <v>67830</v>
      </c>
      <c r="BG45">
        <v>72170</v>
      </c>
      <c r="BH45">
        <v>43760</v>
      </c>
      <c r="BI45">
        <v>50000</v>
      </c>
      <c r="BJ45">
        <v>56240</v>
      </c>
      <c r="BK45">
        <v>62480</v>
      </c>
      <c r="BL45">
        <v>67520</v>
      </c>
      <c r="BM45">
        <v>72480</v>
      </c>
      <c r="BN45">
        <v>77520</v>
      </c>
      <c r="BO45">
        <v>82480</v>
      </c>
    </row>
    <row r="46" spans="1:67" ht="14.1" customHeight="1" x14ac:dyDescent="0.2">
      <c r="A46" t="s">
        <v>159</v>
      </c>
      <c r="B46" s="1" t="s">
        <v>158</v>
      </c>
      <c r="C46" s="1" t="s">
        <v>21</v>
      </c>
      <c r="D46" s="1" t="s">
        <v>19</v>
      </c>
      <c r="E46" s="1" t="s">
        <v>617</v>
      </c>
      <c r="F46" s="1" t="s">
        <v>525</v>
      </c>
      <c r="G46" t="s">
        <v>159</v>
      </c>
      <c r="H46" t="s">
        <v>159</v>
      </c>
      <c r="I46" t="s">
        <v>156</v>
      </c>
      <c r="J46" t="s">
        <v>157</v>
      </c>
      <c r="K46" s="1">
        <v>0</v>
      </c>
      <c r="L46">
        <v>11200</v>
      </c>
      <c r="M46">
        <v>12800</v>
      </c>
      <c r="N46">
        <v>14400</v>
      </c>
      <c r="O46">
        <v>16000</v>
      </c>
      <c r="P46">
        <v>17280</v>
      </c>
      <c r="Q46">
        <v>18560</v>
      </c>
      <c r="R46">
        <v>19840</v>
      </c>
      <c r="S46">
        <v>21120</v>
      </c>
      <c r="T46">
        <v>16800</v>
      </c>
      <c r="U46">
        <v>19200</v>
      </c>
      <c r="V46">
        <v>21600</v>
      </c>
      <c r="W46">
        <v>24000</v>
      </c>
      <c r="X46">
        <v>25920</v>
      </c>
      <c r="Y46">
        <v>27840</v>
      </c>
      <c r="Z46">
        <v>29760</v>
      </c>
      <c r="AA46">
        <v>31680</v>
      </c>
      <c r="AB46">
        <v>22400</v>
      </c>
      <c r="AC46">
        <v>25600</v>
      </c>
      <c r="AD46">
        <v>28800</v>
      </c>
      <c r="AE46">
        <v>32000</v>
      </c>
      <c r="AF46">
        <v>34560</v>
      </c>
      <c r="AG46">
        <v>37120</v>
      </c>
      <c r="AH46">
        <v>39680</v>
      </c>
      <c r="AI46">
        <v>42240</v>
      </c>
      <c r="AJ46">
        <v>28000</v>
      </c>
      <c r="AK46">
        <v>32000</v>
      </c>
      <c r="AL46">
        <v>36000</v>
      </c>
      <c r="AM46">
        <v>40000</v>
      </c>
      <c r="AN46">
        <v>43200</v>
      </c>
      <c r="AO46">
        <v>46400</v>
      </c>
      <c r="AP46">
        <v>49600</v>
      </c>
      <c r="AQ46">
        <v>52800</v>
      </c>
      <c r="AR46">
        <v>33600</v>
      </c>
      <c r="AS46">
        <v>38400</v>
      </c>
      <c r="AT46">
        <v>43200</v>
      </c>
      <c r="AU46">
        <v>48000</v>
      </c>
      <c r="AV46">
        <v>51840</v>
      </c>
      <c r="AW46">
        <v>55680</v>
      </c>
      <c r="AX46">
        <v>59520</v>
      </c>
      <c r="AY46">
        <v>63360</v>
      </c>
      <c r="AZ46">
        <v>39200</v>
      </c>
      <c r="BA46">
        <v>44800</v>
      </c>
      <c r="BB46">
        <v>50400</v>
      </c>
      <c r="BC46">
        <v>56000</v>
      </c>
      <c r="BD46">
        <v>60480</v>
      </c>
      <c r="BE46">
        <v>64960</v>
      </c>
      <c r="BF46">
        <v>69440</v>
      </c>
      <c r="BG46">
        <v>73920</v>
      </c>
      <c r="BH46">
        <v>44800</v>
      </c>
      <c r="BI46">
        <v>51200</v>
      </c>
      <c r="BJ46">
        <v>57600</v>
      </c>
      <c r="BK46">
        <v>64000</v>
      </c>
      <c r="BL46">
        <v>69120</v>
      </c>
      <c r="BM46">
        <v>74240</v>
      </c>
      <c r="BN46">
        <v>79360</v>
      </c>
      <c r="BO46">
        <v>84480</v>
      </c>
    </row>
    <row r="47" spans="1:67" ht="14.1" customHeight="1" x14ac:dyDescent="0.2">
      <c r="A47" t="s">
        <v>161</v>
      </c>
      <c r="B47" s="1" t="s">
        <v>160</v>
      </c>
      <c r="C47" s="1" t="s">
        <v>21</v>
      </c>
      <c r="D47" s="1" t="s">
        <v>19</v>
      </c>
      <c r="E47" s="1" t="s">
        <v>617</v>
      </c>
      <c r="F47" s="1" t="s">
        <v>526</v>
      </c>
      <c r="G47" t="s">
        <v>161</v>
      </c>
      <c r="H47" t="s">
        <v>161</v>
      </c>
      <c r="I47" t="s">
        <v>128</v>
      </c>
      <c r="J47" t="s">
        <v>129</v>
      </c>
      <c r="K47" s="1">
        <v>1</v>
      </c>
      <c r="L47">
        <v>14920</v>
      </c>
      <c r="M47">
        <v>17040</v>
      </c>
      <c r="N47">
        <v>19180</v>
      </c>
      <c r="O47">
        <v>21300</v>
      </c>
      <c r="P47">
        <v>23020</v>
      </c>
      <c r="Q47">
        <v>24720</v>
      </c>
      <c r="R47">
        <v>26420</v>
      </c>
      <c r="S47">
        <v>28120</v>
      </c>
      <c r="T47">
        <v>22380</v>
      </c>
      <c r="U47">
        <v>25560</v>
      </c>
      <c r="V47">
        <v>28770</v>
      </c>
      <c r="W47">
        <v>31950</v>
      </c>
      <c r="X47">
        <v>34530</v>
      </c>
      <c r="Y47">
        <v>37080</v>
      </c>
      <c r="Z47">
        <v>39630</v>
      </c>
      <c r="AA47">
        <v>42180</v>
      </c>
      <c r="AB47">
        <v>29840</v>
      </c>
      <c r="AC47">
        <v>34080</v>
      </c>
      <c r="AD47">
        <v>38360</v>
      </c>
      <c r="AE47">
        <v>42600</v>
      </c>
      <c r="AF47">
        <v>46040</v>
      </c>
      <c r="AG47">
        <v>49440</v>
      </c>
      <c r="AH47">
        <v>52840</v>
      </c>
      <c r="AI47">
        <v>56240</v>
      </c>
      <c r="AJ47">
        <v>37300</v>
      </c>
      <c r="AK47">
        <v>42600</v>
      </c>
      <c r="AL47">
        <v>47950</v>
      </c>
      <c r="AM47">
        <v>53250</v>
      </c>
      <c r="AN47">
        <v>57550</v>
      </c>
      <c r="AO47">
        <v>61800</v>
      </c>
      <c r="AP47">
        <v>66050</v>
      </c>
      <c r="AQ47">
        <v>70300</v>
      </c>
      <c r="AR47">
        <v>44760</v>
      </c>
      <c r="AS47">
        <v>51120</v>
      </c>
      <c r="AT47">
        <v>57540</v>
      </c>
      <c r="AU47">
        <v>63900</v>
      </c>
      <c r="AV47">
        <v>69060</v>
      </c>
      <c r="AW47">
        <v>74160</v>
      </c>
      <c r="AX47">
        <v>79260</v>
      </c>
      <c r="AY47">
        <v>84360</v>
      </c>
      <c r="AZ47">
        <v>52220</v>
      </c>
      <c r="BA47">
        <v>59640</v>
      </c>
      <c r="BB47">
        <v>67130</v>
      </c>
      <c r="BC47">
        <v>74550</v>
      </c>
      <c r="BD47">
        <v>80570</v>
      </c>
      <c r="BE47">
        <v>86520</v>
      </c>
      <c r="BF47">
        <v>92470</v>
      </c>
      <c r="BG47">
        <v>98420</v>
      </c>
      <c r="BH47">
        <v>59680</v>
      </c>
      <c r="BI47">
        <v>68160</v>
      </c>
      <c r="BJ47">
        <v>76720</v>
      </c>
      <c r="BK47">
        <v>85200</v>
      </c>
      <c r="BL47">
        <v>92080</v>
      </c>
      <c r="BM47">
        <v>98880</v>
      </c>
      <c r="BN47">
        <v>105680</v>
      </c>
      <c r="BO47">
        <v>112480</v>
      </c>
    </row>
    <row r="48" spans="1:67" ht="14.1" customHeight="1" x14ac:dyDescent="0.2">
      <c r="A48" t="s">
        <v>163</v>
      </c>
      <c r="B48" s="1" t="s">
        <v>162</v>
      </c>
      <c r="C48" s="1" t="s">
        <v>21</v>
      </c>
      <c r="D48" s="1" t="s">
        <v>19</v>
      </c>
      <c r="E48" s="1" t="s">
        <v>617</v>
      </c>
      <c r="F48" s="1" t="s">
        <v>527</v>
      </c>
      <c r="G48" t="s">
        <v>163</v>
      </c>
      <c r="H48" t="s">
        <v>163</v>
      </c>
      <c r="I48" t="s">
        <v>128</v>
      </c>
      <c r="J48" t="s">
        <v>129</v>
      </c>
      <c r="K48" s="1">
        <v>1</v>
      </c>
      <c r="L48">
        <v>14920</v>
      </c>
      <c r="M48">
        <v>17040</v>
      </c>
      <c r="N48">
        <v>19180</v>
      </c>
      <c r="O48">
        <v>21300</v>
      </c>
      <c r="P48">
        <v>23020</v>
      </c>
      <c r="Q48">
        <v>24720</v>
      </c>
      <c r="R48">
        <v>26420</v>
      </c>
      <c r="S48">
        <v>28120</v>
      </c>
      <c r="T48">
        <v>22380</v>
      </c>
      <c r="U48">
        <v>25560</v>
      </c>
      <c r="V48">
        <v>28770</v>
      </c>
      <c r="W48">
        <v>31950</v>
      </c>
      <c r="X48">
        <v>34530</v>
      </c>
      <c r="Y48">
        <v>37080</v>
      </c>
      <c r="Z48">
        <v>39630</v>
      </c>
      <c r="AA48">
        <v>42180</v>
      </c>
      <c r="AB48">
        <v>29840</v>
      </c>
      <c r="AC48">
        <v>34080</v>
      </c>
      <c r="AD48">
        <v>38360</v>
      </c>
      <c r="AE48">
        <v>42600</v>
      </c>
      <c r="AF48">
        <v>46040</v>
      </c>
      <c r="AG48">
        <v>49440</v>
      </c>
      <c r="AH48">
        <v>52840</v>
      </c>
      <c r="AI48">
        <v>56240</v>
      </c>
      <c r="AJ48">
        <v>37300</v>
      </c>
      <c r="AK48">
        <v>42600</v>
      </c>
      <c r="AL48">
        <v>47950</v>
      </c>
      <c r="AM48">
        <v>53250</v>
      </c>
      <c r="AN48">
        <v>57550</v>
      </c>
      <c r="AO48">
        <v>61800</v>
      </c>
      <c r="AP48">
        <v>66050</v>
      </c>
      <c r="AQ48">
        <v>70300</v>
      </c>
      <c r="AR48">
        <v>44760</v>
      </c>
      <c r="AS48">
        <v>51120</v>
      </c>
      <c r="AT48">
        <v>57540</v>
      </c>
      <c r="AU48">
        <v>63900</v>
      </c>
      <c r="AV48">
        <v>69060</v>
      </c>
      <c r="AW48">
        <v>74160</v>
      </c>
      <c r="AX48">
        <v>79260</v>
      </c>
      <c r="AY48">
        <v>84360</v>
      </c>
      <c r="AZ48">
        <v>52220</v>
      </c>
      <c r="BA48">
        <v>59640</v>
      </c>
      <c r="BB48">
        <v>67130</v>
      </c>
      <c r="BC48">
        <v>74550</v>
      </c>
      <c r="BD48">
        <v>80570</v>
      </c>
      <c r="BE48">
        <v>86520</v>
      </c>
      <c r="BF48">
        <v>92470</v>
      </c>
      <c r="BG48">
        <v>98420</v>
      </c>
      <c r="BH48">
        <v>59680</v>
      </c>
      <c r="BI48">
        <v>68160</v>
      </c>
      <c r="BJ48">
        <v>76720</v>
      </c>
      <c r="BK48">
        <v>85200</v>
      </c>
      <c r="BL48">
        <v>92080</v>
      </c>
      <c r="BM48">
        <v>98880</v>
      </c>
      <c r="BN48">
        <v>105680</v>
      </c>
      <c r="BO48">
        <v>112480</v>
      </c>
    </row>
    <row r="49" spans="1:67" ht="14.1" customHeight="1" x14ac:dyDescent="0.2">
      <c r="A49" t="s">
        <v>165</v>
      </c>
      <c r="B49" s="1" t="s">
        <v>164</v>
      </c>
      <c r="C49" s="1" t="s">
        <v>21</v>
      </c>
      <c r="D49" s="1" t="s">
        <v>19</v>
      </c>
      <c r="E49" s="1" t="s">
        <v>617</v>
      </c>
      <c r="F49" s="1" t="s">
        <v>530</v>
      </c>
      <c r="G49" t="s">
        <v>165</v>
      </c>
      <c r="H49" t="s">
        <v>165</v>
      </c>
      <c r="I49" t="s">
        <v>528</v>
      </c>
      <c r="J49" t="s">
        <v>529</v>
      </c>
      <c r="K49" s="1">
        <v>1</v>
      </c>
      <c r="L49">
        <v>12660</v>
      </c>
      <c r="M49">
        <v>14480</v>
      </c>
      <c r="N49">
        <v>16260</v>
      </c>
      <c r="O49">
        <v>18080</v>
      </c>
      <c r="P49">
        <v>19540</v>
      </c>
      <c r="Q49">
        <v>20980</v>
      </c>
      <c r="R49">
        <v>22420</v>
      </c>
      <c r="S49">
        <v>23860</v>
      </c>
      <c r="T49">
        <v>18990</v>
      </c>
      <c r="U49">
        <v>21720</v>
      </c>
      <c r="V49">
        <v>24390</v>
      </c>
      <c r="W49">
        <v>27120</v>
      </c>
      <c r="X49">
        <v>29310</v>
      </c>
      <c r="Y49">
        <v>31470</v>
      </c>
      <c r="Z49">
        <v>33630</v>
      </c>
      <c r="AA49">
        <v>35790</v>
      </c>
      <c r="AB49">
        <v>25320</v>
      </c>
      <c r="AC49">
        <v>28960</v>
      </c>
      <c r="AD49">
        <v>32520</v>
      </c>
      <c r="AE49">
        <v>36160</v>
      </c>
      <c r="AF49">
        <v>39080</v>
      </c>
      <c r="AG49">
        <v>41960</v>
      </c>
      <c r="AH49">
        <v>44840</v>
      </c>
      <c r="AI49">
        <v>47720</v>
      </c>
      <c r="AJ49">
        <v>31650</v>
      </c>
      <c r="AK49">
        <v>36200</v>
      </c>
      <c r="AL49">
        <v>40650</v>
      </c>
      <c r="AM49">
        <v>45200</v>
      </c>
      <c r="AN49">
        <v>48850</v>
      </c>
      <c r="AO49">
        <v>52450</v>
      </c>
      <c r="AP49">
        <v>56050</v>
      </c>
      <c r="AQ49">
        <v>59650</v>
      </c>
      <c r="AR49">
        <v>37980</v>
      </c>
      <c r="AS49">
        <v>43440</v>
      </c>
      <c r="AT49">
        <v>48780</v>
      </c>
      <c r="AU49">
        <v>54240</v>
      </c>
      <c r="AV49">
        <v>58620</v>
      </c>
      <c r="AW49">
        <v>62940</v>
      </c>
      <c r="AX49">
        <v>67260</v>
      </c>
      <c r="AY49">
        <v>71580</v>
      </c>
      <c r="AZ49">
        <v>44310</v>
      </c>
      <c r="BA49">
        <v>50680</v>
      </c>
      <c r="BB49">
        <v>56910</v>
      </c>
      <c r="BC49">
        <v>63280</v>
      </c>
      <c r="BD49">
        <v>68390</v>
      </c>
      <c r="BE49">
        <v>73430</v>
      </c>
      <c r="BF49">
        <v>78470</v>
      </c>
      <c r="BG49">
        <v>83510</v>
      </c>
      <c r="BH49">
        <v>50640</v>
      </c>
      <c r="BI49">
        <v>57920</v>
      </c>
      <c r="BJ49">
        <v>65040</v>
      </c>
      <c r="BK49">
        <v>72320</v>
      </c>
      <c r="BL49">
        <v>78160</v>
      </c>
      <c r="BM49">
        <v>83920</v>
      </c>
      <c r="BN49">
        <v>89680</v>
      </c>
      <c r="BO49">
        <v>95440</v>
      </c>
    </row>
    <row r="50" spans="1:67" ht="14.1" customHeight="1" x14ac:dyDescent="0.2">
      <c r="A50" t="s">
        <v>169</v>
      </c>
      <c r="B50" s="1" t="s">
        <v>168</v>
      </c>
      <c r="C50" s="1" t="s">
        <v>21</v>
      </c>
      <c r="D50" s="1" t="s">
        <v>19</v>
      </c>
      <c r="E50" s="1" t="s">
        <v>617</v>
      </c>
      <c r="F50" s="1" t="s">
        <v>531</v>
      </c>
      <c r="G50" t="s">
        <v>169</v>
      </c>
      <c r="H50" t="s">
        <v>169</v>
      </c>
      <c r="I50" t="s">
        <v>166</v>
      </c>
      <c r="J50" t="s">
        <v>167</v>
      </c>
      <c r="K50" s="1">
        <v>0</v>
      </c>
      <c r="L50">
        <v>18800</v>
      </c>
      <c r="M50">
        <v>21480</v>
      </c>
      <c r="N50">
        <v>24160</v>
      </c>
      <c r="O50">
        <v>26840</v>
      </c>
      <c r="P50">
        <v>29000</v>
      </c>
      <c r="Q50">
        <v>31140</v>
      </c>
      <c r="R50">
        <v>33300</v>
      </c>
      <c r="S50">
        <v>35440</v>
      </c>
      <c r="T50">
        <v>28200</v>
      </c>
      <c r="U50">
        <v>32220</v>
      </c>
      <c r="V50">
        <v>36240</v>
      </c>
      <c r="W50">
        <v>40260</v>
      </c>
      <c r="X50">
        <v>43500</v>
      </c>
      <c r="Y50">
        <v>46710</v>
      </c>
      <c r="Z50">
        <v>49950</v>
      </c>
      <c r="AA50">
        <v>53160</v>
      </c>
      <c r="AB50">
        <v>37600</v>
      </c>
      <c r="AC50">
        <v>42960</v>
      </c>
      <c r="AD50">
        <v>48320</v>
      </c>
      <c r="AE50">
        <v>53680</v>
      </c>
      <c r="AF50">
        <v>58000</v>
      </c>
      <c r="AG50">
        <v>62280</v>
      </c>
      <c r="AH50">
        <v>66600</v>
      </c>
      <c r="AI50">
        <v>70880</v>
      </c>
      <c r="AJ50">
        <v>47000</v>
      </c>
      <c r="AK50">
        <v>53700</v>
      </c>
      <c r="AL50">
        <v>60400</v>
      </c>
      <c r="AM50">
        <v>67100</v>
      </c>
      <c r="AN50">
        <v>72500</v>
      </c>
      <c r="AO50">
        <v>77850</v>
      </c>
      <c r="AP50">
        <v>83250</v>
      </c>
      <c r="AQ50">
        <v>88600</v>
      </c>
      <c r="AR50">
        <v>56400</v>
      </c>
      <c r="AS50">
        <v>64440</v>
      </c>
      <c r="AT50">
        <v>72480</v>
      </c>
      <c r="AU50">
        <v>80520</v>
      </c>
      <c r="AV50">
        <v>87000</v>
      </c>
      <c r="AW50">
        <v>93420</v>
      </c>
      <c r="AX50">
        <v>99900</v>
      </c>
      <c r="AY50">
        <v>106320</v>
      </c>
      <c r="AZ50">
        <v>65800</v>
      </c>
      <c r="BA50">
        <v>75180</v>
      </c>
      <c r="BB50">
        <v>84560</v>
      </c>
      <c r="BC50">
        <v>93940</v>
      </c>
      <c r="BD50">
        <v>101500</v>
      </c>
      <c r="BE50">
        <v>108990</v>
      </c>
      <c r="BF50">
        <v>116550</v>
      </c>
      <c r="BG50">
        <v>124040</v>
      </c>
      <c r="BH50">
        <v>75200</v>
      </c>
      <c r="BI50">
        <v>85920</v>
      </c>
      <c r="BJ50">
        <v>96640</v>
      </c>
      <c r="BK50">
        <v>107360</v>
      </c>
      <c r="BL50">
        <v>116000</v>
      </c>
      <c r="BM50">
        <v>124560</v>
      </c>
      <c r="BN50">
        <v>133200</v>
      </c>
      <c r="BO50">
        <v>141760</v>
      </c>
    </row>
    <row r="51" spans="1:67" ht="14.1" customHeight="1" x14ac:dyDescent="0.2">
      <c r="A51" t="s">
        <v>171</v>
      </c>
      <c r="B51" s="1" t="s">
        <v>170</v>
      </c>
      <c r="C51" s="1" t="s">
        <v>21</v>
      </c>
      <c r="D51" s="1" t="s">
        <v>19</v>
      </c>
      <c r="E51" s="1" t="s">
        <v>617</v>
      </c>
      <c r="F51" s="1" t="s">
        <v>532</v>
      </c>
      <c r="G51" t="s">
        <v>171</v>
      </c>
      <c r="H51" t="s">
        <v>171</v>
      </c>
      <c r="I51" t="s">
        <v>29</v>
      </c>
      <c r="J51" t="s">
        <v>829</v>
      </c>
      <c r="K51" s="1">
        <v>1</v>
      </c>
      <c r="L51">
        <v>15900</v>
      </c>
      <c r="M51">
        <v>18160</v>
      </c>
      <c r="N51">
        <v>20440</v>
      </c>
      <c r="O51">
        <v>22700</v>
      </c>
      <c r="P51">
        <v>24520</v>
      </c>
      <c r="Q51">
        <v>26340</v>
      </c>
      <c r="R51">
        <v>28160</v>
      </c>
      <c r="S51">
        <v>29980</v>
      </c>
      <c r="T51">
        <v>23850</v>
      </c>
      <c r="U51">
        <v>27240</v>
      </c>
      <c r="V51">
        <v>30660</v>
      </c>
      <c r="W51">
        <v>34050</v>
      </c>
      <c r="X51">
        <v>36780</v>
      </c>
      <c r="Y51">
        <v>39510</v>
      </c>
      <c r="Z51">
        <v>42240</v>
      </c>
      <c r="AA51">
        <v>44970</v>
      </c>
      <c r="AB51">
        <v>31800</v>
      </c>
      <c r="AC51">
        <v>36320</v>
      </c>
      <c r="AD51">
        <v>40880</v>
      </c>
      <c r="AE51">
        <v>45400</v>
      </c>
      <c r="AF51">
        <v>49040</v>
      </c>
      <c r="AG51">
        <v>52680</v>
      </c>
      <c r="AH51">
        <v>56320</v>
      </c>
      <c r="AI51">
        <v>59960</v>
      </c>
      <c r="AJ51">
        <v>39750</v>
      </c>
      <c r="AK51">
        <v>45400</v>
      </c>
      <c r="AL51">
        <v>51100</v>
      </c>
      <c r="AM51">
        <v>56750</v>
      </c>
      <c r="AN51">
        <v>61300</v>
      </c>
      <c r="AO51">
        <v>65850</v>
      </c>
      <c r="AP51">
        <v>70400</v>
      </c>
      <c r="AQ51">
        <v>74950</v>
      </c>
      <c r="AR51">
        <v>47700</v>
      </c>
      <c r="AS51">
        <v>54480</v>
      </c>
      <c r="AT51">
        <v>61320</v>
      </c>
      <c r="AU51">
        <v>68100</v>
      </c>
      <c r="AV51">
        <v>73560</v>
      </c>
      <c r="AW51">
        <v>79020</v>
      </c>
      <c r="AX51">
        <v>84480</v>
      </c>
      <c r="AY51">
        <v>89940</v>
      </c>
      <c r="AZ51">
        <v>55650</v>
      </c>
      <c r="BA51">
        <v>63560</v>
      </c>
      <c r="BB51">
        <v>71540</v>
      </c>
      <c r="BC51">
        <v>79450</v>
      </c>
      <c r="BD51">
        <v>85820</v>
      </c>
      <c r="BE51">
        <v>92190</v>
      </c>
      <c r="BF51">
        <v>98560</v>
      </c>
      <c r="BG51">
        <v>104930</v>
      </c>
      <c r="BH51">
        <v>63600</v>
      </c>
      <c r="BI51">
        <v>72640</v>
      </c>
      <c r="BJ51">
        <v>81760</v>
      </c>
      <c r="BK51">
        <v>90800</v>
      </c>
      <c r="BL51">
        <v>98080</v>
      </c>
      <c r="BM51">
        <v>105360</v>
      </c>
      <c r="BN51">
        <v>112640</v>
      </c>
      <c r="BO51">
        <v>119920</v>
      </c>
    </row>
    <row r="52" spans="1:67" ht="14.1" customHeight="1" x14ac:dyDescent="0.2">
      <c r="A52" t="s">
        <v>175</v>
      </c>
      <c r="B52" s="1" t="s">
        <v>174</v>
      </c>
      <c r="C52" s="1" t="s">
        <v>21</v>
      </c>
      <c r="D52" s="1" t="s">
        <v>19</v>
      </c>
      <c r="E52" s="1" t="s">
        <v>617</v>
      </c>
      <c r="F52" s="1" t="s">
        <v>533</v>
      </c>
      <c r="G52" t="s">
        <v>175</v>
      </c>
      <c r="H52" t="s">
        <v>175</v>
      </c>
      <c r="I52" t="s">
        <v>172</v>
      </c>
      <c r="J52" t="s">
        <v>173</v>
      </c>
      <c r="K52" s="1">
        <v>0</v>
      </c>
      <c r="L52">
        <v>12740</v>
      </c>
      <c r="M52">
        <v>14560</v>
      </c>
      <c r="N52">
        <v>16380</v>
      </c>
      <c r="O52">
        <v>18200</v>
      </c>
      <c r="P52">
        <v>19660</v>
      </c>
      <c r="Q52">
        <v>21120</v>
      </c>
      <c r="R52">
        <v>22580</v>
      </c>
      <c r="S52">
        <v>24040</v>
      </c>
      <c r="T52">
        <v>19110</v>
      </c>
      <c r="U52">
        <v>21840</v>
      </c>
      <c r="V52">
        <v>24570</v>
      </c>
      <c r="W52">
        <v>27300</v>
      </c>
      <c r="X52">
        <v>29490</v>
      </c>
      <c r="Y52">
        <v>31680</v>
      </c>
      <c r="Z52">
        <v>33870</v>
      </c>
      <c r="AA52">
        <v>36060</v>
      </c>
      <c r="AB52">
        <v>25480</v>
      </c>
      <c r="AC52">
        <v>29120</v>
      </c>
      <c r="AD52">
        <v>32760</v>
      </c>
      <c r="AE52">
        <v>36400</v>
      </c>
      <c r="AF52">
        <v>39320</v>
      </c>
      <c r="AG52">
        <v>42240</v>
      </c>
      <c r="AH52">
        <v>45160</v>
      </c>
      <c r="AI52">
        <v>48080</v>
      </c>
      <c r="AJ52">
        <v>31850</v>
      </c>
      <c r="AK52">
        <v>36400</v>
      </c>
      <c r="AL52">
        <v>40950</v>
      </c>
      <c r="AM52">
        <v>45500</v>
      </c>
      <c r="AN52">
        <v>49150</v>
      </c>
      <c r="AO52">
        <v>52800</v>
      </c>
      <c r="AP52">
        <v>56450</v>
      </c>
      <c r="AQ52">
        <v>60100</v>
      </c>
      <c r="AR52">
        <v>38220</v>
      </c>
      <c r="AS52">
        <v>43680</v>
      </c>
      <c r="AT52">
        <v>49140</v>
      </c>
      <c r="AU52">
        <v>54600</v>
      </c>
      <c r="AV52">
        <v>58980</v>
      </c>
      <c r="AW52">
        <v>63360</v>
      </c>
      <c r="AX52">
        <v>67740</v>
      </c>
      <c r="AY52">
        <v>72120</v>
      </c>
      <c r="AZ52">
        <v>44590</v>
      </c>
      <c r="BA52">
        <v>50960</v>
      </c>
      <c r="BB52">
        <v>57330</v>
      </c>
      <c r="BC52">
        <v>63700</v>
      </c>
      <c r="BD52">
        <v>68810</v>
      </c>
      <c r="BE52">
        <v>73920</v>
      </c>
      <c r="BF52">
        <v>79030</v>
      </c>
      <c r="BG52">
        <v>84140</v>
      </c>
      <c r="BH52">
        <v>50960</v>
      </c>
      <c r="BI52">
        <v>58240</v>
      </c>
      <c r="BJ52">
        <v>65520</v>
      </c>
      <c r="BK52">
        <v>72800</v>
      </c>
      <c r="BL52">
        <v>78640</v>
      </c>
      <c r="BM52">
        <v>84480</v>
      </c>
      <c r="BN52">
        <v>90320</v>
      </c>
      <c r="BO52">
        <v>96160</v>
      </c>
    </row>
    <row r="53" spans="1:67" ht="14.1" customHeight="1" x14ac:dyDescent="0.2">
      <c r="A53" t="s">
        <v>179</v>
      </c>
      <c r="B53" s="1" t="s">
        <v>178</v>
      </c>
      <c r="C53" s="1" t="s">
        <v>21</v>
      </c>
      <c r="D53" s="1" t="s">
        <v>19</v>
      </c>
      <c r="E53" s="1" t="s">
        <v>617</v>
      </c>
      <c r="F53" s="1" t="s">
        <v>534</v>
      </c>
      <c r="G53" t="s">
        <v>179</v>
      </c>
      <c r="H53" t="s">
        <v>179</v>
      </c>
      <c r="I53" t="s">
        <v>176</v>
      </c>
      <c r="J53" t="s">
        <v>177</v>
      </c>
      <c r="K53" s="1">
        <v>0</v>
      </c>
      <c r="L53">
        <v>10940</v>
      </c>
      <c r="M53">
        <v>12500</v>
      </c>
      <c r="N53">
        <v>14060</v>
      </c>
      <c r="O53">
        <v>15620</v>
      </c>
      <c r="P53">
        <v>16880</v>
      </c>
      <c r="Q53">
        <v>18120</v>
      </c>
      <c r="R53">
        <v>19380</v>
      </c>
      <c r="S53">
        <v>20620</v>
      </c>
      <c r="T53">
        <v>16410</v>
      </c>
      <c r="U53">
        <v>18750</v>
      </c>
      <c r="V53">
        <v>21090</v>
      </c>
      <c r="W53">
        <v>23430</v>
      </c>
      <c r="X53">
        <v>25320</v>
      </c>
      <c r="Y53">
        <v>27180</v>
      </c>
      <c r="Z53">
        <v>29070</v>
      </c>
      <c r="AA53">
        <v>30930</v>
      </c>
      <c r="AB53">
        <v>21880</v>
      </c>
      <c r="AC53">
        <v>25000</v>
      </c>
      <c r="AD53">
        <v>28120</v>
      </c>
      <c r="AE53">
        <v>31240</v>
      </c>
      <c r="AF53">
        <v>33760</v>
      </c>
      <c r="AG53">
        <v>36240</v>
      </c>
      <c r="AH53">
        <v>38760</v>
      </c>
      <c r="AI53">
        <v>41240</v>
      </c>
      <c r="AJ53">
        <v>27350</v>
      </c>
      <c r="AK53">
        <v>31250</v>
      </c>
      <c r="AL53">
        <v>35150</v>
      </c>
      <c r="AM53">
        <v>39050</v>
      </c>
      <c r="AN53">
        <v>42200</v>
      </c>
      <c r="AO53">
        <v>45300</v>
      </c>
      <c r="AP53">
        <v>48450</v>
      </c>
      <c r="AQ53">
        <v>51550</v>
      </c>
      <c r="AR53">
        <v>32820</v>
      </c>
      <c r="AS53">
        <v>37500</v>
      </c>
      <c r="AT53">
        <v>42180</v>
      </c>
      <c r="AU53">
        <v>46860</v>
      </c>
      <c r="AV53">
        <v>50640</v>
      </c>
      <c r="AW53">
        <v>54360</v>
      </c>
      <c r="AX53">
        <v>58140</v>
      </c>
      <c r="AY53">
        <v>61860</v>
      </c>
      <c r="AZ53">
        <v>38290</v>
      </c>
      <c r="BA53">
        <v>43750</v>
      </c>
      <c r="BB53">
        <v>49210</v>
      </c>
      <c r="BC53">
        <v>54670</v>
      </c>
      <c r="BD53">
        <v>59080</v>
      </c>
      <c r="BE53">
        <v>63420</v>
      </c>
      <c r="BF53">
        <v>67830</v>
      </c>
      <c r="BG53">
        <v>72170</v>
      </c>
      <c r="BH53">
        <v>43760</v>
      </c>
      <c r="BI53">
        <v>50000</v>
      </c>
      <c r="BJ53">
        <v>56240</v>
      </c>
      <c r="BK53">
        <v>62480</v>
      </c>
      <c r="BL53">
        <v>67520</v>
      </c>
      <c r="BM53">
        <v>72480</v>
      </c>
      <c r="BN53">
        <v>77520</v>
      </c>
      <c r="BO53">
        <v>82480</v>
      </c>
    </row>
    <row r="54" spans="1:67" ht="14.1" customHeight="1" x14ac:dyDescent="0.2">
      <c r="A54" t="s">
        <v>181</v>
      </c>
      <c r="B54" s="1" t="s">
        <v>180</v>
      </c>
      <c r="C54" s="1" t="s">
        <v>21</v>
      </c>
      <c r="D54" s="1" t="s">
        <v>19</v>
      </c>
      <c r="E54" s="1" t="s">
        <v>617</v>
      </c>
      <c r="F54" s="1" t="s">
        <v>535</v>
      </c>
      <c r="G54" t="s">
        <v>181</v>
      </c>
      <c r="H54" t="s">
        <v>181</v>
      </c>
      <c r="I54" t="s">
        <v>38</v>
      </c>
      <c r="J54" t="s">
        <v>39</v>
      </c>
      <c r="K54" s="1">
        <v>1</v>
      </c>
      <c r="L54">
        <v>22960</v>
      </c>
      <c r="M54">
        <v>26240</v>
      </c>
      <c r="N54">
        <v>29520</v>
      </c>
      <c r="O54">
        <v>32780</v>
      </c>
      <c r="P54">
        <v>35420</v>
      </c>
      <c r="Q54">
        <v>38040</v>
      </c>
      <c r="R54">
        <v>40660</v>
      </c>
      <c r="S54">
        <v>43280</v>
      </c>
      <c r="T54">
        <v>34440</v>
      </c>
      <c r="U54">
        <v>39360</v>
      </c>
      <c r="V54">
        <v>44280</v>
      </c>
      <c r="W54">
        <v>49170</v>
      </c>
      <c r="X54">
        <v>53130</v>
      </c>
      <c r="Y54">
        <v>57060</v>
      </c>
      <c r="Z54">
        <v>60990</v>
      </c>
      <c r="AA54">
        <v>64920</v>
      </c>
      <c r="AB54">
        <v>45920</v>
      </c>
      <c r="AC54">
        <v>52480</v>
      </c>
      <c r="AD54">
        <v>59040</v>
      </c>
      <c r="AE54">
        <v>65560</v>
      </c>
      <c r="AF54">
        <v>70840</v>
      </c>
      <c r="AG54">
        <v>76080</v>
      </c>
      <c r="AH54">
        <v>81320</v>
      </c>
      <c r="AI54">
        <v>86560</v>
      </c>
      <c r="AJ54">
        <v>57400</v>
      </c>
      <c r="AK54">
        <v>65600</v>
      </c>
      <c r="AL54">
        <v>73800</v>
      </c>
      <c r="AM54">
        <v>81950</v>
      </c>
      <c r="AN54">
        <v>88550</v>
      </c>
      <c r="AO54">
        <v>95100</v>
      </c>
      <c r="AP54">
        <v>101650</v>
      </c>
      <c r="AQ54">
        <v>108200</v>
      </c>
      <c r="AR54">
        <v>68880</v>
      </c>
      <c r="AS54">
        <v>78720</v>
      </c>
      <c r="AT54">
        <v>88560</v>
      </c>
      <c r="AU54">
        <v>98340</v>
      </c>
      <c r="AV54">
        <v>106260</v>
      </c>
      <c r="AW54">
        <v>114120</v>
      </c>
      <c r="AX54">
        <v>121980</v>
      </c>
      <c r="AY54">
        <v>129840</v>
      </c>
      <c r="AZ54">
        <v>80360</v>
      </c>
      <c r="BA54">
        <v>91840</v>
      </c>
      <c r="BB54">
        <v>103320</v>
      </c>
      <c r="BC54">
        <v>114730</v>
      </c>
      <c r="BD54">
        <v>123970</v>
      </c>
      <c r="BE54">
        <v>133140</v>
      </c>
      <c r="BF54">
        <v>142310</v>
      </c>
      <c r="BG54">
        <v>151480</v>
      </c>
      <c r="BH54">
        <v>91840</v>
      </c>
      <c r="BI54">
        <v>104960</v>
      </c>
      <c r="BJ54">
        <v>118080</v>
      </c>
      <c r="BK54">
        <v>131120</v>
      </c>
      <c r="BL54">
        <v>141680</v>
      </c>
      <c r="BM54">
        <v>152160</v>
      </c>
      <c r="BN54">
        <v>162640</v>
      </c>
      <c r="BO54">
        <v>173120</v>
      </c>
    </row>
    <row r="55" spans="1:67" ht="14.1" customHeight="1" x14ac:dyDescent="0.2">
      <c r="A55" t="s">
        <v>185</v>
      </c>
      <c r="B55" s="1" t="s">
        <v>184</v>
      </c>
      <c r="C55" s="1" t="s">
        <v>21</v>
      </c>
      <c r="D55" s="1" t="s">
        <v>19</v>
      </c>
      <c r="E55" s="1" t="s">
        <v>617</v>
      </c>
      <c r="F55" s="1" t="s">
        <v>536</v>
      </c>
      <c r="G55" t="s">
        <v>185</v>
      </c>
      <c r="H55" t="s">
        <v>185</v>
      </c>
      <c r="I55" t="s">
        <v>182</v>
      </c>
      <c r="J55" t="s">
        <v>183</v>
      </c>
      <c r="K55" s="1">
        <v>0</v>
      </c>
      <c r="L55">
        <v>14440</v>
      </c>
      <c r="M55">
        <v>16500</v>
      </c>
      <c r="N55">
        <v>18560</v>
      </c>
      <c r="O55">
        <v>20620</v>
      </c>
      <c r="P55">
        <v>22280</v>
      </c>
      <c r="Q55">
        <v>23920</v>
      </c>
      <c r="R55">
        <v>25580</v>
      </c>
      <c r="S55">
        <v>27220</v>
      </c>
      <c r="T55">
        <v>21660</v>
      </c>
      <c r="U55">
        <v>24750</v>
      </c>
      <c r="V55">
        <v>27840</v>
      </c>
      <c r="W55">
        <v>30930</v>
      </c>
      <c r="X55">
        <v>33420</v>
      </c>
      <c r="Y55">
        <v>35880</v>
      </c>
      <c r="Z55">
        <v>38370</v>
      </c>
      <c r="AA55">
        <v>40830</v>
      </c>
      <c r="AB55">
        <v>28880</v>
      </c>
      <c r="AC55">
        <v>33000</v>
      </c>
      <c r="AD55">
        <v>37120</v>
      </c>
      <c r="AE55">
        <v>41240</v>
      </c>
      <c r="AF55">
        <v>44560</v>
      </c>
      <c r="AG55">
        <v>47840</v>
      </c>
      <c r="AH55">
        <v>51160</v>
      </c>
      <c r="AI55">
        <v>54440</v>
      </c>
      <c r="AJ55">
        <v>36100</v>
      </c>
      <c r="AK55">
        <v>41250</v>
      </c>
      <c r="AL55">
        <v>46400</v>
      </c>
      <c r="AM55">
        <v>51550</v>
      </c>
      <c r="AN55">
        <v>55700</v>
      </c>
      <c r="AO55">
        <v>59800</v>
      </c>
      <c r="AP55">
        <v>63950</v>
      </c>
      <c r="AQ55">
        <v>68050</v>
      </c>
      <c r="AR55">
        <v>43320</v>
      </c>
      <c r="AS55">
        <v>49500</v>
      </c>
      <c r="AT55">
        <v>55680</v>
      </c>
      <c r="AU55">
        <v>61860</v>
      </c>
      <c r="AV55">
        <v>66840</v>
      </c>
      <c r="AW55">
        <v>71760</v>
      </c>
      <c r="AX55">
        <v>76740</v>
      </c>
      <c r="AY55">
        <v>81660</v>
      </c>
      <c r="AZ55">
        <v>50540</v>
      </c>
      <c r="BA55">
        <v>57750</v>
      </c>
      <c r="BB55">
        <v>64960</v>
      </c>
      <c r="BC55">
        <v>72170</v>
      </c>
      <c r="BD55">
        <v>77980</v>
      </c>
      <c r="BE55">
        <v>83720</v>
      </c>
      <c r="BF55">
        <v>89530</v>
      </c>
      <c r="BG55">
        <v>95270</v>
      </c>
      <c r="BH55">
        <v>57760</v>
      </c>
      <c r="BI55">
        <v>66000</v>
      </c>
      <c r="BJ55">
        <v>74240</v>
      </c>
      <c r="BK55">
        <v>82480</v>
      </c>
      <c r="BL55">
        <v>89120</v>
      </c>
      <c r="BM55">
        <v>95680</v>
      </c>
      <c r="BN55">
        <v>102320</v>
      </c>
      <c r="BO55">
        <v>108880</v>
      </c>
    </row>
    <row r="56" spans="1:67" ht="14.1" customHeight="1" x14ac:dyDescent="0.2">
      <c r="A56" t="s">
        <v>189</v>
      </c>
      <c r="B56" s="1" t="s">
        <v>188</v>
      </c>
      <c r="C56" s="1" t="s">
        <v>21</v>
      </c>
      <c r="D56" s="1" t="s">
        <v>19</v>
      </c>
      <c r="E56" s="1" t="s">
        <v>617</v>
      </c>
      <c r="F56" s="1" t="s">
        <v>537</v>
      </c>
      <c r="G56" t="s">
        <v>189</v>
      </c>
      <c r="H56" t="s">
        <v>189</v>
      </c>
      <c r="I56" t="s">
        <v>186</v>
      </c>
      <c r="J56" t="s">
        <v>187</v>
      </c>
      <c r="K56" s="1">
        <v>0</v>
      </c>
      <c r="L56">
        <v>10940</v>
      </c>
      <c r="M56">
        <v>12500</v>
      </c>
      <c r="N56">
        <v>14060</v>
      </c>
      <c r="O56">
        <v>15620</v>
      </c>
      <c r="P56">
        <v>16880</v>
      </c>
      <c r="Q56">
        <v>18120</v>
      </c>
      <c r="R56">
        <v>19380</v>
      </c>
      <c r="S56">
        <v>20620</v>
      </c>
      <c r="T56">
        <v>16410</v>
      </c>
      <c r="U56">
        <v>18750</v>
      </c>
      <c r="V56">
        <v>21090</v>
      </c>
      <c r="W56">
        <v>23430</v>
      </c>
      <c r="X56">
        <v>25320</v>
      </c>
      <c r="Y56">
        <v>27180</v>
      </c>
      <c r="Z56">
        <v>29070</v>
      </c>
      <c r="AA56">
        <v>30930</v>
      </c>
      <c r="AB56">
        <v>21880</v>
      </c>
      <c r="AC56">
        <v>25000</v>
      </c>
      <c r="AD56">
        <v>28120</v>
      </c>
      <c r="AE56">
        <v>31240</v>
      </c>
      <c r="AF56">
        <v>33760</v>
      </c>
      <c r="AG56">
        <v>36240</v>
      </c>
      <c r="AH56">
        <v>38760</v>
      </c>
      <c r="AI56">
        <v>41240</v>
      </c>
      <c r="AJ56">
        <v>27350</v>
      </c>
      <c r="AK56">
        <v>31250</v>
      </c>
      <c r="AL56">
        <v>35150</v>
      </c>
      <c r="AM56">
        <v>39050</v>
      </c>
      <c r="AN56">
        <v>42200</v>
      </c>
      <c r="AO56">
        <v>45300</v>
      </c>
      <c r="AP56">
        <v>48450</v>
      </c>
      <c r="AQ56">
        <v>51550</v>
      </c>
      <c r="AR56">
        <v>32820</v>
      </c>
      <c r="AS56">
        <v>37500</v>
      </c>
      <c r="AT56">
        <v>42180</v>
      </c>
      <c r="AU56">
        <v>46860</v>
      </c>
      <c r="AV56">
        <v>50640</v>
      </c>
      <c r="AW56">
        <v>54360</v>
      </c>
      <c r="AX56">
        <v>58140</v>
      </c>
      <c r="AY56">
        <v>61860</v>
      </c>
      <c r="AZ56">
        <v>38290</v>
      </c>
      <c r="BA56">
        <v>43750</v>
      </c>
      <c r="BB56">
        <v>49210</v>
      </c>
      <c r="BC56">
        <v>54670</v>
      </c>
      <c r="BD56">
        <v>59080</v>
      </c>
      <c r="BE56">
        <v>63420</v>
      </c>
      <c r="BF56">
        <v>67830</v>
      </c>
      <c r="BG56">
        <v>72170</v>
      </c>
      <c r="BH56">
        <v>43760</v>
      </c>
      <c r="BI56">
        <v>50000</v>
      </c>
      <c r="BJ56">
        <v>56240</v>
      </c>
      <c r="BK56">
        <v>62480</v>
      </c>
      <c r="BL56">
        <v>67520</v>
      </c>
      <c r="BM56">
        <v>72480</v>
      </c>
      <c r="BN56">
        <v>77520</v>
      </c>
      <c r="BO56">
        <v>82480</v>
      </c>
    </row>
    <row r="57" spans="1:67" ht="14.1" customHeight="1" x14ac:dyDescent="0.2">
      <c r="A57" t="s">
        <v>191</v>
      </c>
      <c r="B57" s="1" t="s">
        <v>190</v>
      </c>
      <c r="C57" s="1" t="s">
        <v>21</v>
      </c>
      <c r="D57" s="1" t="s">
        <v>19</v>
      </c>
      <c r="E57" s="1" t="s">
        <v>617</v>
      </c>
      <c r="F57" s="1" t="s">
        <v>538</v>
      </c>
      <c r="G57" t="s">
        <v>191</v>
      </c>
      <c r="H57" t="s">
        <v>191</v>
      </c>
      <c r="I57" t="s">
        <v>826</v>
      </c>
      <c r="J57" t="s">
        <v>832</v>
      </c>
      <c r="K57" s="1">
        <v>0</v>
      </c>
      <c r="L57">
        <v>12600</v>
      </c>
      <c r="M57">
        <v>14400</v>
      </c>
      <c r="N57">
        <v>16200</v>
      </c>
      <c r="O57">
        <v>18020</v>
      </c>
      <c r="P57">
        <v>19460</v>
      </c>
      <c r="Q57">
        <v>20900</v>
      </c>
      <c r="R57">
        <v>22340</v>
      </c>
      <c r="S57">
        <v>23780</v>
      </c>
      <c r="T57">
        <v>18900</v>
      </c>
      <c r="U57">
        <v>21600</v>
      </c>
      <c r="V57">
        <v>24300</v>
      </c>
      <c r="W57">
        <v>27030</v>
      </c>
      <c r="X57">
        <v>29190</v>
      </c>
      <c r="Y57">
        <v>31350</v>
      </c>
      <c r="Z57">
        <v>33510</v>
      </c>
      <c r="AA57">
        <v>35670</v>
      </c>
      <c r="AB57">
        <v>25200</v>
      </c>
      <c r="AC57">
        <v>28800</v>
      </c>
      <c r="AD57">
        <v>32400</v>
      </c>
      <c r="AE57">
        <v>36040</v>
      </c>
      <c r="AF57">
        <v>38920</v>
      </c>
      <c r="AG57">
        <v>41800</v>
      </c>
      <c r="AH57">
        <v>44680</v>
      </c>
      <c r="AI57">
        <v>47560</v>
      </c>
      <c r="AJ57">
        <v>31500</v>
      </c>
      <c r="AK57">
        <v>36000</v>
      </c>
      <c r="AL57">
        <v>40500</v>
      </c>
      <c r="AM57">
        <v>45050</v>
      </c>
      <c r="AN57">
        <v>48650</v>
      </c>
      <c r="AO57">
        <v>52250</v>
      </c>
      <c r="AP57">
        <v>55850</v>
      </c>
      <c r="AQ57">
        <v>59450</v>
      </c>
      <c r="AR57">
        <v>37800</v>
      </c>
      <c r="AS57">
        <v>43200</v>
      </c>
      <c r="AT57">
        <v>48600</v>
      </c>
      <c r="AU57">
        <v>54060</v>
      </c>
      <c r="AV57">
        <v>58380</v>
      </c>
      <c r="AW57">
        <v>62700</v>
      </c>
      <c r="AX57">
        <v>67020</v>
      </c>
      <c r="AY57">
        <v>71340</v>
      </c>
      <c r="AZ57">
        <v>44100</v>
      </c>
      <c r="BA57">
        <v>50400</v>
      </c>
      <c r="BB57">
        <v>56700</v>
      </c>
      <c r="BC57">
        <v>63070</v>
      </c>
      <c r="BD57">
        <v>68110</v>
      </c>
      <c r="BE57">
        <v>73150</v>
      </c>
      <c r="BF57">
        <v>78190</v>
      </c>
      <c r="BG57">
        <v>83230</v>
      </c>
      <c r="BH57">
        <v>50400</v>
      </c>
      <c r="BI57">
        <v>57600</v>
      </c>
      <c r="BJ57">
        <v>64800</v>
      </c>
      <c r="BK57">
        <v>72080</v>
      </c>
      <c r="BL57">
        <v>77840</v>
      </c>
      <c r="BM57">
        <v>83600</v>
      </c>
      <c r="BN57">
        <v>89360</v>
      </c>
      <c r="BO57">
        <v>95120</v>
      </c>
    </row>
    <row r="58" spans="1:67" ht="14.1" customHeight="1" x14ac:dyDescent="0.2">
      <c r="A58" t="s">
        <v>193</v>
      </c>
      <c r="B58" s="1" t="s">
        <v>192</v>
      </c>
      <c r="C58" s="1" t="s">
        <v>21</v>
      </c>
      <c r="D58" s="1" t="s">
        <v>19</v>
      </c>
      <c r="E58" s="1" t="s">
        <v>617</v>
      </c>
      <c r="F58" s="1" t="s">
        <v>539</v>
      </c>
      <c r="G58" t="s">
        <v>193</v>
      </c>
      <c r="H58" t="s">
        <v>193</v>
      </c>
      <c r="I58" t="s">
        <v>128</v>
      </c>
      <c r="J58" t="s">
        <v>129</v>
      </c>
      <c r="K58" s="1">
        <v>1</v>
      </c>
      <c r="L58">
        <v>14920</v>
      </c>
      <c r="M58">
        <v>17040</v>
      </c>
      <c r="N58">
        <v>19180</v>
      </c>
      <c r="O58">
        <v>21300</v>
      </c>
      <c r="P58">
        <v>23020</v>
      </c>
      <c r="Q58">
        <v>24720</v>
      </c>
      <c r="R58">
        <v>26420</v>
      </c>
      <c r="S58">
        <v>28120</v>
      </c>
      <c r="T58">
        <v>22380</v>
      </c>
      <c r="U58">
        <v>25560</v>
      </c>
      <c r="V58">
        <v>28770</v>
      </c>
      <c r="W58">
        <v>31950</v>
      </c>
      <c r="X58">
        <v>34530</v>
      </c>
      <c r="Y58">
        <v>37080</v>
      </c>
      <c r="Z58">
        <v>39630</v>
      </c>
      <c r="AA58">
        <v>42180</v>
      </c>
      <c r="AB58">
        <v>29840</v>
      </c>
      <c r="AC58">
        <v>34080</v>
      </c>
      <c r="AD58">
        <v>38360</v>
      </c>
      <c r="AE58">
        <v>42600</v>
      </c>
      <c r="AF58">
        <v>46040</v>
      </c>
      <c r="AG58">
        <v>49440</v>
      </c>
      <c r="AH58">
        <v>52840</v>
      </c>
      <c r="AI58">
        <v>56240</v>
      </c>
      <c r="AJ58">
        <v>37300</v>
      </c>
      <c r="AK58">
        <v>42600</v>
      </c>
      <c r="AL58">
        <v>47950</v>
      </c>
      <c r="AM58">
        <v>53250</v>
      </c>
      <c r="AN58">
        <v>57550</v>
      </c>
      <c r="AO58">
        <v>61800</v>
      </c>
      <c r="AP58">
        <v>66050</v>
      </c>
      <c r="AQ58">
        <v>70300</v>
      </c>
      <c r="AR58">
        <v>44760</v>
      </c>
      <c r="AS58">
        <v>51120</v>
      </c>
      <c r="AT58">
        <v>57540</v>
      </c>
      <c r="AU58">
        <v>63900</v>
      </c>
      <c r="AV58">
        <v>69060</v>
      </c>
      <c r="AW58">
        <v>74160</v>
      </c>
      <c r="AX58">
        <v>79260</v>
      </c>
      <c r="AY58">
        <v>84360</v>
      </c>
      <c r="AZ58">
        <v>52220</v>
      </c>
      <c r="BA58">
        <v>59640</v>
      </c>
      <c r="BB58">
        <v>67130</v>
      </c>
      <c r="BC58">
        <v>74550</v>
      </c>
      <c r="BD58">
        <v>80570</v>
      </c>
      <c r="BE58">
        <v>86520</v>
      </c>
      <c r="BF58">
        <v>92470</v>
      </c>
      <c r="BG58">
        <v>98420</v>
      </c>
      <c r="BH58">
        <v>59680</v>
      </c>
      <c r="BI58">
        <v>68160</v>
      </c>
      <c r="BJ58">
        <v>76720</v>
      </c>
      <c r="BK58">
        <v>85200</v>
      </c>
      <c r="BL58">
        <v>92080</v>
      </c>
      <c r="BM58">
        <v>98880</v>
      </c>
      <c r="BN58">
        <v>105680</v>
      </c>
      <c r="BO58">
        <v>112480</v>
      </c>
    </row>
    <row r="59" spans="1:67" ht="14.1" customHeight="1" x14ac:dyDescent="0.2">
      <c r="A59" t="s">
        <v>197</v>
      </c>
      <c r="B59" s="1" t="s">
        <v>196</v>
      </c>
      <c r="C59" s="1" t="s">
        <v>21</v>
      </c>
      <c r="D59" s="1" t="s">
        <v>19</v>
      </c>
      <c r="E59" s="1" t="s">
        <v>617</v>
      </c>
      <c r="F59" s="1" t="s">
        <v>540</v>
      </c>
      <c r="G59" t="s">
        <v>197</v>
      </c>
      <c r="H59" t="s">
        <v>197</v>
      </c>
      <c r="I59" t="s">
        <v>194</v>
      </c>
      <c r="J59" t="s">
        <v>195</v>
      </c>
      <c r="K59" s="1">
        <v>0</v>
      </c>
      <c r="L59">
        <v>11140</v>
      </c>
      <c r="M59">
        <v>12720</v>
      </c>
      <c r="N59">
        <v>14320</v>
      </c>
      <c r="O59">
        <v>15900</v>
      </c>
      <c r="P59">
        <v>17180</v>
      </c>
      <c r="Q59">
        <v>18460</v>
      </c>
      <c r="R59">
        <v>19720</v>
      </c>
      <c r="S59">
        <v>21000</v>
      </c>
      <c r="T59">
        <v>16710</v>
      </c>
      <c r="U59">
        <v>19080</v>
      </c>
      <c r="V59">
        <v>21480</v>
      </c>
      <c r="W59">
        <v>23850</v>
      </c>
      <c r="X59">
        <v>25770</v>
      </c>
      <c r="Y59">
        <v>27690</v>
      </c>
      <c r="Z59">
        <v>29580</v>
      </c>
      <c r="AA59">
        <v>31500</v>
      </c>
      <c r="AB59">
        <v>22280</v>
      </c>
      <c r="AC59">
        <v>25440</v>
      </c>
      <c r="AD59">
        <v>28640</v>
      </c>
      <c r="AE59">
        <v>31800</v>
      </c>
      <c r="AF59">
        <v>34360</v>
      </c>
      <c r="AG59">
        <v>36920</v>
      </c>
      <c r="AH59">
        <v>39440</v>
      </c>
      <c r="AI59">
        <v>42000</v>
      </c>
      <c r="AJ59">
        <v>27850</v>
      </c>
      <c r="AK59">
        <v>31800</v>
      </c>
      <c r="AL59">
        <v>35800</v>
      </c>
      <c r="AM59">
        <v>39750</v>
      </c>
      <c r="AN59">
        <v>42950</v>
      </c>
      <c r="AO59">
        <v>46150</v>
      </c>
      <c r="AP59">
        <v>49300</v>
      </c>
      <c r="AQ59">
        <v>52500</v>
      </c>
      <c r="AR59">
        <v>33420</v>
      </c>
      <c r="AS59">
        <v>38160</v>
      </c>
      <c r="AT59">
        <v>42960</v>
      </c>
      <c r="AU59">
        <v>47700</v>
      </c>
      <c r="AV59">
        <v>51540</v>
      </c>
      <c r="AW59">
        <v>55380</v>
      </c>
      <c r="AX59">
        <v>59160</v>
      </c>
      <c r="AY59">
        <v>63000</v>
      </c>
      <c r="AZ59">
        <v>38990</v>
      </c>
      <c r="BA59">
        <v>44520</v>
      </c>
      <c r="BB59">
        <v>50120</v>
      </c>
      <c r="BC59">
        <v>55650</v>
      </c>
      <c r="BD59">
        <v>60130</v>
      </c>
      <c r="BE59">
        <v>64610</v>
      </c>
      <c r="BF59">
        <v>69020</v>
      </c>
      <c r="BG59">
        <v>73500</v>
      </c>
      <c r="BH59">
        <v>44560</v>
      </c>
      <c r="BI59">
        <v>50880</v>
      </c>
      <c r="BJ59">
        <v>57280</v>
      </c>
      <c r="BK59">
        <v>63600</v>
      </c>
      <c r="BL59">
        <v>68720</v>
      </c>
      <c r="BM59">
        <v>73840</v>
      </c>
      <c r="BN59">
        <v>78880</v>
      </c>
      <c r="BO59">
        <v>84000</v>
      </c>
    </row>
    <row r="60" spans="1:67" ht="14.1" customHeight="1" x14ac:dyDescent="0.2">
      <c r="A60" t="s">
        <v>201</v>
      </c>
      <c r="B60" s="1" t="s">
        <v>200</v>
      </c>
      <c r="C60" s="1" t="s">
        <v>21</v>
      </c>
      <c r="D60" s="1" t="s">
        <v>19</v>
      </c>
      <c r="E60" s="1" t="s">
        <v>617</v>
      </c>
      <c r="F60" s="1" t="s">
        <v>541</v>
      </c>
      <c r="G60" t="s">
        <v>201</v>
      </c>
      <c r="H60" t="s">
        <v>201</v>
      </c>
      <c r="I60" t="s">
        <v>198</v>
      </c>
      <c r="J60" t="s">
        <v>199</v>
      </c>
      <c r="K60" s="1">
        <v>0</v>
      </c>
      <c r="L60">
        <v>13380</v>
      </c>
      <c r="M60">
        <v>15300</v>
      </c>
      <c r="N60">
        <v>17220</v>
      </c>
      <c r="O60">
        <v>19120</v>
      </c>
      <c r="P60">
        <v>20660</v>
      </c>
      <c r="Q60">
        <v>22180</v>
      </c>
      <c r="R60">
        <v>23720</v>
      </c>
      <c r="S60">
        <v>25240</v>
      </c>
      <c r="T60">
        <v>20070</v>
      </c>
      <c r="U60">
        <v>22950</v>
      </c>
      <c r="V60">
        <v>25830</v>
      </c>
      <c r="W60">
        <v>28680</v>
      </c>
      <c r="X60">
        <v>30990</v>
      </c>
      <c r="Y60">
        <v>33270</v>
      </c>
      <c r="Z60">
        <v>35580</v>
      </c>
      <c r="AA60">
        <v>37860</v>
      </c>
      <c r="AB60">
        <v>26760</v>
      </c>
      <c r="AC60">
        <v>30600</v>
      </c>
      <c r="AD60">
        <v>34440</v>
      </c>
      <c r="AE60">
        <v>38240</v>
      </c>
      <c r="AF60">
        <v>41320</v>
      </c>
      <c r="AG60">
        <v>44360</v>
      </c>
      <c r="AH60">
        <v>47440</v>
      </c>
      <c r="AI60">
        <v>50480</v>
      </c>
      <c r="AJ60">
        <v>33450</v>
      </c>
      <c r="AK60">
        <v>38250</v>
      </c>
      <c r="AL60">
        <v>43050</v>
      </c>
      <c r="AM60">
        <v>47800</v>
      </c>
      <c r="AN60">
        <v>51650</v>
      </c>
      <c r="AO60">
        <v>55450</v>
      </c>
      <c r="AP60">
        <v>59300</v>
      </c>
      <c r="AQ60">
        <v>63100</v>
      </c>
      <c r="AR60">
        <v>40140</v>
      </c>
      <c r="AS60">
        <v>45900</v>
      </c>
      <c r="AT60">
        <v>51660</v>
      </c>
      <c r="AU60">
        <v>57360</v>
      </c>
      <c r="AV60">
        <v>61980</v>
      </c>
      <c r="AW60">
        <v>66540</v>
      </c>
      <c r="AX60">
        <v>71160</v>
      </c>
      <c r="AY60">
        <v>75720</v>
      </c>
      <c r="AZ60">
        <v>46830</v>
      </c>
      <c r="BA60">
        <v>53550</v>
      </c>
      <c r="BB60">
        <v>60270</v>
      </c>
      <c r="BC60">
        <v>66920</v>
      </c>
      <c r="BD60">
        <v>72310</v>
      </c>
      <c r="BE60">
        <v>77630</v>
      </c>
      <c r="BF60">
        <v>83020</v>
      </c>
      <c r="BG60">
        <v>88340</v>
      </c>
      <c r="BH60">
        <v>53520</v>
      </c>
      <c r="BI60">
        <v>61200</v>
      </c>
      <c r="BJ60">
        <v>68880</v>
      </c>
      <c r="BK60">
        <v>76480</v>
      </c>
      <c r="BL60">
        <v>82640</v>
      </c>
      <c r="BM60">
        <v>88720</v>
      </c>
      <c r="BN60">
        <v>94880</v>
      </c>
      <c r="BO60">
        <v>100960</v>
      </c>
    </row>
    <row r="61" spans="1:67" ht="14.1" customHeight="1" x14ac:dyDescent="0.2">
      <c r="A61" t="s">
        <v>205</v>
      </c>
      <c r="B61" s="1" t="s">
        <v>204</v>
      </c>
      <c r="C61" s="1" t="s">
        <v>21</v>
      </c>
      <c r="D61" s="1" t="s">
        <v>19</v>
      </c>
      <c r="E61" s="1" t="s">
        <v>617</v>
      </c>
      <c r="F61" s="1" t="s">
        <v>542</v>
      </c>
      <c r="G61" t="s">
        <v>205</v>
      </c>
      <c r="H61" t="s">
        <v>205</v>
      </c>
      <c r="I61" t="s">
        <v>202</v>
      </c>
      <c r="J61" t="s">
        <v>203</v>
      </c>
      <c r="K61" s="1">
        <v>1</v>
      </c>
      <c r="L61">
        <v>15340</v>
      </c>
      <c r="M61">
        <v>17540</v>
      </c>
      <c r="N61">
        <v>19740</v>
      </c>
      <c r="O61">
        <v>21920</v>
      </c>
      <c r="P61">
        <v>23680</v>
      </c>
      <c r="Q61">
        <v>25440</v>
      </c>
      <c r="R61">
        <v>27180</v>
      </c>
      <c r="S61">
        <v>28940</v>
      </c>
      <c r="T61">
        <v>23010</v>
      </c>
      <c r="U61">
        <v>26310</v>
      </c>
      <c r="V61">
        <v>29610</v>
      </c>
      <c r="W61">
        <v>32880</v>
      </c>
      <c r="X61">
        <v>35520</v>
      </c>
      <c r="Y61">
        <v>38160</v>
      </c>
      <c r="Z61">
        <v>40770</v>
      </c>
      <c r="AA61">
        <v>43410</v>
      </c>
      <c r="AB61">
        <v>30680</v>
      </c>
      <c r="AC61">
        <v>35080</v>
      </c>
      <c r="AD61">
        <v>39480</v>
      </c>
      <c r="AE61">
        <v>43840</v>
      </c>
      <c r="AF61">
        <v>47360</v>
      </c>
      <c r="AG61">
        <v>50880</v>
      </c>
      <c r="AH61">
        <v>54360</v>
      </c>
      <c r="AI61">
        <v>57880</v>
      </c>
      <c r="AJ61">
        <v>38350</v>
      </c>
      <c r="AK61">
        <v>43850</v>
      </c>
      <c r="AL61">
        <v>49350</v>
      </c>
      <c r="AM61">
        <v>54800</v>
      </c>
      <c r="AN61">
        <v>59200</v>
      </c>
      <c r="AO61">
        <v>63600</v>
      </c>
      <c r="AP61">
        <v>67950</v>
      </c>
      <c r="AQ61">
        <v>72350</v>
      </c>
      <c r="AR61">
        <v>46020</v>
      </c>
      <c r="AS61">
        <v>52620</v>
      </c>
      <c r="AT61">
        <v>59220</v>
      </c>
      <c r="AU61">
        <v>65760</v>
      </c>
      <c r="AV61">
        <v>71040</v>
      </c>
      <c r="AW61">
        <v>76320</v>
      </c>
      <c r="AX61">
        <v>81540</v>
      </c>
      <c r="AY61">
        <v>86820</v>
      </c>
      <c r="AZ61">
        <v>53690</v>
      </c>
      <c r="BA61">
        <v>61390</v>
      </c>
      <c r="BB61">
        <v>69090</v>
      </c>
      <c r="BC61">
        <v>76720</v>
      </c>
      <c r="BD61">
        <v>82880</v>
      </c>
      <c r="BE61">
        <v>89040</v>
      </c>
      <c r="BF61">
        <v>95130</v>
      </c>
      <c r="BG61">
        <v>101290</v>
      </c>
      <c r="BH61">
        <v>61360</v>
      </c>
      <c r="BI61">
        <v>70160</v>
      </c>
      <c r="BJ61">
        <v>78960</v>
      </c>
      <c r="BK61">
        <v>87680</v>
      </c>
      <c r="BL61">
        <v>94720</v>
      </c>
      <c r="BM61">
        <v>101760</v>
      </c>
      <c r="BN61">
        <v>108720</v>
      </c>
      <c r="BO61">
        <v>115760</v>
      </c>
    </row>
    <row r="62" spans="1:67" ht="14.1" customHeight="1" x14ac:dyDescent="0.2">
      <c r="A62" t="s">
        <v>207</v>
      </c>
      <c r="B62" s="1" t="s">
        <v>206</v>
      </c>
      <c r="C62" s="1" t="s">
        <v>21</v>
      </c>
      <c r="D62" s="1" t="s">
        <v>19</v>
      </c>
      <c r="E62" s="1" t="s">
        <v>617</v>
      </c>
      <c r="F62" s="1" t="s">
        <v>543</v>
      </c>
      <c r="G62" t="s">
        <v>207</v>
      </c>
      <c r="H62" t="s">
        <v>207</v>
      </c>
      <c r="I62" t="s">
        <v>22</v>
      </c>
      <c r="J62" t="s">
        <v>477</v>
      </c>
      <c r="K62" s="1">
        <v>1</v>
      </c>
      <c r="L62">
        <v>17620</v>
      </c>
      <c r="M62">
        <v>20140</v>
      </c>
      <c r="N62">
        <v>22660</v>
      </c>
      <c r="O62">
        <v>25160</v>
      </c>
      <c r="P62">
        <v>27180</v>
      </c>
      <c r="Q62">
        <v>29200</v>
      </c>
      <c r="R62">
        <v>31200</v>
      </c>
      <c r="S62">
        <v>33220</v>
      </c>
      <c r="T62">
        <v>26430</v>
      </c>
      <c r="U62">
        <v>30210</v>
      </c>
      <c r="V62">
        <v>33990</v>
      </c>
      <c r="W62">
        <v>37740</v>
      </c>
      <c r="X62">
        <v>40770</v>
      </c>
      <c r="Y62">
        <v>43800</v>
      </c>
      <c r="Z62">
        <v>46800</v>
      </c>
      <c r="AA62">
        <v>49830</v>
      </c>
      <c r="AB62">
        <v>35240</v>
      </c>
      <c r="AC62">
        <v>40280</v>
      </c>
      <c r="AD62">
        <v>45320</v>
      </c>
      <c r="AE62">
        <v>50320</v>
      </c>
      <c r="AF62">
        <v>54360</v>
      </c>
      <c r="AG62">
        <v>58400</v>
      </c>
      <c r="AH62">
        <v>62400</v>
      </c>
      <c r="AI62">
        <v>66440</v>
      </c>
      <c r="AJ62">
        <v>44050</v>
      </c>
      <c r="AK62">
        <v>50350</v>
      </c>
      <c r="AL62">
        <v>56650</v>
      </c>
      <c r="AM62">
        <v>62900</v>
      </c>
      <c r="AN62">
        <v>67950</v>
      </c>
      <c r="AO62">
        <v>73000</v>
      </c>
      <c r="AP62">
        <v>78000</v>
      </c>
      <c r="AQ62">
        <v>83050</v>
      </c>
      <c r="AR62">
        <v>52860</v>
      </c>
      <c r="AS62">
        <v>60420</v>
      </c>
      <c r="AT62">
        <v>67980</v>
      </c>
      <c r="AU62">
        <v>75480</v>
      </c>
      <c r="AV62">
        <v>81540</v>
      </c>
      <c r="AW62">
        <v>87600</v>
      </c>
      <c r="AX62">
        <v>93600</v>
      </c>
      <c r="AY62">
        <v>99660</v>
      </c>
      <c r="AZ62">
        <v>61670</v>
      </c>
      <c r="BA62">
        <v>70490</v>
      </c>
      <c r="BB62">
        <v>79310</v>
      </c>
      <c r="BC62">
        <v>88060</v>
      </c>
      <c r="BD62">
        <v>95130</v>
      </c>
      <c r="BE62">
        <v>102200</v>
      </c>
      <c r="BF62">
        <v>109200</v>
      </c>
      <c r="BG62">
        <v>116270</v>
      </c>
      <c r="BH62">
        <v>70480</v>
      </c>
      <c r="BI62">
        <v>80560</v>
      </c>
      <c r="BJ62">
        <v>90640</v>
      </c>
      <c r="BK62">
        <v>100640</v>
      </c>
      <c r="BL62">
        <v>108720</v>
      </c>
      <c r="BM62">
        <v>116800</v>
      </c>
      <c r="BN62">
        <v>124800</v>
      </c>
      <c r="BO62">
        <v>132880</v>
      </c>
    </row>
    <row r="63" spans="1:67" ht="14.1" customHeight="1" x14ac:dyDescent="0.2">
      <c r="A63" t="s">
        <v>209</v>
      </c>
      <c r="B63" s="1" t="s">
        <v>208</v>
      </c>
      <c r="C63" s="1" t="s">
        <v>21</v>
      </c>
      <c r="D63" s="1" t="s">
        <v>19</v>
      </c>
      <c r="E63" s="1" t="s">
        <v>617</v>
      </c>
      <c r="F63" s="1" t="s">
        <v>544</v>
      </c>
      <c r="G63" t="s">
        <v>209</v>
      </c>
      <c r="H63" t="s">
        <v>209</v>
      </c>
      <c r="I63" t="s">
        <v>29</v>
      </c>
      <c r="J63" t="s">
        <v>829</v>
      </c>
      <c r="K63" s="1">
        <v>1</v>
      </c>
      <c r="L63">
        <v>15900</v>
      </c>
      <c r="M63">
        <v>18160</v>
      </c>
      <c r="N63">
        <v>20440</v>
      </c>
      <c r="O63">
        <v>22700</v>
      </c>
      <c r="P63">
        <v>24520</v>
      </c>
      <c r="Q63">
        <v>26340</v>
      </c>
      <c r="R63">
        <v>28160</v>
      </c>
      <c r="S63">
        <v>29980</v>
      </c>
      <c r="T63">
        <v>23850</v>
      </c>
      <c r="U63">
        <v>27240</v>
      </c>
      <c r="V63">
        <v>30660</v>
      </c>
      <c r="W63">
        <v>34050</v>
      </c>
      <c r="X63">
        <v>36780</v>
      </c>
      <c r="Y63">
        <v>39510</v>
      </c>
      <c r="Z63">
        <v>42240</v>
      </c>
      <c r="AA63">
        <v>44970</v>
      </c>
      <c r="AB63">
        <v>31800</v>
      </c>
      <c r="AC63">
        <v>36320</v>
      </c>
      <c r="AD63">
        <v>40880</v>
      </c>
      <c r="AE63">
        <v>45400</v>
      </c>
      <c r="AF63">
        <v>49040</v>
      </c>
      <c r="AG63">
        <v>52680</v>
      </c>
      <c r="AH63">
        <v>56320</v>
      </c>
      <c r="AI63">
        <v>59960</v>
      </c>
      <c r="AJ63">
        <v>39750</v>
      </c>
      <c r="AK63">
        <v>45400</v>
      </c>
      <c r="AL63">
        <v>51100</v>
      </c>
      <c r="AM63">
        <v>56750</v>
      </c>
      <c r="AN63">
        <v>61300</v>
      </c>
      <c r="AO63">
        <v>65850</v>
      </c>
      <c r="AP63">
        <v>70400</v>
      </c>
      <c r="AQ63">
        <v>74950</v>
      </c>
      <c r="AR63">
        <v>47700</v>
      </c>
      <c r="AS63">
        <v>54480</v>
      </c>
      <c r="AT63">
        <v>61320</v>
      </c>
      <c r="AU63">
        <v>68100</v>
      </c>
      <c r="AV63">
        <v>73560</v>
      </c>
      <c r="AW63">
        <v>79020</v>
      </c>
      <c r="AX63">
        <v>84480</v>
      </c>
      <c r="AY63">
        <v>89940</v>
      </c>
      <c r="AZ63">
        <v>55650</v>
      </c>
      <c r="BA63">
        <v>63560</v>
      </c>
      <c r="BB63">
        <v>71540</v>
      </c>
      <c r="BC63">
        <v>79450</v>
      </c>
      <c r="BD63">
        <v>85820</v>
      </c>
      <c r="BE63">
        <v>92190</v>
      </c>
      <c r="BF63">
        <v>98560</v>
      </c>
      <c r="BG63">
        <v>104930</v>
      </c>
      <c r="BH63">
        <v>63600</v>
      </c>
      <c r="BI63">
        <v>72640</v>
      </c>
      <c r="BJ63">
        <v>81760</v>
      </c>
      <c r="BK63">
        <v>90800</v>
      </c>
      <c r="BL63">
        <v>98080</v>
      </c>
      <c r="BM63">
        <v>105360</v>
      </c>
      <c r="BN63">
        <v>112640</v>
      </c>
      <c r="BO63">
        <v>119920</v>
      </c>
    </row>
    <row r="64" spans="1:67" ht="14.1" customHeight="1" x14ac:dyDescent="0.2">
      <c r="A64" t="s">
        <v>213</v>
      </c>
      <c r="B64" s="1" t="s">
        <v>212</v>
      </c>
      <c r="C64" s="1" t="s">
        <v>21</v>
      </c>
      <c r="D64" s="1" t="s">
        <v>19</v>
      </c>
      <c r="E64" s="1" t="s">
        <v>617</v>
      </c>
      <c r="F64" s="1" t="s">
        <v>545</v>
      </c>
      <c r="G64" t="s">
        <v>213</v>
      </c>
      <c r="H64" t="s">
        <v>213</v>
      </c>
      <c r="I64" t="s">
        <v>210</v>
      </c>
      <c r="J64" t="s">
        <v>211</v>
      </c>
      <c r="K64" s="1">
        <v>0</v>
      </c>
      <c r="L64">
        <v>11940</v>
      </c>
      <c r="M64">
        <v>13660</v>
      </c>
      <c r="N64">
        <v>15360</v>
      </c>
      <c r="O64">
        <v>17080</v>
      </c>
      <c r="P64">
        <v>18440</v>
      </c>
      <c r="Q64">
        <v>19800</v>
      </c>
      <c r="R64">
        <v>21180</v>
      </c>
      <c r="S64">
        <v>22540</v>
      </c>
      <c r="T64">
        <v>17910</v>
      </c>
      <c r="U64">
        <v>20490</v>
      </c>
      <c r="V64">
        <v>23040</v>
      </c>
      <c r="W64">
        <v>25620</v>
      </c>
      <c r="X64">
        <v>27660</v>
      </c>
      <c r="Y64">
        <v>29700</v>
      </c>
      <c r="Z64">
        <v>31770</v>
      </c>
      <c r="AA64">
        <v>33810</v>
      </c>
      <c r="AB64">
        <v>23880</v>
      </c>
      <c r="AC64">
        <v>27320</v>
      </c>
      <c r="AD64">
        <v>30720</v>
      </c>
      <c r="AE64">
        <v>34160</v>
      </c>
      <c r="AF64">
        <v>36880</v>
      </c>
      <c r="AG64">
        <v>39600</v>
      </c>
      <c r="AH64">
        <v>42360</v>
      </c>
      <c r="AI64">
        <v>45080</v>
      </c>
      <c r="AJ64">
        <v>29850</v>
      </c>
      <c r="AK64">
        <v>34150</v>
      </c>
      <c r="AL64">
        <v>38400</v>
      </c>
      <c r="AM64">
        <v>42700</v>
      </c>
      <c r="AN64">
        <v>46100</v>
      </c>
      <c r="AO64">
        <v>49500</v>
      </c>
      <c r="AP64">
        <v>52950</v>
      </c>
      <c r="AQ64">
        <v>56350</v>
      </c>
      <c r="AR64">
        <v>35820</v>
      </c>
      <c r="AS64">
        <v>40980</v>
      </c>
      <c r="AT64">
        <v>46080</v>
      </c>
      <c r="AU64">
        <v>51240</v>
      </c>
      <c r="AV64">
        <v>55320</v>
      </c>
      <c r="AW64">
        <v>59400</v>
      </c>
      <c r="AX64">
        <v>63540</v>
      </c>
      <c r="AY64">
        <v>67620</v>
      </c>
      <c r="AZ64">
        <v>41790</v>
      </c>
      <c r="BA64">
        <v>47810</v>
      </c>
      <c r="BB64">
        <v>53760</v>
      </c>
      <c r="BC64">
        <v>59780</v>
      </c>
      <c r="BD64">
        <v>64540</v>
      </c>
      <c r="BE64">
        <v>69300</v>
      </c>
      <c r="BF64">
        <v>74130</v>
      </c>
      <c r="BG64">
        <v>78890</v>
      </c>
      <c r="BH64">
        <v>47760</v>
      </c>
      <c r="BI64">
        <v>54640</v>
      </c>
      <c r="BJ64">
        <v>61440</v>
      </c>
      <c r="BK64">
        <v>68320</v>
      </c>
      <c r="BL64">
        <v>73760</v>
      </c>
      <c r="BM64">
        <v>79200</v>
      </c>
      <c r="BN64">
        <v>84720</v>
      </c>
      <c r="BO64">
        <v>90160</v>
      </c>
    </row>
    <row r="65" spans="1:67" ht="14.1" customHeight="1" x14ac:dyDescent="0.2">
      <c r="A65" t="s">
        <v>217</v>
      </c>
      <c r="B65" s="1" t="s">
        <v>216</v>
      </c>
      <c r="C65" s="1" t="s">
        <v>21</v>
      </c>
      <c r="D65" s="1" t="s">
        <v>19</v>
      </c>
      <c r="E65" s="1" t="s">
        <v>617</v>
      </c>
      <c r="F65" s="1" t="s">
        <v>546</v>
      </c>
      <c r="G65" t="s">
        <v>217</v>
      </c>
      <c r="H65" t="s">
        <v>217</v>
      </c>
      <c r="I65" t="s">
        <v>214</v>
      </c>
      <c r="J65" t="s">
        <v>215</v>
      </c>
      <c r="K65" s="1">
        <v>0</v>
      </c>
      <c r="L65">
        <v>12680</v>
      </c>
      <c r="M65">
        <v>14480</v>
      </c>
      <c r="N65">
        <v>16300</v>
      </c>
      <c r="O65">
        <v>18100</v>
      </c>
      <c r="P65">
        <v>19560</v>
      </c>
      <c r="Q65">
        <v>21000</v>
      </c>
      <c r="R65">
        <v>22460</v>
      </c>
      <c r="S65">
        <v>23900</v>
      </c>
      <c r="T65">
        <v>19020</v>
      </c>
      <c r="U65">
        <v>21720</v>
      </c>
      <c r="V65">
        <v>24450</v>
      </c>
      <c r="W65">
        <v>27150</v>
      </c>
      <c r="X65">
        <v>29340</v>
      </c>
      <c r="Y65">
        <v>31500</v>
      </c>
      <c r="Z65">
        <v>33690</v>
      </c>
      <c r="AA65">
        <v>35850</v>
      </c>
      <c r="AB65">
        <v>25360</v>
      </c>
      <c r="AC65">
        <v>28960</v>
      </c>
      <c r="AD65">
        <v>32600</v>
      </c>
      <c r="AE65">
        <v>36200</v>
      </c>
      <c r="AF65">
        <v>39120</v>
      </c>
      <c r="AG65">
        <v>42000</v>
      </c>
      <c r="AH65">
        <v>44920</v>
      </c>
      <c r="AI65">
        <v>47800</v>
      </c>
      <c r="AJ65">
        <v>31700</v>
      </c>
      <c r="AK65">
        <v>36200</v>
      </c>
      <c r="AL65">
        <v>40750</v>
      </c>
      <c r="AM65">
        <v>45250</v>
      </c>
      <c r="AN65">
        <v>48900</v>
      </c>
      <c r="AO65">
        <v>52500</v>
      </c>
      <c r="AP65">
        <v>56150</v>
      </c>
      <c r="AQ65">
        <v>59750</v>
      </c>
      <c r="AR65">
        <v>38040</v>
      </c>
      <c r="AS65">
        <v>43440</v>
      </c>
      <c r="AT65">
        <v>48900</v>
      </c>
      <c r="AU65">
        <v>54300</v>
      </c>
      <c r="AV65">
        <v>58680</v>
      </c>
      <c r="AW65">
        <v>63000</v>
      </c>
      <c r="AX65">
        <v>67380</v>
      </c>
      <c r="AY65">
        <v>71700</v>
      </c>
      <c r="AZ65">
        <v>44380</v>
      </c>
      <c r="BA65">
        <v>50680</v>
      </c>
      <c r="BB65">
        <v>57050</v>
      </c>
      <c r="BC65">
        <v>63350</v>
      </c>
      <c r="BD65">
        <v>68460</v>
      </c>
      <c r="BE65">
        <v>73500</v>
      </c>
      <c r="BF65">
        <v>78610</v>
      </c>
      <c r="BG65">
        <v>83650</v>
      </c>
      <c r="BH65">
        <v>50720</v>
      </c>
      <c r="BI65">
        <v>57920</v>
      </c>
      <c r="BJ65">
        <v>65200</v>
      </c>
      <c r="BK65">
        <v>72400</v>
      </c>
      <c r="BL65">
        <v>78240</v>
      </c>
      <c r="BM65">
        <v>84000</v>
      </c>
      <c r="BN65">
        <v>89840</v>
      </c>
      <c r="BO65">
        <v>95600</v>
      </c>
    </row>
    <row r="66" spans="1:67" ht="14.1" customHeight="1" x14ac:dyDescent="0.2">
      <c r="A66" t="s">
        <v>221</v>
      </c>
      <c r="B66" s="1" t="s">
        <v>220</v>
      </c>
      <c r="C66" s="1" t="s">
        <v>21</v>
      </c>
      <c r="D66" s="1" t="s">
        <v>19</v>
      </c>
      <c r="E66" s="1" t="s">
        <v>617</v>
      </c>
      <c r="F66" s="1" t="s">
        <v>547</v>
      </c>
      <c r="G66" t="s">
        <v>221</v>
      </c>
      <c r="H66" t="s">
        <v>221</v>
      </c>
      <c r="I66" t="s">
        <v>218</v>
      </c>
      <c r="J66" t="s">
        <v>219</v>
      </c>
      <c r="K66" s="1">
        <v>0</v>
      </c>
      <c r="L66">
        <v>11860</v>
      </c>
      <c r="M66">
        <v>13560</v>
      </c>
      <c r="N66">
        <v>15260</v>
      </c>
      <c r="O66">
        <v>16940</v>
      </c>
      <c r="P66">
        <v>18300</v>
      </c>
      <c r="Q66">
        <v>19660</v>
      </c>
      <c r="R66">
        <v>21020</v>
      </c>
      <c r="S66">
        <v>22380</v>
      </c>
      <c r="T66">
        <v>17790</v>
      </c>
      <c r="U66">
        <v>20340</v>
      </c>
      <c r="V66">
        <v>22890</v>
      </c>
      <c r="W66">
        <v>25410</v>
      </c>
      <c r="X66">
        <v>27450</v>
      </c>
      <c r="Y66">
        <v>29490</v>
      </c>
      <c r="Z66">
        <v>31530</v>
      </c>
      <c r="AA66">
        <v>33570</v>
      </c>
      <c r="AB66">
        <v>23720</v>
      </c>
      <c r="AC66">
        <v>27120</v>
      </c>
      <c r="AD66">
        <v>30520</v>
      </c>
      <c r="AE66">
        <v>33880</v>
      </c>
      <c r="AF66">
        <v>36600</v>
      </c>
      <c r="AG66">
        <v>39320</v>
      </c>
      <c r="AH66">
        <v>42040</v>
      </c>
      <c r="AI66">
        <v>44760</v>
      </c>
      <c r="AJ66">
        <v>29650</v>
      </c>
      <c r="AK66">
        <v>33900</v>
      </c>
      <c r="AL66">
        <v>38150</v>
      </c>
      <c r="AM66">
        <v>42350</v>
      </c>
      <c r="AN66">
        <v>45750</v>
      </c>
      <c r="AO66">
        <v>49150</v>
      </c>
      <c r="AP66">
        <v>52550</v>
      </c>
      <c r="AQ66">
        <v>55950</v>
      </c>
      <c r="AR66">
        <v>35580</v>
      </c>
      <c r="AS66">
        <v>40680</v>
      </c>
      <c r="AT66">
        <v>45780</v>
      </c>
      <c r="AU66">
        <v>50820</v>
      </c>
      <c r="AV66">
        <v>54900</v>
      </c>
      <c r="AW66">
        <v>58980</v>
      </c>
      <c r="AX66">
        <v>63060</v>
      </c>
      <c r="AY66">
        <v>67140</v>
      </c>
      <c r="AZ66">
        <v>41510</v>
      </c>
      <c r="BA66">
        <v>47460</v>
      </c>
      <c r="BB66">
        <v>53410</v>
      </c>
      <c r="BC66">
        <v>59290</v>
      </c>
      <c r="BD66">
        <v>64050</v>
      </c>
      <c r="BE66">
        <v>68810</v>
      </c>
      <c r="BF66">
        <v>73570</v>
      </c>
      <c r="BG66">
        <v>78330</v>
      </c>
      <c r="BH66">
        <v>47440</v>
      </c>
      <c r="BI66">
        <v>54240</v>
      </c>
      <c r="BJ66">
        <v>61040</v>
      </c>
      <c r="BK66">
        <v>67760</v>
      </c>
      <c r="BL66">
        <v>73200</v>
      </c>
      <c r="BM66">
        <v>78640</v>
      </c>
      <c r="BN66">
        <v>84080</v>
      </c>
      <c r="BO66">
        <v>89520</v>
      </c>
    </row>
    <row r="67" spans="1:67" ht="14.1" customHeight="1" x14ac:dyDescent="0.2">
      <c r="A67" t="s">
        <v>225</v>
      </c>
      <c r="B67" s="1" t="s">
        <v>224</v>
      </c>
      <c r="C67" s="1" t="s">
        <v>21</v>
      </c>
      <c r="D67" s="1" t="s">
        <v>19</v>
      </c>
      <c r="E67" s="1" t="s">
        <v>617</v>
      </c>
      <c r="F67" s="1" t="s">
        <v>548</v>
      </c>
      <c r="G67" t="s">
        <v>225</v>
      </c>
      <c r="H67" t="s">
        <v>225</v>
      </c>
      <c r="I67" t="s">
        <v>222</v>
      </c>
      <c r="J67" t="s">
        <v>223</v>
      </c>
      <c r="K67" s="1">
        <v>0</v>
      </c>
      <c r="L67">
        <v>16300</v>
      </c>
      <c r="M67">
        <v>18640</v>
      </c>
      <c r="N67">
        <v>20960</v>
      </c>
      <c r="O67">
        <v>23300</v>
      </c>
      <c r="P67">
        <v>25160</v>
      </c>
      <c r="Q67">
        <v>27040</v>
      </c>
      <c r="R67">
        <v>28900</v>
      </c>
      <c r="S67">
        <v>30760</v>
      </c>
      <c r="T67">
        <v>24450</v>
      </c>
      <c r="U67">
        <v>27960</v>
      </c>
      <c r="V67">
        <v>31440</v>
      </c>
      <c r="W67">
        <v>34950</v>
      </c>
      <c r="X67">
        <v>37740</v>
      </c>
      <c r="Y67">
        <v>40560</v>
      </c>
      <c r="Z67">
        <v>43350</v>
      </c>
      <c r="AA67">
        <v>46140</v>
      </c>
      <c r="AB67">
        <v>32600</v>
      </c>
      <c r="AC67">
        <v>37280</v>
      </c>
      <c r="AD67">
        <v>41920</v>
      </c>
      <c r="AE67">
        <v>46600</v>
      </c>
      <c r="AF67">
        <v>50320</v>
      </c>
      <c r="AG67">
        <v>54080</v>
      </c>
      <c r="AH67">
        <v>57800</v>
      </c>
      <c r="AI67">
        <v>61520</v>
      </c>
      <c r="AJ67">
        <v>40750</v>
      </c>
      <c r="AK67">
        <v>46600</v>
      </c>
      <c r="AL67">
        <v>52400</v>
      </c>
      <c r="AM67">
        <v>58250</v>
      </c>
      <c r="AN67">
        <v>62900</v>
      </c>
      <c r="AO67">
        <v>67600</v>
      </c>
      <c r="AP67">
        <v>72250</v>
      </c>
      <c r="AQ67">
        <v>76900</v>
      </c>
      <c r="AR67">
        <v>48900</v>
      </c>
      <c r="AS67">
        <v>55920</v>
      </c>
      <c r="AT67">
        <v>62880</v>
      </c>
      <c r="AU67">
        <v>69900</v>
      </c>
      <c r="AV67">
        <v>75480</v>
      </c>
      <c r="AW67">
        <v>81120</v>
      </c>
      <c r="AX67">
        <v>86700</v>
      </c>
      <c r="AY67">
        <v>92280</v>
      </c>
      <c r="AZ67">
        <v>57050</v>
      </c>
      <c r="BA67">
        <v>65240</v>
      </c>
      <c r="BB67">
        <v>73360</v>
      </c>
      <c r="BC67">
        <v>81550</v>
      </c>
      <c r="BD67">
        <v>88060</v>
      </c>
      <c r="BE67">
        <v>94640</v>
      </c>
      <c r="BF67">
        <v>101150</v>
      </c>
      <c r="BG67">
        <v>107660</v>
      </c>
      <c r="BH67">
        <v>65200</v>
      </c>
      <c r="BI67">
        <v>74560</v>
      </c>
      <c r="BJ67">
        <v>83840</v>
      </c>
      <c r="BK67">
        <v>93200</v>
      </c>
      <c r="BL67">
        <v>100640</v>
      </c>
      <c r="BM67">
        <v>108160</v>
      </c>
      <c r="BN67">
        <v>115600</v>
      </c>
      <c r="BO67">
        <v>123040</v>
      </c>
    </row>
    <row r="68" spans="1:67" ht="14.1" customHeight="1" x14ac:dyDescent="0.2">
      <c r="A68" t="s">
        <v>229</v>
      </c>
      <c r="B68" s="1" t="s">
        <v>228</v>
      </c>
      <c r="C68" s="1" t="s">
        <v>21</v>
      </c>
      <c r="D68" s="1" t="s">
        <v>19</v>
      </c>
      <c r="E68" s="1" t="s">
        <v>617</v>
      </c>
      <c r="F68" s="1" t="s">
        <v>549</v>
      </c>
      <c r="G68" t="s">
        <v>229</v>
      </c>
      <c r="H68" t="s">
        <v>229</v>
      </c>
      <c r="I68" t="s">
        <v>226</v>
      </c>
      <c r="J68" t="s">
        <v>227</v>
      </c>
      <c r="K68" s="1">
        <v>0</v>
      </c>
      <c r="L68">
        <v>10980</v>
      </c>
      <c r="M68">
        <v>12560</v>
      </c>
      <c r="N68">
        <v>14120</v>
      </c>
      <c r="O68">
        <v>15680</v>
      </c>
      <c r="P68">
        <v>16940</v>
      </c>
      <c r="Q68">
        <v>18200</v>
      </c>
      <c r="R68">
        <v>19460</v>
      </c>
      <c r="S68">
        <v>20700</v>
      </c>
      <c r="T68">
        <v>16470</v>
      </c>
      <c r="U68">
        <v>18840</v>
      </c>
      <c r="V68">
        <v>21180</v>
      </c>
      <c r="W68">
        <v>23520</v>
      </c>
      <c r="X68">
        <v>25410</v>
      </c>
      <c r="Y68">
        <v>27300</v>
      </c>
      <c r="Z68">
        <v>29190</v>
      </c>
      <c r="AA68">
        <v>31050</v>
      </c>
      <c r="AB68">
        <v>21960</v>
      </c>
      <c r="AC68">
        <v>25120</v>
      </c>
      <c r="AD68">
        <v>28240</v>
      </c>
      <c r="AE68">
        <v>31360</v>
      </c>
      <c r="AF68">
        <v>33880</v>
      </c>
      <c r="AG68">
        <v>36400</v>
      </c>
      <c r="AH68">
        <v>38920</v>
      </c>
      <c r="AI68">
        <v>41400</v>
      </c>
      <c r="AJ68">
        <v>27450</v>
      </c>
      <c r="AK68">
        <v>31400</v>
      </c>
      <c r="AL68">
        <v>35300</v>
      </c>
      <c r="AM68">
        <v>39200</v>
      </c>
      <c r="AN68">
        <v>42350</v>
      </c>
      <c r="AO68">
        <v>45500</v>
      </c>
      <c r="AP68">
        <v>48650</v>
      </c>
      <c r="AQ68">
        <v>51750</v>
      </c>
      <c r="AR68">
        <v>32940</v>
      </c>
      <c r="AS68">
        <v>37680</v>
      </c>
      <c r="AT68">
        <v>42360</v>
      </c>
      <c r="AU68">
        <v>47040</v>
      </c>
      <c r="AV68">
        <v>50820</v>
      </c>
      <c r="AW68">
        <v>54600</v>
      </c>
      <c r="AX68">
        <v>58380</v>
      </c>
      <c r="AY68">
        <v>62100</v>
      </c>
      <c r="AZ68">
        <v>38430</v>
      </c>
      <c r="BA68">
        <v>43960</v>
      </c>
      <c r="BB68">
        <v>49420</v>
      </c>
      <c r="BC68">
        <v>54880</v>
      </c>
      <c r="BD68">
        <v>59290</v>
      </c>
      <c r="BE68">
        <v>63700</v>
      </c>
      <c r="BF68">
        <v>68110</v>
      </c>
      <c r="BG68">
        <v>72450</v>
      </c>
      <c r="BH68">
        <v>43920</v>
      </c>
      <c r="BI68">
        <v>50240</v>
      </c>
      <c r="BJ68">
        <v>56480</v>
      </c>
      <c r="BK68">
        <v>62720</v>
      </c>
      <c r="BL68">
        <v>67760</v>
      </c>
      <c r="BM68">
        <v>72800</v>
      </c>
      <c r="BN68">
        <v>77840</v>
      </c>
      <c r="BO68">
        <v>82800</v>
      </c>
    </row>
    <row r="69" spans="1:67" ht="14.1" customHeight="1" x14ac:dyDescent="0.2">
      <c r="A69" t="s">
        <v>233</v>
      </c>
      <c r="B69" s="1" t="s">
        <v>232</v>
      </c>
      <c r="C69" s="1" t="s">
        <v>21</v>
      </c>
      <c r="D69" s="1" t="s">
        <v>19</v>
      </c>
      <c r="E69" s="1" t="s">
        <v>617</v>
      </c>
      <c r="F69" s="1" t="s">
        <v>550</v>
      </c>
      <c r="G69" t="s">
        <v>233</v>
      </c>
      <c r="H69" t="s">
        <v>233</v>
      </c>
      <c r="I69" t="s">
        <v>230</v>
      </c>
      <c r="J69" t="s">
        <v>231</v>
      </c>
      <c r="K69" s="1">
        <v>0</v>
      </c>
      <c r="L69">
        <v>11020</v>
      </c>
      <c r="M69">
        <v>12600</v>
      </c>
      <c r="N69">
        <v>14180</v>
      </c>
      <c r="O69">
        <v>15740</v>
      </c>
      <c r="P69">
        <v>17000</v>
      </c>
      <c r="Q69">
        <v>18260</v>
      </c>
      <c r="R69">
        <v>19520</v>
      </c>
      <c r="S69">
        <v>20780</v>
      </c>
      <c r="T69">
        <v>16530</v>
      </c>
      <c r="U69">
        <v>18900</v>
      </c>
      <c r="V69">
        <v>21270</v>
      </c>
      <c r="W69">
        <v>23610</v>
      </c>
      <c r="X69">
        <v>25500</v>
      </c>
      <c r="Y69">
        <v>27390</v>
      </c>
      <c r="Z69">
        <v>29280</v>
      </c>
      <c r="AA69">
        <v>31170</v>
      </c>
      <c r="AB69">
        <v>22040</v>
      </c>
      <c r="AC69">
        <v>25200</v>
      </c>
      <c r="AD69">
        <v>28360</v>
      </c>
      <c r="AE69">
        <v>31480</v>
      </c>
      <c r="AF69">
        <v>34000</v>
      </c>
      <c r="AG69">
        <v>36520</v>
      </c>
      <c r="AH69">
        <v>39040</v>
      </c>
      <c r="AI69">
        <v>41560</v>
      </c>
      <c r="AJ69">
        <v>27550</v>
      </c>
      <c r="AK69">
        <v>31500</v>
      </c>
      <c r="AL69">
        <v>35450</v>
      </c>
      <c r="AM69">
        <v>39350</v>
      </c>
      <c r="AN69">
        <v>42500</v>
      </c>
      <c r="AO69">
        <v>45650</v>
      </c>
      <c r="AP69">
        <v>48800</v>
      </c>
      <c r="AQ69">
        <v>51950</v>
      </c>
      <c r="AR69">
        <v>33060</v>
      </c>
      <c r="AS69">
        <v>37800</v>
      </c>
      <c r="AT69">
        <v>42540</v>
      </c>
      <c r="AU69">
        <v>47220</v>
      </c>
      <c r="AV69">
        <v>51000</v>
      </c>
      <c r="AW69">
        <v>54780</v>
      </c>
      <c r="AX69">
        <v>58560</v>
      </c>
      <c r="AY69">
        <v>62340</v>
      </c>
      <c r="AZ69">
        <v>38570</v>
      </c>
      <c r="BA69">
        <v>44100</v>
      </c>
      <c r="BB69">
        <v>49630</v>
      </c>
      <c r="BC69">
        <v>55090</v>
      </c>
      <c r="BD69">
        <v>59500</v>
      </c>
      <c r="BE69">
        <v>63910</v>
      </c>
      <c r="BF69">
        <v>68320</v>
      </c>
      <c r="BG69">
        <v>72730</v>
      </c>
      <c r="BH69">
        <v>44080</v>
      </c>
      <c r="BI69">
        <v>50400</v>
      </c>
      <c r="BJ69">
        <v>56720</v>
      </c>
      <c r="BK69">
        <v>62960</v>
      </c>
      <c r="BL69">
        <v>68000</v>
      </c>
      <c r="BM69">
        <v>73040</v>
      </c>
      <c r="BN69">
        <v>78080</v>
      </c>
      <c r="BO69">
        <v>83120</v>
      </c>
    </row>
    <row r="70" spans="1:67" ht="14.1" customHeight="1" x14ac:dyDescent="0.2">
      <c r="A70" t="s">
        <v>237</v>
      </c>
      <c r="B70" s="1" t="s">
        <v>236</v>
      </c>
      <c r="C70" s="1" t="s">
        <v>21</v>
      </c>
      <c r="D70" s="1" t="s">
        <v>19</v>
      </c>
      <c r="E70" s="1" t="s">
        <v>617</v>
      </c>
      <c r="F70" s="1" t="s">
        <v>551</v>
      </c>
      <c r="G70" t="s">
        <v>237</v>
      </c>
      <c r="H70" t="s">
        <v>237</v>
      </c>
      <c r="I70" t="s">
        <v>234</v>
      </c>
      <c r="J70" t="s">
        <v>235</v>
      </c>
      <c r="K70" s="1">
        <v>0</v>
      </c>
      <c r="L70">
        <v>10940</v>
      </c>
      <c r="M70">
        <v>12500</v>
      </c>
      <c r="N70">
        <v>14060</v>
      </c>
      <c r="O70">
        <v>15620</v>
      </c>
      <c r="P70">
        <v>16880</v>
      </c>
      <c r="Q70">
        <v>18120</v>
      </c>
      <c r="R70">
        <v>19380</v>
      </c>
      <c r="S70">
        <v>20620</v>
      </c>
      <c r="T70">
        <v>16410</v>
      </c>
      <c r="U70">
        <v>18750</v>
      </c>
      <c r="V70">
        <v>21090</v>
      </c>
      <c r="W70">
        <v>23430</v>
      </c>
      <c r="X70">
        <v>25320</v>
      </c>
      <c r="Y70">
        <v>27180</v>
      </c>
      <c r="Z70">
        <v>29070</v>
      </c>
      <c r="AA70">
        <v>30930</v>
      </c>
      <c r="AB70">
        <v>21880</v>
      </c>
      <c r="AC70">
        <v>25000</v>
      </c>
      <c r="AD70">
        <v>28120</v>
      </c>
      <c r="AE70">
        <v>31240</v>
      </c>
      <c r="AF70">
        <v>33760</v>
      </c>
      <c r="AG70">
        <v>36240</v>
      </c>
      <c r="AH70">
        <v>38760</v>
      </c>
      <c r="AI70">
        <v>41240</v>
      </c>
      <c r="AJ70">
        <v>27350</v>
      </c>
      <c r="AK70">
        <v>31250</v>
      </c>
      <c r="AL70">
        <v>35150</v>
      </c>
      <c r="AM70">
        <v>39050</v>
      </c>
      <c r="AN70">
        <v>42200</v>
      </c>
      <c r="AO70">
        <v>45300</v>
      </c>
      <c r="AP70">
        <v>48450</v>
      </c>
      <c r="AQ70">
        <v>51550</v>
      </c>
      <c r="AR70">
        <v>32820</v>
      </c>
      <c r="AS70">
        <v>37500</v>
      </c>
      <c r="AT70">
        <v>42180</v>
      </c>
      <c r="AU70">
        <v>46860</v>
      </c>
      <c r="AV70">
        <v>50640</v>
      </c>
      <c r="AW70">
        <v>54360</v>
      </c>
      <c r="AX70">
        <v>58140</v>
      </c>
      <c r="AY70">
        <v>61860</v>
      </c>
      <c r="AZ70">
        <v>38290</v>
      </c>
      <c r="BA70">
        <v>43750</v>
      </c>
      <c r="BB70">
        <v>49210</v>
      </c>
      <c r="BC70">
        <v>54670</v>
      </c>
      <c r="BD70">
        <v>59080</v>
      </c>
      <c r="BE70">
        <v>63420</v>
      </c>
      <c r="BF70">
        <v>67830</v>
      </c>
      <c r="BG70">
        <v>72170</v>
      </c>
      <c r="BH70">
        <v>43760</v>
      </c>
      <c r="BI70">
        <v>50000</v>
      </c>
      <c r="BJ70">
        <v>56240</v>
      </c>
      <c r="BK70">
        <v>62480</v>
      </c>
      <c r="BL70">
        <v>67520</v>
      </c>
      <c r="BM70">
        <v>72480</v>
      </c>
      <c r="BN70">
        <v>77520</v>
      </c>
      <c r="BO70">
        <v>82480</v>
      </c>
    </row>
    <row r="71" spans="1:67" ht="14.1" customHeight="1" x14ac:dyDescent="0.2">
      <c r="A71" t="s">
        <v>239</v>
      </c>
      <c r="B71" s="1" t="s">
        <v>238</v>
      </c>
      <c r="C71" s="1" t="s">
        <v>21</v>
      </c>
      <c r="D71" s="1" t="s">
        <v>19</v>
      </c>
      <c r="E71" s="1" t="s">
        <v>617</v>
      </c>
      <c r="F71" s="1" t="s">
        <v>552</v>
      </c>
      <c r="G71" t="s">
        <v>239</v>
      </c>
      <c r="H71" t="s">
        <v>239</v>
      </c>
      <c r="I71" t="s">
        <v>29</v>
      </c>
      <c r="J71" t="s">
        <v>829</v>
      </c>
      <c r="K71" s="1">
        <v>1</v>
      </c>
      <c r="L71">
        <v>15900</v>
      </c>
      <c r="M71">
        <v>18160</v>
      </c>
      <c r="N71">
        <v>20440</v>
      </c>
      <c r="O71">
        <v>22700</v>
      </c>
      <c r="P71">
        <v>24520</v>
      </c>
      <c r="Q71">
        <v>26340</v>
      </c>
      <c r="R71">
        <v>28160</v>
      </c>
      <c r="S71">
        <v>29980</v>
      </c>
      <c r="T71">
        <v>23850</v>
      </c>
      <c r="U71">
        <v>27240</v>
      </c>
      <c r="V71">
        <v>30660</v>
      </c>
      <c r="W71">
        <v>34050</v>
      </c>
      <c r="X71">
        <v>36780</v>
      </c>
      <c r="Y71">
        <v>39510</v>
      </c>
      <c r="Z71">
        <v>42240</v>
      </c>
      <c r="AA71">
        <v>44970</v>
      </c>
      <c r="AB71">
        <v>31800</v>
      </c>
      <c r="AC71">
        <v>36320</v>
      </c>
      <c r="AD71">
        <v>40880</v>
      </c>
      <c r="AE71">
        <v>45400</v>
      </c>
      <c r="AF71">
        <v>49040</v>
      </c>
      <c r="AG71">
        <v>52680</v>
      </c>
      <c r="AH71">
        <v>56320</v>
      </c>
      <c r="AI71">
        <v>59960</v>
      </c>
      <c r="AJ71">
        <v>39750</v>
      </c>
      <c r="AK71">
        <v>45400</v>
      </c>
      <c r="AL71">
        <v>51100</v>
      </c>
      <c r="AM71">
        <v>56750</v>
      </c>
      <c r="AN71">
        <v>61300</v>
      </c>
      <c r="AO71">
        <v>65850</v>
      </c>
      <c r="AP71">
        <v>70400</v>
      </c>
      <c r="AQ71">
        <v>74950</v>
      </c>
      <c r="AR71">
        <v>47700</v>
      </c>
      <c r="AS71">
        <v>54480</v>
      </c>
      <c r="AT71">
        <v>61320</v>
      </c>
      <c r="AU71">
        <v>68100</v>
      </c>
      <c r="AV71">
        <v>73560</v>
      </c>
      <c r="AW71">
        <v>79020</v>
      </c>
      <c r="AX71">
        <v>84480</v>
      </c>
      <c r="AY71">
        <v>89940</v>
      </c>
      <c r="AZ71">
        <v>55650</v>
      </c>
      <c r="BA71">
        <v>63560</v>
      </c>
      <c r="BB71">
        <v>71540</v>
      </c>
      <c r="BC71">
        <v>79450</v>
      </c>
      <c r="BD71">
        <v>85820</v>
      </c>
      <c r="BE71">
        <v>92190</v>
      </c>
      <c r="BF71">
        <v>98560</v>
      </c>
      <c r="BG71">
        <v>104930</v>
      </c>
      <c r="BH71">
        <v>63600</v>
      </c>
      <c r="BI71">
        <v>72640</v>
      </c>
      <c r="BJ71">
        <v>81760</v>
      </c>
      <c r="BK71">
        <v>90800</v>
      </c>
      <c r="BL71">
        <v>98080</v>
      </c>
      <c r="BM71">
        <v>105360</v>
      </c>
      <c r="BN71">
        <v>112640</v>
      </c>
      <c r="BO71">
        <v>119920</v>
      </c>
    </row>
    <row r="72" spans="1:67" ht="14.1" customHeight="1" x14ac:dyDescent="0.2">
      <c r="A72" t="s">
        <v>243</v>
      </c>
      <c r="B72" s="1" t="s">
        <v>242</v>
      </c>
      <c r="C72" s="1" t="s">
        <v>21</v>
      </c>
      <c r="D72" s="1" t="s">
        <v>19</v>
      </c>
      <c r="E72" s="1" t="s">
        <v>617</v>
      </c>
      <c r="F72" s="1" t="s">
        <v>553</v>
      </c>
      <c r="G72" t="s">
        <v>243</v>
      </c>
      <c r="H72" t="s">
        <v>243</v>
      </c>
      <c r="I72" t="s">
        <v>240</v>
      </c>
      <c r="J72" t="s">
        <v>241</v>
      </c>
      <c r="K72" s="1">
        <v>0</v>
      </c>
      <c r="L72">
        <v>11560</v>
      </c>
      <c r="M72">
        <v>13200</v>
      </c>
      <c r="N72">
        <v>14860</v>
      </c>
      <c r="O72">
        <v>16500</v>
      </c>
      <c r="P72">
        <v>17820</v>
      </c>
      <c r="Q72">
        <v>19140</v>
      </c>
      <c r="R72">
        <v>20460</v>
      </c>
      <c r="S72">
        <v>21780</v>
      </c>
      <c r="T72">
        <v>17340</v>
      </c>
      <c r="U72">
        <v>19800</v>
      </c>
      <c r="V72">
        <v>22290</v>
      </c>
      <c r="W72">
        <v>24750</v>
      </c>
      <c r="X72">
        <v>26730</v>
      </c>
      <c r="Y72">
        <v>28710</v>
      </c>
      <c r="Z72">
        <v>30690</v>
      </c>
      <c r="AA72">
        <v>32670</v>
      </c>
      <c r="AB72">
        <v>23120</v>
      </c>
      <c r="AC72">
        <v>26400</v>
      </c>
      <c r="AD72">
        <v>29720</v>
      </c>
      <c r="AE72">
        <v>33000</v>
      </c>
      <c r="AF72">
        <v>35640</v>
      </c>
      <c r="AG72">
        <v>38280</v>
      </c>
      <c r="AH72">
        <v>40920</v>
      </c>
      <c r="AI72">
        <v>43560</v>
      </c>
      <c r="AJ72">
        <v>28900</v>
      </c>
      <c r="AK72">
        <v>33000</v>
      </c>
      <c r="AL72">
        <v>37150</v>
      </c>
      <c r="AM72">
        <v>41250</v>
      </c>
      <c r="AN72">
        <v>44550</v>
      </c>
      <c r="AO72">
        <v>47850</v>
      </c>
      <c r="AP72">
        <v>51150</v>
      </c>
      <c r="AQ72">
        <v>54450</v>
      </c>
      <c r="AR72">
        <v>34680</v>
      </c>
      <c r="AS72">
        <v>39600</v>
      </c>
      <c r="AT72">
        <v>44580</v>
      </c>
      <c r="AU72">
        <v>49500</v>
      </c>
      <c r="AV72">
        <v>53460</v>
      </c>
      <c r="AW72">
        <v>57420</v>
      </c>
      <c r="AX72">
        <v>61380</v>
      </c>
      <c r="AY72">
        <v>65340</v>
      </c>
      <c r="AZ72">
        <v>40460</v>
      </c>
      <c r="BA72">
        <v>46200</v>
      </c>
      <c r="BB72">
        <v>52010</v>
      </c>
      <c r="BC72">
        <v>57750</v>
      </c>
      <c r="BD72">
        <v>62370</v>
      </c>
      <c r="BE72">
        <v>66990</v>
      </c>
      <c r="BF72">
        <v>71610</v>
      </c>
      <c r="BG72">
        <v>76230</v>
      </c>
      <c r="BH72">
        <v>46240</v>
      </c>
      <c r="BI72">
        <v>52800</v>
      </c>
      <c r="BJ72">
        <v>59440</v>
      </c>
      <c r="BK72">
        <v>66000</v>
      </c>
      <c r="BL72">
        <v>71280</v>
      </c>
      <c r="BM72">
        <v>76560</v>
      </c>
      <c r="BN72">
        <v>81840</v>
      </c>
      <c r="BO72">
        <v>87120</v>
      </c>
    </row>
    <row r="73" spans="1:67" ht="14.1" customHeight="1" x14ac:dyDescent="0.2">
      <c r="A73" t="s">
        <v>245</v>
      </c>
      <c r="B73" s="1" t="s">
        <v>244</v>
      </c>
      <c r="C73" s="1" t="s">
        <v>21</v>
      </c>
      <c r="D73" s="1" t="s">
        <v>19</v>
      </c>
      <c r="E73" s="1" t="s">
        <v>617</v>
      </c>
      <c r="F73" s="1" t="s">
        <v>554</v>
      </c>
      <c r="G73" t="s">
        <v>245</v>
      </c>
      <c r="H73" t="s">
        <v>245</v>
      </c>
      <c r="I73" t="s">
        <v>29</v>
      </c>
      <c r="J73" t="s">
        <v>829</v>
      </c>
      <c r="K73" s="1">
        <v>1</v>
      </c>
      <c r="L73">
        <v>15900</v>
      </c>
      <c r="M73">
        <v>18160</v>
      </c>
      <c r="N73">
        <v>20440</v>
      </c>
      <c r="O73">
        <v>22700</v>
      </c>
      <c r="P73">
        <v>24520</v>
      </c>
      <c r="Q73">
        <v>26340</v>
      </c>
      <c r="R73">
        <v>28160</v>
      </c>
      <c r="S73">
        <v>29980</v>
      </c>
      <c r="T73">
        <v>23850</v>
      </c>
      <c r="U73">
        <v>27240</v>
      </c>
      <c r="V73">
        <v>30660</v>
      </c>
      <c r="W73">
        <v>34050</v>
      </c>
      <c r="X73">
        <v>36780</v>
      </c>
      <c r="Y73">
        <v>39510</v>
      </c>
      <c r="Z73">
        <v>42240</v>
      </c>
      <c r="AA73">
        <v>44970</v>
      </c>
      <c r="AB73">
        <v>31800</v>
      </c>
      <c r="AC73">
        <v>36320</v>
      </c>
      <c r="AD73">
        <v>40880</v>
      </c>
      <c r="AE73">
        <v>45400</v>
      </c>
      <c r="AF73">
        <v>49040</v>
      </c>
      <c r="AG73">
        <v>52680</v>
      </c>
      <c r="AH73">
        <v>56320</v>
      </c>
      <c r="AI73">
        <v>59960</v>
      </c>
      <c r="AJ73">
        <v>39750</v>
      </c>
      <c r="AK73">
        <v>45400</v>
      </c>
      <c r="AL73">
        <v>51100</v>
      </c>
      <c r="AM73">
        <v>56750</v>
      </c>
      <c r="AN73">
        <v>61300</v>
      </c>
      <c r="AO73">
        <v>65850</v>
      </c>
      <c r="AP73">
        <v>70400</v>
      </c>
      <c r="AQ73">
        <v>74950</v>
      </c>
      <c r="AR73">
        <v>47700</v>
      </c>
      <c r="AS73">
        <v>54480</v>
      </c>
      <c r="AT73">
        <v>61320</v>
      </c>
      <c r="AU73">
        <v>68100</v>
      </c>
      <c r="AV73">
        <v>73560</v>
      </c>
      <c r="AW73">
        <v>79020</v>
      </c>
      <c r="AX73">
        <v>84480</v>
      </c>
      <c r="AY73">
        <v>89940</v>
      </c>
      <c r="AZ73">
        <v>55650</v>
      </c>
      <c r="BA73">
        <v>63560</v>
      </c>
      <c r="BB73">
        <v>71540</v>
      </c>
      <c r="BC73">
        <v>79450</v>
      </c>
      <c r="BD73">
        <v>85820</v>
      </c>
      <c r="BE73">
        <v>92190</v>
      </c>
      <c r="BF73">
        <v>98560</v>
      </c>
      <c r="BG73">
        <v>104930</v>
      </c>
      <c r="BH73">
        <v>63600</v>
      </c>
      <c r="BI73">
        <v>72640</v>
      </c>
      <c r="BJ73">
        <v>81760</v>
      </c>
      <c r="BK73">
        <v>90800</v>
      </c>
      <c r="BL73">
        <v>98080</v>
      </c>
      <c r="BM73">
        <v>105360</v>
      </c>
      <c r="BN73">
        <v>112640</v>
      </c>
      <c r="BO73">
        <v>119920</v>
      </c>
    </row>
    <row r="74" spans="1:67" ht="14.1" customHeight="1" x14ac:dyDescent="0.2">
      <c r="A74" t="s">
        <v>247</v>
      </c>
      <c r="B74" s="1" t="s">
        <v>246</v>
      </c>
      <c r="C74" s="1" t="s">
        <v>21</v>
      </c>
      <c r="D74" s="1" t="s">
        <v>19</v>
      </c>
      <c r="E74" s="1" t="s">
        <v>617</v>
      </c>
      <c r="F74" s="1" t="s">
        <v>555</v>
      </c>
      <c r="G74" t="s">
        <v>247</v>
      </c>
      <c r="H74" t="s">
        <v>247</v>
      </c>
      <c r="I74" t="s">
        <v>38</v>
      </c>
      <c r="J74" t="s">
        <v>39</v>
      </c>
      <c r="K74" s="1">
        <v>1</v>
      </c>
      <c r="L74">
        <v>22960</v>
      </c>
      <c r="M74">
        <v>26240</v>
      </c>
      <c r="N74">
        <v>29520</v>
      </c>
      <c r="O74">
        <v>32780</v>
      </c>
      <c r="P74">
        <v>35420</v>
      </c>
      <c r="Q74">
        <v>38040</v>
      </c>
      <c r="R74">
        <v>40660</v>
      </c>
      <c r="S74">
        <v>43280</v>
      </c>
      <c r="T74">
        <v>34440</v>
      </c>
      <c r="U74">
        <v>39360</v>
      </c>
      <c r="V74">
        <v>44280</v>
      </c>
      <c r="W74">
        <v>49170</v>
      </c>
      <c r="X74">
        <v>53130</v>
      </c>
      <c r="Y74">
        <v>57060</v>
      </c>
      <c r="Z74">
        <v>60990</v>
      </c>
      <c r="AA74">
        <v>64920</v>
      </c>
      <c r="AB74">
        <v>45920</v>
      </c>
      <c r="AC74">
        <v>52480</v>
      </c>
      <c r="AD74">
        <v>59040</v>
      </c>
      <c r="AE74">
        <v>65560</v>
      </c>
      <c r="AF74">
        <v>70840</v>
      </c>
      <c r="AG74">
        <v>76080</v>
      </c>
      <c r="AH74">
        <v>81320</v>
      </c>
      <c r="AI74">
        <v>86560</v>
      </c>
      <c r="AJ74">
        <v>57400</v>
      </c>
      <c r="AK74">
        <v>65600</v>
      </c>
      <c r="AL74">
        <v>73800</v>
      </c>
      <c r="AM74">
        <v>81950</v>
      </c>
      <c r="AN74">
        <v>88550</v>
      </c>
      <c r="AO74">
        <v>95100</v>
      </c>
      <c r="AP74">
        <v>101650</v>
      </c>
      <c r="AQ74">
        <v>108200</v>
      </c>
      <c r="AR74">
        <v>68880</v>
      </c>
      <c r="AS74">
        <v>78720</v>
      </c>
      <c r="AT74">
        <v>88560</v>
      </c>
      <c r="AU74">
        <v>98340</v>
      </c>
      <c r="AV74">
        <v>106260</v>
      </c>
      <c r="AW74">
        <v>114120</v>
      </c>
      <c r="AX74">
        <v>121980</v>
      </c>
      <c r="AY74">
        <v>129840</v>
      </c>
      <c r="AZ74">
        <v>80360</v>
      </c>
      <c r="BA74">
        <v>91840</v>
      </c>
      <c r="BB74">
        <v>103320</v>
      </c>
      <c r="BC74">
        <v>114730</v>
      </c>
      <c r="BD74">
        <v>123970</v>
      </c>
      <c r="BE74">
        <v>133140</v>
      </c>
      <c r="BF74">
        <v>142310</v>
      </c>
      <c r="BG74">
        <v>151480</v>
      </c>
      <c r="BH74">
        <v>91840</v>
      </c>
      <c r="BI74">
        <v>104960</v>
      </c>
      <c r="BJ74">
        <v>118080</v>
      </c>
      <c r="BK74">
        <v>131120</v>
      </c>
      <c r="BL74">
        <v>141680</v>
      </c>
      <c r="BM74">
        <v>152160</v>
      </c>
      <c r="BN74">
        <v>162640</v>
      </c>
      <c r="BO74">
        <v>173120</v>
      </c>
    </row>
    <row r="75" spans="1:67" ht="14.1" customHeight="1" x14ac:dyDescent="0.2">
      <c r="A75" t="s">
        <v>251</v>
      </c>
      <c r="B75" s="1" t="s">
        <v>250</v>
      </c>
      <c r="C75" s="1" t="s">
        <v>21</v>
      </c>
      <c r="D75" s="1" t="s">
        <v>19</v>
      </c>
      <c r="E75" s="1" t="s">
        <v>617</v>
      </c>
      <c r="F75" s="1" t="s">
        <v>556</v>
      </c>
      <c r="G75" t="s">
        <v>251</v>
      </c>
      <c r="H75" t="s">
        <v>251</v>
      </c>
      <c r="I75" t="s">
        <v>248</v>
      </c>
      <c r="J75" t="s">
        <v>249</v>
      </c>
      <c r="K75" s="1">
        <v>1</v>
      </c>
      <c r="L75">
        <v>12000</v>
      </c>
      <c r="M75">
        <v>13720</v>
      </c>
      <c r="N75">
        <v>15440</v>
      </c>
      <c r="O75">
        <v>17140</v>
      </c>
      <c r="P75">
        <v>18520</v>
      </c>
      <c r="Q75">
        <v>19900</v>
      </c>
      <c r="R75">
        <v>21260</v>
      </c>
      <c r="S75">
        <v>22640</v>
      </c>
      <c r="T75">
        <v>18000</v>
      </c>
      <c r="U75">
        <v>20580</v>
      </c>
      <c r="V75">
        <v>23160</v>
      </c>
      <c r="W75">
        <v>25710</v>
      </c>
      <c r="X75">
        <v>27780</v>
      </c>
      <c r="Y75">
        <v>29850</v>
      </c>
      <c r="Z75">
        <v>31890</v>
      </c>
      <c r="AA75">
        <v>33960</v>
      </c>
      <c r="AB75">
        <v>24000</v>
      </c>
      <c r="AC75">
        <v>27440</v>
      </c>
      <c r="AD75">
        <v>30880</v>
      </c>
      <c r="AE75">
        <v>34280</v>
      </c>
      <c r="AF75">
        <v>37040</v>
      </c>
      <c r="AG75">
        <v>39800</v>
      </c>
      <c r="AH75">
        <v>42520</v>
      </c>
      <c r="AI75">
        <v>45280</v>
      </c>
      <c r="AJ75">
        <v>30000</v>
      </c>
      <c r="AK75">
        <v>34300</v>
      </c>
      <c r="AL75">
        <v>38600</v>
      </c>
      <c r="AM75">
        <v>42850</v>
      </c>
      <c r="AN75">
        <v>46300</v>
      </c>
      <c r="AO75">
        <v>49750</v>
      </c>
      <c r="AP75">
        <v>53150</v>
      </c>
      <c r="AQ75">
        <v>56600</v>
      </c>
      <c r="AR75">
        <v>36000</v>
      </c>
      <c r="AS75">
        <v>41160</v>
      </c>
      <c r="AT75">
        <v>46320</v>
      </c>
      <c r="AU75">
        <v>51420</v>
      </c>
      <c r="AV75">
        <v>55560</v>
      </c>
      <c r="AW75">
        <v>59700</v>
      </c>
      <c r="AX75">
        <v>63780</v>
      </c>
      <c r="AY75">
        <v>67920</v>
      </c>
      <c r="AZ75">
        <v>42000</v>
      </c>
      <c r="BA75">
        <v>48020</v>
      </c>
      <c r="BB75">
        <v>54040</v>
      </c>
      <c r="BC75">
        <v>59990</v>
      </c>
      <c r="BD75">
        <v>64820</v>
      </c>
      <c r="BE75">
        <v>69650</v>
      </c>
      <c r="BF75">
        <v>74410</v>
      </c>
      <c r="BG75">
        <v>79240</v>
      </c>
      <c r="BH75">
        <v>48000</v>
      </c>
      <c r="BI75">
        <v>54880</v>
      </c>
      <c r="BJ75">
        <v>61760</v>
      </c>
      <c r="BK75">
        <v>68560</v>
      </c>
      <c r="BL75">
        <v>74080</v>
      </c>
      <c r="BM75">
        <v>79600</v>
      </c>
      <c r="BN75">
        <v>85040</v>
      </c>
      <c r="BO75">
        <v>90560</v>
      </c>
    </row>
    <row r="76" spans="1:67" ht="14.1" customHeight="1" x14ac:dyDescent="0.2">
      <c r="A76" t="s">
        <v>255</v>
      </c>
      <c r="B76" s="1" t="s">
        <v>254</v>
      </c>
      <c r="C76" s="1" t="s">
        <v>21</v>
      </c>
      <c r="D76" s="1" t="s">
        <v>19</v>
      </c>
      <c r="E76" s="1" t="s">
        <v>617</v>
      </c>
      <c r="F76" s="1" t="s">
        <v>557</v>
      </c>
      <c r="G76" t="s">
        <v>255</v>
      </c>
      <c r="H76" t="s">
        <v>255</v>
      </c>
      <c r="I76" t="s">
        <v>252</v>
      </c>
      <c r="J76" t="s">
        <v>253</v>
      </c>
      <c r="K76" s="1">
        <v>1</v>
      </c>
      <c r="L76">
        <v>15180</v>
      </c>
      <c r="M76">
        <v>17340</v>
      </c>
      <c r="N76">
        <v>19500</v>
      </c>
      <c r="O76">
        <v>21660</v>
      </c>
      <c r="P76">
        <v>23400</v>
      </c>
      <c r="Q76">
        <v>25140</v>
      </c>
      <c r="R76">
        <v>26860</v>
      </c>
      <c r="S76">
        <v>28600</v>
      </c>
      <c r="T76">
        <v>22770</v>
      </c>
      <c r="U76">
        <v>26010</v>
      </c>
      <c r="V76">
        <v>29250</v>
      </c>
      <c r="W76">
        <v>32490</v>
      </c>
      <c r="X76">
        <v>35100</v>
      </c>
      <c r="Y76">
        <v>37710</v>
      </c>
      <c r="Z76">
        <v>40290</v>
      </c>
      <c r="AA76">
        <v>42900</v>
      </c>
      <c r="AB76">
        <v>30360</v>
      </c>
      <c r="AC76">
        <v>34680</v>
      </c>
      <c r="AD76">
        <v>39000</v>
      </c>
      <c r="AE76">
        <v>43320</v>
      </c>
      <c r="AF76">
        <v>46800</v>
      </c>
      <c r="AG76">
        <v>50280</v>
      </c>
      <c r="AH76">
        <v>53720</v>
      </c>
      <c r="AI76">
        <v>57200</v>
      </c>
      <c r="AJ76">
        <v>37950</v>
      </c>
      <c r="AK76">
        <v>43350</v>
      </c>
      <c r="AL76">
        <v>48750</v>
      </c>
      <c r="AM76">
        <v>54150</v>
      </c>
      <c r="AN76">
        <v>58500</v>
      </c>
      <c r="AO76">
        <v>62850</v>
      </c>
      <c r="AP76">
        <v>67150</v>
      </c>
      <c r="AQ76">
        <v>71500</v>
      </c>
      <c r="AR76">
        <v>45540</v>
      </c>
      <c r="AS76">
        <v>52020</v>
      </c>
      <c r="AT76">
        <v>58500</v>
      </c>
      <c r="AU76">
        <v>64980</v>
      </c>
      <c r="AV76">
        <v>70200</v>
      </c>
      <c r="AW76">
        <v>75420</v>
      </c>
      <c r="AX76">
        <v>80580</v>
      </c>
      <c r="AY76">
        <v>85800</v>
      </c>
      <c r="AZ76">
        <v>53130</v>
      </c>
      <c r="BA76">
        <v>60690</v>
      </c>
      <c r="BB76">
        <v>68250</v>
      </c>
      <c r="BC76">
        <v>75810</v>
      </c>
      <c r="BD76">
        <v>81900</v>
      </c>
      <c r="BE76">
        <v>87990</v>
      </c>
      <c r="BF76">
        <v>94010</v>
      </c>
      <c r="BG76">
        <v>100100</v>
      </c>
      <c r="BH76">
        <v>60720</v>
      </c>
      <c r="BI76">
        <v>69360</v>
      </c>
      <c r="BJ76">
        <v>78000</v>
      </c>
      <c r="BK76">
        <v>86640</v>
      </c>
      <c r="BL76">
        <v>93600</v>
      </c>
      <c r="BM76">
        <v>100560</v>
      </c>
      <c r="BN76">
        <v>107440</v>
      </c>
      <c r="BO76">
        <v>114400</v>
      </c>
    </row>
    <row r="77" spans="1:67" ht="14.1" customHeight="1" x14ac:dyDescent="0.2">
      <c r="A77" t="s">
        <v>259</v>
      </c>
      <c r="B77" s="1" t="s">
        <v>258</v>
      </c>
      <c r="C77" s="1" t="s">
        <v>21</v>
      </c>
      <c r="D77" s="1" t="s">
        <v>19</v>
      </c>
      <c r="E77" s="1" t="s">
        <v>617</v>
      </c>
      <c r="F77" s="1" t="s">
        <v>558</v>
      </c>
      <c r="G77" t="s">
        <v>259</v>
      </c>
      <c r="H77" t="s">
        <v>259</v>
      </c>
      <c r="I77" t="s">
        <v>256</v>
      </c>
      <c r="J77" t="s">
        <v>257</v>
      </c>
      <c r="K77" s="1">
        <v>0</v>
      </c>
      <c r="L77">
        <v>12020</v>
      </c>
      <c r="M77">
        <v>13760</v>
      </c>
      <c r="N77">
        <v>15480</v>
      </c>
      <c r="O77">
        <v>17180</v>
      </c>
      <c r="P77">
        <v>18560</v>
      </c>
      <c r="Q77">
        <v>19940</v>
      </c>
      <c r="R77">
        <v>21320</v>
      </c>
      <c r="S77">
        <v>22680</v>
      </c>
      <c r="T77">
        <v>18030</v>
      </c>
      <c r="U77">
        <v>20640</v>
      </c>
      <c r="V77">
        <v>23220</v>
      </c>
      <c r="W77">
        <v>25770</v>
      </c>
      <c r="X77">
        <v>27840</v>
      </c>
      <c r="Y77">
        <v>29910</v>
      </c>
      <c r="Z77">
        <v>31980</v>
      </c>
      <c r="AA77">
        <v>34020</v>
      </c>
      <c r="AB77">
        <v>24040</v>
      </c>
      <c r="AC77">
        <v>27520</v>
      </c>
      <c r="AD77">
        <v>30960</v>
      </c>
      <c r="AE77">
        <v>34360</v>
      </c>
      <c r="AF77">
        <v>37120</v>
      </c>
      <c r="AG77">
        <v>39880</v>
      </c>
      <c r="AH77">
        <v>42640</v>
      </c>
      <c r="AI77">
        <v>45360</v>
      </c>
      <c r="AJ77">
        <v>30050</v>
      </c>
      <c r="AK77">
        <v>34400</v>
      </c>
      <c r="AL77">
        <v>38700</v>
      </c>
      <c r="AM77">
        <v>42950</v>
      </c>
      <c r="AN77">
        <v>46400</v>
      </c>
      <c r="AO77">
        <v>49850</v>
      </c>
      <c r="AP77">
        <v>53300</v>
      </c>
      <c r="AQ77">
        <v>56700</v>
      </c>
      <c r="AR77">
        <v>36060</v>
      </c>
      <c r="AS77">
        <v>41280</v>
      </c>
      <c r="AT77">
        <v>46440</v>
      </c>
      <c r="AU77">
        <v>51540</v>
      </c>
      <c r="AV77">
        <v>55680</v>
      </c>
      <c r="AW77">
        <v>59820</v>
      </c>
      <c r="AX77">
        <v>63960</v>
      </c>
      <c r="AY77">
        <v>68040</v>
      </c>
      <c r="AZ77">
        <v>42070</v>
      </c>
      <c r="BA77">
        <v>48160</v>
      </c>
      <c r="BB77">
        <v>54180</v>
      </c>
      <c r="BC77">
        <v>60130</v>
      </c>
      <c r="BD77">
        <v>64960</v>
      </c>
      <c r="BE77">
        <v>69790</v>
      </c>
      <c r="BF77">
        <v>74620</v>
      </c>
      <c r="BG77">
        <v>79380</v>
      </c>
      <c r="BH77">
        <v>48080</v>
      </c>
      <c r="BI77">
        <v>55040</v>
      </c>
      <c r="BJ77">
        <v>61920</v>
      </c>
      <c r="BK77">
        <v>68720</v>
      </c>
      <c r="BL77">
        <v>74240</v>
      </c>
      <c r="BM77">
        <v>79760</v>
      </c>
      <c r="BN77">
        <v>85280</v>
      </c>
      <c r="BO77">
        <v>90720</v>
      </c>
    </row>
    <row r="78" spans="1:67" ht="14.1" customHeight="1" x14ac:dyDescent="0.2">
      <c r="A78" t="s">
        <v>261</v>
      </c>
      <c r="B78" s="1" t="s">
        <v>260</v>
      </c>
      <c r="C78" s="1" t="s">
        <v>21</v>
      </c>
      <c r="D78" s="1" t="s">
        <v>19</v>
      </c>
      <c r="E78" s="1" t="s">
        <v>617</v>
      </c>
      <c r="F78" s="1" t="s">
        <v>559</v>
      </c>
      <c r="G78" t="s">
        <v>261</v>
      </c>
      <c r="H78" t="s">
        <v>261</v>
      </c>
      <c r="I78" t="s">
        <v>56</v>
      </c>
      <c r="J78" t="s">
        <v>57</v>
      </c>
      <c r="K78" s="1">
        <v>1</v>
      </c>
      <c r="L78">
        <v>12700</v>
      </c>
      <c r="M78">
        <v>14500</v>
      </c>
      <c r="N78">
        <v>16320</v>
      </c>
      <c r="O78">
        <v>18120</v>
      </c>
      <c r="P78">
        <v>19580</v>
      </c>
      <c r="Q78">
        <v>21020</v>
      </c>
      <c r="R78">
        <v>22480</v>
      </c>
      <c r="S78">
        <v>23920</v>
      </c>
      <c r="T78">
        <v>19050</v>
      </c>
      <c r="U78">
        <v>21750</v>
      </c>
      <c r="V78">
        <v>24480</v>
      </c>
      <c r="W78">
        <v>27180</v>
      </c>
      <c r="X78">
        <v>29370</v>
      </c>
      <c r="Y78">
        <v>31530</v>
      </c>
      <c r="Z78">
        <v>33720</v>
      </c>
      <c r="AA78">
        <v>35880</v>
      </c>
      <c r="AB78">
        <v>25400</v>
      </c>
      <c r="AC78">
        <v>29000</v>
      </c>
      <c r="AD78">
        <v>32640</v>
      </c>
      <c r="AE78">
        <v>36240</v>
      </c>
      <c r="AF78">
        <v>39160</v>
      </c>
      <c r="AG78">
        <v>42040</v>
      </c>
      <c r="AH78">
        <v>44960</v>
      </c>
      <c r="AI78">
        <v>47840</v>
      </c>
      <c r="AJ78">
        <v>31750</v>
      </c>
      <c r="AK78">
        <v>36250</v>
      </c>
      <c r="AL78">
        <v>40800</v>
      </c>
      <c r="AM78">
        <v>45300</v>
      </c>
      <c r="AN78">
        <v>48950</v>
      </c>
      <c r="AO78">
        <v>52550</v>
      </c>
      <c r="AP78">
        <v>56200</v>
      </c>
      <c r="AQ78">
        <v>59800</v>
      </c>
      <c r="AR78">
        <v>38100</v>
      </c>
      <c r="AS78">
        <v>43500</v>
      </c>
      <c r="AT78">
        <v>48960</v>
      </c>
      <c r="AU78">
        <v>54360</v>
      </c>
      <c r="AV78">
        <v>58740</v>
      </c>
      <c r="AW78">
        <v>63060</v>
      </c>
      <c r="AX78">
        <v>67440</v>
      </c>
      <c r="AY78">
        <v>71760</v>
      </c>
      <c r="AZ78">
        <v>44450</v>
      </c>
      <c r="BA78">
        <v>50750</v>
      </c>
      <c r="BB78">
        <v>57120</v>
      </c>
      <c r="BC78">
        <v>63420</v>
      </c>
      <c r="BD78">
        <v>68530</v>
      </c>
      <c r="BE78">
        <v>73570</v>
      </c>
      <c r="BF78">
        <v>78680</v>
      </c>
      <c r="BG78">
        <v>83720</v>
      </c>
      <c r="BH78">
        <v>50800</v>
      </c>
      <c r="BI78">
        <v>58000</v>
      </c>
      <c r="BJ78">
        <v>65280</v>
      </c>
      <c r="BK78">
        <v>72480</v>
      </c>
      <c r="BL78">
        <v>78320</v>
      </c>
      <c r="BM78">
        <v>84080</v>
      </c>
      <c r="BN78">
        <v>89920</v>
      </c>
      <c r="BO78">
        <v>95680</v>
      </c>
    </row>
    <row r="79" spans="1:67" ht="14.1" customHeight="1" x14ac:dyDescent="0.2">
      <c r="A79" t="s">
        <v>265</v>
      </c>
      <c r="B79" s="1" t="s">
        <v>264</v>
      </c>
      <c r="C79" s="1" t="s">
        <v>21</v>
      </c>
      <c r="D79" s="1" t="s">
        <v>19</v>
      </c>
      <c r="E79" s="1" t="s">
        <v>617</v>
      </c>
      <c r="F79" s="1" t="s">
        <v>560</v>
      </c>
      <c r="G79" t="s">
        <v>265</v>
      </c>
      <c r="H79" t="s">
        <v>265</v>
      </c>
      <c r="I79" t="s">
        <v>262</v>
      </c>
      <c r="J79" t="s">
        <v>263</v>
      </c>
      <c r="K79" s="1">
        <v>0</v>
      </c>
      <c r="L79">
        <v>11940</v>
      </c>
      <c r="M79">
        <v>13640</v>
      </c>
      <c r="N79">
        <v>15340</v>
      </c>
      <c r="O79">
        <v>17040</v>
      </c>
      <c r="P79">
        <v>18420</v>
      </c>
      <c r="Q79">
        <v>19780</v>
      </c>
      <c r="R79">
        <v>21140</v>
      </c>
      <c r="S79">
        <v>22500</v>
      </c>
      <c r="T79">
        <v>17910</v>
      </c>
      <c r="U79">
        <v>20460</v>
      </c>
      <c r="V79">
        <v>23010</v>
      </c>
      <c r="W79">
        <v>25560</v>
      </c>
      <c r="X79">
        <v>27630</v>
      </c>
      <c r="Y79">
        <v>29670</v>
      </c>
      <c r="Z79">
        <v>31710</v>
      </c>
      <c r="AA79">
        <v>33750</v>
      </c>
      <c r="AB79">
        <v>23880</v>
      </c>
      <c r="AC79">
        <v>27280</v>
      </c>
      <c r="AD79">
        <v>30680</v>
      </c>
      <c r="AE79">
        <v>34080</v>
      </c>
      <c r="AF79">
        <v>36840</v>
      </c>
      <c r="AG79">
        <v>39560</v>
      </c>
      <c r="AH79">
        <v>42280</v>
      </c>
      <c r="AI79">
        <v>45000</v>
      </c>
      <c r="AJ79">
        <v>29850</v>
      </c>
      <c r="AK79">
        <v>34100</v>
      </c>
      <c r="AL79">
        <v>38350</v>
      </c>
      <c r="AM79">
        <v>42600</v>
      </c>
      <c r="AN79">
        <v>46050</v>
      </c>
      <c r="AO79">
        <v>49450</v>
      </c>
      <c r="AP79">
        <v>52850</v>
      </c>
      <c r="AQ79">
        <v>56250</v>
      </c>
      <c r="AR79">
        <v>35820</v>
      </c>
      <c r="AS79">
        <v>40920</v>
      </c>
      <c r="AT79">
        <v>46020</v>
      </c>
      <c r="AU79">
        <v>51120</v>
      </c>
      <c r="AV79">
        <v>55260</v>
      </c>
      <c r="AW79">
        <v>59340</v>
      </c>
      <c r="AX79">
        <v>63420</v>
      </c>
      <c r="AY79">
        <v>67500</v>
      </c>
      <c r="AZ79">
        <v>41790</v>
      </c>
      <c r="BA79">
        <v>47740</v>
      </c>
      <c r="BB79">
        <v>53690</v>
      </c>
      <c r="BC79">
        <v>59640</v>
      </c>
      <c r="BD79">
        <v>64470</v>
      </c>
      <c r="BE79">
        <v>69230</v>
      </c>
      <c r="BF79">
        <v>73990</v>
      </c>
      <c r="BG79">
        <v>78750</v>
      </c>
      <c r="BH79">
        <v>47760</v>
      </c>
      <c r="BI79">
        <v>54560</v>
      </c>
      <c r="BJ79">
        <v>61360</v>
      </c>
      <c r="BK79">
        <v>68160</v>
      </c>
      <c r="BL79">
        <v>73680</v>
      </c>
      <c r="BM79">
        <v>79120</v>
      </c>
      <c r="BN79">
        <v>84560</v>
      </c>
      <c r="BO79">
        <v>90000</v>
      </c>
    </row>
    <row r="80" spans="1:67" ht="14.1" customHeight="1" x14ac:dyDescent="0.2">
      <c r="A80" t="s">
        <v>269</v>
      </c>
      <c r="B80" s="1" t="s">
        <v>268</v>
      </c>
      <c r="C80" s="1" t="s">
        <v>21</v>
      </c>
      <c r="D80" s="1" t="s">
        <v>19</v>
      </c>
      <c r="E80" s="1" t="s">
        <v>617</v>
      </c>
      <c r="F80" s="1" t="s">
        <v>561</v>
      </c>
      <c r="G80" t="s">
        <v>269</v>
      </c>
      <c r="H80" t="s">
        <v>269</v>
      </c>
      <c r="I80" t="s">
        <v>266</v>
      </c>
      <c r="J80" t="s">
        <v>267</v>
      </c>
      <c r="K80" s="1">
        <v>1</v>
      </c>
      <c r="L80">
        <v>13620</v>
      </c>
      <c r="M80">
        <v>15560</v>
      </c>
      <c r="N80">
        <v>17500</v>
      </c>
      <c r="O80">
        <v>19460</v>
      </c>
      <c r="P80">
        <v>21000</v>
      </c>
      <c r="Q80">
        <v>22580</v>
      </c>
      <c r="R80">
        <v>24140</v>
      </c>
      <c r="S80">
        <v>25700</v>
      </c>
      <c r="T80">
        <v>20430</v>
      </c>
      <c r="U80">
        <v>23340</v>
      </c>
      <c r="V80">
        <v>26250</v>
      </c>
      <c r="W80">
        <v>29190</v>
      </c>
      <c r="X80">
        <v>31500</v>
      </c>
      <c r="Y80">
        <v>33870</v>
      </c>
      <c r="Z80">
        <v>36210</v>
      </c>
      <c r="AA80">
        <v>38550</v>
      </c>
      <c r="AB80">
        <v>27240</v>
      </c>
      <c r="AC80">
        <v>31120</v>
      </c>
      <c r="AD80">
        <v>35000</v>
      </c>
      <c r="AE80">
        <v>38920</v>
      </c>
      <c r="AF80">
        <v>42000</v>
      </c>
      <c r="AG80">
        <v>45160</v>
      </c>
      <c r="AH80">
        <v>48280</v>
      </c>
      <c r="AI80">
        <v>51400</v>
      </c>
      <c r="AJ80">
        <v>34050</v>
      </c>
      <c r="AK80">
        <v>38900</v>
      </c>
      <c r="AL80">
        <v>43750</v>
      </c>
      <c r="AM80">
        <v>48650</v>
      </c>
      <c r="AN80">
        <v>52500</v>
      </c>
      <c r="AO80">
        <v>56450</v>
      </c>
      <c r="AP80">
        <v>60350</v>
      </c>
      <c r="AQ80">
        <v>64250</v>
      </c>
      <c r="AR80">
        <v>40860</v>
      </c>
      <c r="AS80">
        <v>46680</v>
      </c>
      <c r="AT80">
        <v>52500</v>
      </c>
      <c r="AU80">
        <v>58380</v>
      </c>
      <c r="AV80">
        <v>63000</v>
      </c>
      <c r="AW80">
        <v>67740</v>
      </c>
      <c r="AX80">
        <v>72420</v>
      </c>
      <c r="AY80">
        <v>77100</v>
      </c>
      <c r="AZ80">
        <v>47670</v>
      </c>
      <c r="BA80">
        <v>54460</v>
      </c>
      <c r="BB80">
        <v>61250</v>
      </c>
      <c r="BC80">
        <v>68110</v>
      </c>
      <c r="BD80">
        <v>73500</v>
      </c>
      <c r="BE80">
        <v>79030</v>
      </c>
      <c r="BF80">
        <v>84490</v>
      </c>
      <c r="BG80">
        <v>89950</v>
      </c>
      <c r="BH80">
        <v>54480</v>
      </c>
      <c r="BI80">
        <v>62240</v>
      </c>
      <c r="BJ80">
        <v>70000</v>
      </c>
      <c r="BK80">
        <v>77840</v>
      </c>
      <c r="BL80">
        <v>84000</v>
      </c>
      <c r="BM80">
        <v>90320</v>
      </c>
      <c r="BN80">
        <v>96560</v>
      </c>
      <c r="BO80">
        <v>102800</v>
      </c>
    </row>
    <row r="81" spans="1:67" ht="14.1" customHeight="1" x14ac:dyDescent="0.2">
      <c r="A81" t="s">
        <v>273</v>
      </c>
      <c r="B81" s="1" t="s">
        <v>272</v>
      </c>
      <c r="C81" s="1" t="s">
        <v>21</v>
      </c>
      <c r="D81" s="1" t="s">
        <v>19</v>
      </c>
      <c r="E81" s="1" t="s">
        <v>617</v>
      </c>
      <c r="F81" s="1" t="s">
        <v>562</v>
      </c>
      <c r="G81" t="s">
        <v>273</v>
      </c>
      <c r="H81" t="s">
        <v>273</v>
      </c>
      <c r="I81" t="s">
        <v>270</v>
      </c>
      <c r="J81" t="s">
        <v>271</v>
      </c>
      <c r="K81" s="1">
        <v>0</v>
      </c>
      <c r="L81">
        <v>10940</v>
      </c>
      <c r="M81">
        <v>12500</v>
      </c>
      <c r="N81">
        <v>14060</v>
      </c>
      <c r="O81">
        <v>15620</v>
      </c>
      <c r="P81">
        <v>16880</v>
      </c>
      <c r="Q81">
        <v>18120</v>
      </c>
      <c r="R81">
        <v>19380</v>
      </c>
      <c r="S81">
        <v>20620</v>
      </c>
      <c r="T81">
        <v>16410</v>
      </c>
      <c r="U81">
        <v>18750</v>
      </c>
      <c r="V81">
        <v>21090</v>
      </c>
      <c r="W81">
        <v>23430</v>
      </c>
      <c r="X81">
        <v>25320</v>
      </c>
      <c r="Y81">
        <v>27180</v>
      </c>
      <c r="Z81">
        <v>29070</v>
      </c>
      <c r="AA81">
        <v>30930</v>
      </c>
      <c r="AB81">
        <v>21880</v>
      </c>
      <c r="AC81">
        <v>25000</v>
      </c>
      <c r="AD81">
        <v>28120</v>
      </c>
      <c r="AE81">
        <v>31240</v>
      </c>
      <c r="AF81">
        <v>33760</v>
      </c>
      <c r="AG81">
        <v>36240</v>
      </c>
      <c r="AH81">
        <v>38760</v>
      </c>
      <c r="AI81">
        <v>41240</v>
      </c>
      <c r="AJ81">
        <v>27350</v>
      </c>
      <c r="AK81">
        <v>31250</v>
      </c>
      <c r="AL81">
        <v>35150</v>
      </c>
      <c r="AM81">
        <v>39050</v>
      </c>
      <c r="AN81">
        <v>42200</v>
      </c>
      <c r="AO81">
        <v>45300</v>
      </c>
      <c r="AP81">
        <v>48450</v>
      </c>
      <c r="AQ81">
        <v>51550</v>
      </c>
      <c r="AR81">
        <v>32820</v>
      </c>
      <c r="AS81">
        <v>37500</v>
      </c>
      <c r="AT81">
        <v>42180</v>
      </c>
      <c r="AU81">
        <v>46860</v>
      </c>
      <c r="AV81">
        <v>50640</v>
      </c>
      <c r="AW81">
        <v>54360</v>
      </c>
      <c r="AX81">
        <v>58140</v>
      </c>
      <c r="AY81">
        <v>61860</v>
      </c>
      <c r="AZ81">
        <v>38290</v>
      </c>
      <c r="BA81">
        <v>43750</v>
      </c>
      <c r="BB81">
        <v>49210</v>
      </c>
      <c r="BC81">
        <v>54670</v>
      </c>
      <c r="BD81">
        <v>59080</v>
      </c>
      <c r="BE81">
        <v>63420</v>
      </c>
      <c r="BF81">
        <v>67830</v>
      </c>
      <c r="BG81">
        <v>72170</v>
      </c>
      <c r="BH81">
        <v>43760</v>
      </c>
      <c r="BI81">
        <v>50000</v>
      </c>
      <c r="BJ81">
        <v>56240</v>
      </c>
      <c r="BK81">
        <v>62480</v>
      </c>
      <c r="BL81">
        <v>67520</v>
      </c>
      <c r="BM81">
        <v>72480</v>
      </c>
      <c r="BN81">
        <v>77520</v>
      </c>
      <c r="BO81">
        <v>82480</v>
      </c>
    </row>
    <row r="82" spans="1:67" ht="14.1" customHeight="1" x14ac:dyDescent="0.2">
      <c r="A82" t="s">
        <v>276</v>
      </c>
      <c r="B82" s="1" t="s">
        <v>275</v>
      </c>
      <c r="C82" s="1" t="s">
        <v>21</v>
      </c>
      <c r="D82" s="1" t="s">
        <v>19</v>
      </c>
      <c r="E82" s="1" t="s">
        <v>617</v>
      </c>
      <c r="F82" s="1" t="s">
        <v>563</v>
      </c>
      <c r="G82" t="s">
        <v>276</v>
      </c>
      <c r="H82" t="s">
        <v>276</v>
      </c>
      <c r="I82" t="s">
        <v>274</v>
      </c>
      <c r="J82" t="s">
        <v>833</v>
      </c>
      <c r="K82" s="1">
        <v>1</v>
      </c>
      <c r="L82">
        <v>10740</v>
      </c>
      <c r="M82">
        <v>12280</v>
      </c>
      <c r="N82">
        <v>13820</v>
      </c>
      <c r="O82">
        <v>15340</v>
      </c>
      <c r="P82">
        <v>16580</v>
      </c>
      <c r="Q82">
        <v>17800</v>
      </c>
      <c r="R82">
        <v>19040</v>
      </c>
      <c r="S82">
        <v>20260</v>
      </c>
      <c r="T82">
        <v>16110</v>
      </c>
      <c r="U82">
        <v>18420</v>
      </c>
      <c r="V82">
        <v>20730</v>
      </c>
      <c r="W82">
        <v>23010</v>
      </c>
      <c r="X82">
        <v>24870</v>
      </c>
      <c r="Y82">
        <v>26700</v>
      </c>
      <c r="Z82">
        <v>28560</v>
      </c>
      <c r="AA82">
        <v>30390</v>
      </c>
      <c r="AB82">
        <v>21480</v>
      </c>
      <c r="AC82">
        <v>24560</v>
      </c>
      <c r="AD82">
        <v>27640</v>
      </c>
      <c r="AE82">
        <v>30680</v>
      </c>
      <c r="AF82">
        <v>33160</v>
      </c>
      <c r="AG82">
        <v>35600</v>
      </c>
      <c r="AH82">
        <v>38080</v>
      </c>
      <c r="AI82">
        <v>40520</v>
      </c>
      <c r="AJ82">
        <v>26850</v>
      </c>
      <c r="AK82">
        <v>30700</v>
      </c>
      <c r="AL82">
        <v>34550</v>
      </c>
      <c r="AM82">
        <v>38350</v>
      </c>
      <c r="AN82">
        <v>41450</v>
      </c>
      <c r="AO82">
        <v>44500</v>
      </c>
      <c r="AP82">
        <v>47600</v>
      </c>
      <c r="AQ82">
        <v>50650</v>
      </c>
      <c r="AR82">
        <v>32220</v>
      </c>
      <c r="AS82">
        <v>36840</v>
      </c>
      <c r="AT82">
        <v>41460</v>
      </c>
      <c r="AU82">
        <v>46020</v>
      </c>
      <c r="AV82">
        <v>49740</v>
      </c>
      <c r="AW82">
        <v>53400</v>
      </c>
      <c r="AX82">
        <v>57120</v>
      </c>
      <c r="AY82">
        <v>60780</v>
      </c>
      <c r="AZ82">
        <v>37590</v>
      </c>
      <c r="BA82">
        <v>42980</v>
      </c>
      <c r="BB82">
        <v>48370</v>
      </c>
      <c r="BC82">
        <v>53690</v>
      </c>
      <c r="BD82">
        <v>58030</v>
      </c>
      <c r="BE82">
        <v>62300</v>
      </c>
      <c r="BF82">
        <v>66640</v>
      </c>
      <c r="BG82">
        <v>70910</v>
      </c>
      <c r="BH82">
        <v>42960</v>
      </c>
      <c r="BI82">
        <v>49120</v>
      </c>
      <c r="BJ82">
        <v>55280</v>
      </c>
      <c r="BK82">
        <v>61360</v>
      </c>
      <c r="BL82">
        <v>66320</v>
      </c>
      <c r="BM82">
        <v>71200</v>
      </c>
      <c r="BN82">
        <v>76160</v>
      </c>
      <c r="BO82">
        <v>81040</v>
      </c>
    </row>
    <row r="83" spans="1:67" ht="14.1" customHeight="1" x14ac:dyDescent="0.2">
      <c r="A83" t="s">
        <v>280</v>
      </c>
      <c r="B83" s="1" t="s">
        <v>279</v>
      </c>
      <c r="C83" s="1" t="s">
        <v>21</v>
      </c>
      <c r="D83" s="1" t="s">
        <v>19</v>
      </c>
      <c r="E83" s="1" t="s">
        <v>617</v>
      </c>
      <c r="F83" s="1" t="s">
        <v>564</v>
      </c>
      <c r="G83" t="s">
        <v>280</v>
      </c>
      <c r="H83" t="s">
        <v>280</v>
      </c>
      <c r="I83" t="s">
        <v>277</v>
      </c>
      <c r="J83" t="s">
        <v>278</v>
      </c>
      <c r="K83" s="1">
        <v>0</v>
      </c>
      <c r="L83">
        <v>12260</v>
      </c>
      <c r="M83">
        <v>14000</v>
      </c>
      <c r="N83">
        <v>15760</v>
      </c>
      <c r="O83">
        <v>17500</v>
      </c>
      <c r="P83">
        <v>18900</v>
      </c>
      <c r="Q83">
        <v>20300</v>
      </c>
      <c r="R83">
        <v>21700</v>
      </c>
      <c r="S83">
        <v>23100</v>
      </c>
      <c r="T83">
        <v>18390</v>
      </c>
      <c r="U83">
        <v>21000</v>
      </c>
      <c r="V83">
        <v>23640</v>
      </c>
      <c r="W83">
        <v>26250</v>
      </c>
      <c r="X83">
        <v>28350</v>
      </c>
      <c r="Y83">
        <v>30450</v>
      </c>
      <c r="Z83">
        <v>32550</v>
      </c>
      <c r="AA83">
        <v>34650</v>
      </c>
      <c r="AB83">
        <v>24520</v>
      </c>
      <c r="AC83">
        <v>28000</v>
      </c>
      <c r="AD83">
        <v>31520</v>
      </c>
      <c r="AE83">
        <v>35000</v>
      </c>
      <c r="AF83">
        <v>37800</v>
      </c>
      <c r="AG83">
        <v>40600</v>
      </c>
      <c r="AH83">
        <v>43400</v>
      </c>
      <c r="AI83">
        <v>46200</v>
      </c>
      <c r="AJ83">
        <v>30650</v>
      </c>
      <c r="AK83">
        <v>35000</v>
      </c>
      <c r="AL83">
        <v>39400</v>
      </c>
      <c r="AM83">
        <v>43750</v>
      </c>
      <c r="AN83">
        <v>47250</v>
      </c>
      <c r="AO83">
        <v>50750</v>
      </c>
      <c r="AP83">
        <v>54250</v>
      </c>
      <c r="AQ83">
        <v>57750</v>
      </c>
      <c r="AR83">
        <v>36780</v>
      </c>
      <c r="AS83">
        <v>42000</v>
      </c>
      <c r="AT83">
        <v>47280</v>
      </c>
      <c r="AU83">
        <v>52500</v>
      </c>
      <c r="AV83">
        <v>56700</v>
      </c>
      <c r="AW83">
        <v>60900</v>
      </c>
      <c r="AX83">
        <v>65100</v>
      </c>
      <c r="AY83">
        <v>69300</v>
      </c>
      <c r="AZ83">
        <v>42910</v>
      </c>
      <c r="BA83">
        <v>49000</v>
      </c>
      <c r="BB83">
        <v>55160</v>
      </c>
      <c r="BC83">
        <v>61250</v>
      </c>
      <c r="BD83">
        <v>66150</v>
      </c>
      <c r="BE83">
        <v>71050</v>
      </c>
      <c r="BF83">
        <v>75950</v>
      </c>
      <c r="BG83">
        <v>80850</v>
      </c>
      <c r="BH83">
        <v>49040</v>
      </c>
      <c r="BI83">
        <v>56000</v>
      </c>
      <c r="BJ83">
        <v>63040</v>
      </c>
      <c r="BK83">
        <v>70000</v>
      </c>
      <c r="BL83">
        <v>75600</v>
      </c>
      <c r="BM83">
        <v>81200</v>
      </c>
      <c r="BN83">
        <v>86800</v>
      </c>
      <c r="BO83">
        <v>92400</v>
      </c>
    </row>
    <row r="84" spans="1:67" ht="14.1" customHeight="1" x14ac:dyDescent="0.2">
      <c r="A84" t="s">
        <v>284</v>
      </c>
      <c r="B84" s="1" t="s">
        <v>283</v>
      </c>
      <c r="C84" s="1" t="s">
        <v>21</v>
      </c>
      <c r="D84" s="1" t="s">
        <v>19</v>
      </c>
      <c r="E84" s="1" t="s">
        <v>617</v>
      </c>
      <c r="F84" s="1" t="s">
        <v>565</v>
      </c>
      <c r="G84" t="s">
        <v>284</v>
      </c>
      <c r="H84" t="s">
        <v>284</v>
      </c>
      <c r="I84" t="s">
        <v>281</v>
      </c>
      <c r="J84" t="s">
        <v>282</v>
      </c>
      <c r="K84" s="1">
        <v>0</v>
      </c>
      <c r="L84">
        <v>10940</v>
      </c>
      <c r="M84">
        <v>12500</v>
      </c>
      <c r="N84">
        <v>14060</v>
      </c>
      <c r="O84">
        <v>15620</v>
      </c>
      <c r="P84">
        <v>16880</v>
      </c>
      <c r="Q84">
        <v>18120</v>
      </c>
      <c r="R84">
        <v>19380</v>
      </c>
      <c r="S84">
        <v>20620</v>
      </c>
      <c r="T84">
        <v>16410</v>
      </c>
      <c r="U84">
        <v>18750</v>
      </c>
      <c r="V84">
        <v>21090</v>
      </c>
      <c r="W84">
        <v>23430</v>
      </c>
      <c r="X84">
        <v>25320</v>
      </c>
      <c r="Y84">
        <v>27180</v>
      </c>
      <c r="Z84">
        <v>29070</v>
      </c>
      <c r="AA84">
        <v>30930</v>
      </c>
      <c r="AB84">
        <v>21880</v>
      </c>
      <c r="AC84">
        <v>25000</v>
      </c>
      <c r="AD84">
        <v>28120</v>
      </c>
      <c r="AE84">
        <v>31240</v>
      </c>
      <c r="AF84">
        <v>33760</v>
      </c>
      <c r="AG84">
        <v>36240</v>
      </c>
      <c r="AH84">
        <v>38760</v>
      </c>
      <c r="AI84">
        <v>41240</v>
      </c>
      <c r="AJ84">
        <v>27350</v>
      </c>
      <c r="AK84">
        <v>31250</v>
      </c>
      <c r="AL84">
        <v>35150</v>
      </c>
      <c r="AM84">
        <v>39050</v>
      </c>
      <c r="AN84">
        <v>42200</v>
      </c>
      <c r="AO84">
        <v>45300</v>
      </c>
      <c r="AP84">
        <v>48450</v>
      </c>
      <c r="AQ84">
        <v>51550</v>
      </c>
      <c r="AR84">
        <v>32820</v>
      </c>
      <c r="AS84">
        <v>37500</v>
      </c>
      <c r="AT84">
        <v>42180</v>
      </c>
      <c r="AU84">
        <v>46860</v>
      </c>
      <c r="AV84">
        <v>50640</v>
      </c>
      <c r="AW84">
        <v>54360</v>
      </c>
      <c r="AX84">
        <v>58140</v>
      </c>
      <c r="AY84">
        <v>61860</v>
      </c>
      <c r="AZ84">
        <v>38290</v>
      </c>
      <c r="BA84">
        <v>43750</v>
      </c>
      <c r="BB84">
        <v>49210</v>
      </c>
      <c r="BC84">
        <v>54670</v>
      </c>
      <c r="BD84">
        <v>59080</v>
      </c>
      <c r="BE84">
        <v>63420</v>
      </c>
      <c r="BF84">
        <v>67830</v>
      </c>
      <c r="BG84">
        <v>72170</v>
      </c>
      <c r="BH84">
        <v>43760</v>
      </c>
      <c r="BI84">
        <v>50000</v>
      </c>
      <c r="BJ84">
        <v>56240</v>
      </c>
      <c r="BK84">
        <v>62480</v>
      </c>
      <c r="BL84">
        <v>67520</v>
      </c>
      <c r="BM84">
        <v>72480</v>
      </c>
      <c r="BN84">
        <v>77520</v>
      </c>
      <c r="BO84">
        <v>82480</v>
      </c>
    </row>
    <row r="85" spans="1:67" ht="14.1" customHeight="1" x14ac:dyDescent="0.2">
      <c r="A85" t="s">
        <v>286</v>
      </c>
      <c r="B85" s="1" t="s">
        <v>285</v>
      </c>
      <c r="C85" s="1" t="s">
        <v>21</v>
      </c>
      <c r="D85" s="1" t="s">
        <v>19</v>
      </c>
      <c r="E85" s="1" t="s">
        <v>617</v>
      </c>
      <c r="F85" s="1" t="s">
        <v>566</v>
      </c>
      <c r="G85" t="s">
        <v>286</v>
      </c>
      <c r="H85" t="s">
        <v>286</v>
      </c>
      <c r="I85" t="s">
        <v>827</v>
      </c>
      <c r="J85" t="s">
        <v>834</v>
      </c>
      <c r="K85" s="1">
        <v>0</v>
      </c>
      <c r="L85">
        <v>13120</v>
      </c>
      <c r="M85">
        <v>15000</v>
      </c>
      <c r="N85">
        <v>16880</v>
      </c>
      <c r="O85">
        <v>18760</v>
      </c>
      <c r="P85">
        <v>20260</v>
      </c>
      <c r="Q85">
        <v>21760</v>
      </c>
      <c r="R85">
        <v>23260</v>
      </c>
      <c r="S85">
        <v>24760</v>
      </c>
      <c r="T85">
        <v>19680</v>
      </c>
      <c r="U85">
        <v>22500</v>
      </c>
      <c r="V85">
        <v>25320</v>
      </c>
      <c r="W85">
        <v>28140</v>
      </c>
      <c r="X85">
        <v>30390</v>
      </c>
      <c r="Y85">
        <v>32640</v>
      </c>
      <c r="Z85">
        <v>34890</v>
      </c>
      <c r="AA85">
        <v>37140</v>
      </c>
      <c r="AB85">
        <v>26240</v>
      </c>
      <c r="AC85">
        <v>30000</v>
      </c>
      <c r="AD85">
        <v>33760</v>
      </c>
      <c r="AE85">
        <v>37520</v>
      </c>
      <c r="AF85">
        <v>40520</v>
      </c>
      <c r="AG85">
        <v>43520</v>
      </c>
      <c r="AH85">
        <v>46520</v>
      </c>
      <c r="AI85">
        <v>49520</v>
      </c>
      <c r="AJ85">
        <v>32800</v>
      </c>
      <c r="AK85">
        <v>37500</v>
      </c>
      <c r="AL85">
        <v>42200</v>
      </c>
      <c r="AM85">
        <v>46900</v>
      </c>
      <c r="AN85">
        <v>50650</v>
      </c>
      <c r="AO85">
        <v>54400</v>
      </c>
      <c r="AP85">
        <v>58150</v>
      </c>
      <c r="AQ85">
        <v>61900</v>
      </c>
      <c r="AR85">
        <v>39360</v>
      </c>
      <c r="AS85">
        <v>45000</v>
      </c>
      <c r="AT85">
        <v>50640</v>
      </c>
      <c r="AU85">
        <v>56280</v>
      </c>
      <c r="AV85">
        <v>60780</v>
      </c>
      <c r="AW85">
        <v>65280</v>
      </c>
      <c r="AX85">
        <v>69780</v>
      </c>
      <c r="AY85">
        <v>74280</v>
      </c>
      <c r="AZ85">
        <v>45920</v>
      </c>
      <c r="BA85">
        <v>52500</v>
      </c>
      <c r="BB85">
        <v>59080</v>
      </c>
      <c r="BC85">
        <v>65660</v>
      </c>
      <c r="BD85">
        <v>70910</v>
      </c>
      <c r="BE85">
        <v>76160</v>
      </c>
      <c r="BF85">
        <v>81410</v>
      </c>
      <c r="BG85">
        <v>86660</v>
      </c>
      <c r="BH85">
        <v>52480</v>
      </c>
      <c r="BI85">
        <v>60000</v>
      </c>
      <c r="BJ85">
        <v>67520</v>
      </c>
      <c r="BK85">
        <v>75040</v>
      </c>
      <c r="BL85">
        <v>81040</v>
      </c>
      <c r="BM85">
        <v>87040</v>
      </c>
      <c r="BN85">
        <v>93040</v>
      </c>
      <c r="BO85">
        <v>99040</v>
      </c>
    </row>
    <row r="86" spans="1:67" ht="14.1" customHeight="1" x14ac:dyDescent="0.2">
      <c r="A86" t="s">
        <v>288</v>
      </c>
      <c r="B86" s="1" t="s">
        <v>287</v>
      </c>
      <c r="C86" s="1" t="s">
        <v>21</v>
      </c>
      <c r="D86" s="1" t="s">
        <v>19</v>
      </c>
      <c r="E86" s="1" t="s">
        <v>617</v>
      </c>
      <c r="F86" s="1" t="s">
        <v>567</v>
      </c>
      <c r="G86" t="s">
        <v>288</v>
      </c>
      <c r="H86" t="s">
        <v>288</v>
      </c>
      <c r="I86" t="s">
        <v>38</v>
      </c>
      <c r="J86" t="s">
        <v>39</v>
      </c>
      <c r="K86" s="1">
        <v>1</v>
      </c>
      <c r="L86">
        <v>22960</v>
      </c>
      <c r="M86">
        <v>26240</v>
      </c>
      <c r="N86">
        <v>29520</v>
      </c>
      <c r="O86">
        <v>32780</v>
      </c>
      <c r="P86">
        <v>35420</v>
      </c>
      <c r="Q86">
        <v>38040</v>
      </c>
      <c r="R86">
        <v>40660</v>
      </c>
      <c r="S86">
        <v>43280</v>
      </c>
      <c r="T86">
        <v>34440</v>
      </c>
      <c r="U86">
        <v>39360</v>
      </c>
      <c r="V86">
        <v>44280</v>
      </c>
      <c r="W86">
        <v>49170</v>
      </c>
      <c r="X86">
        <v>53130</v>
      </c>
      <c r="Y86">
        <v>57060</v>
      </c>
      <c r="Z86">
        <v>60990</v>
      </c>
      <c r="AA86">
        <v>64920</v>
      </c>
      <c r="AB86">
        <v>45920</v>
      </c>
      <c r="AC86">
        <v>52480</v>
      </c>
      <c r="AD86">
        <v>59040</v>
      </c>
      <c r="AE86">
        <v>65560</v>
      </c>
      <c r="AF86">
        <v>70840</v>
      </c>
      <c r="AG86">
        <v>76080</v>
      </c>
      <c r="AH86">
        <v>81320</v>
      </c>
      <c r="AI86">
        <v>86560</v>
      </c>
      <c r="AJ86">
        <v>57400</v>
      </c>
      <c r="AK86">
        <v>65600</v>
      </c>
      <c r="AL86">
        <v>73800</v>
      </c>
      <c r="AM86">
        <v>81950</v>
      </c>
      <c r="AN86">
        <v>88550</v>
      </c>
      <c r="AO86">
        <v>95100</v>
      </c>
      <c r="AP86">
        <v>101650</v>
      </c>
      <c r="AQ86">
        <v>108200</v>
      </c>
      <c r="AR86">
        <v>68880</v>
      </c>
      <c r="AS86">
        <v>78720</v>
      </c>
      <c r="AT86">
        <v>88560</v>
      </c>
      <c r="AU86">
        <v>98340</v>
      </c>
      <c r="AV86">
        <v>106260</v>
      </c>
      <c r="AW86">
        <v>114120</v>
      </c>
      <c r="AX86">
        <v>121980</v>
      </c>
      <c r="AY86">
        <v>129840</v>
      </c>
      <c r="AZ86">
        <v>80360</v>
      </c>
      <c r="BA86">
        <v>91840</v>
      </c>
      <c r="BB86">
        <v>103320</v>
      </c>
      <c r="BC86">
        <v>114730</v>
      </c>
      <c r="BD86">
        <v>123970</v>
      </c>
      <c r="BE86">
        <v>133140</v>
      </c>
      <c r="BF86">
        <v>142310</v>
      </c>
      <c r="BG86">
        <v>151480</v>
      </c>
      <c r="BH86">
        <v>91840</v>
      </c>
      <c r="BI86">
        <v>104960</v>
      </c>
      <c r="BJ86">
        <v>118080</v>
      </c>
      <c r="BK86">
        <v>131120</v>
      </c>
      <c r="BL86">
        <v>141680</v>
      </c>
      <c r="BM86">
        <v>152160</v>
      </c>
      <c r="BN86">
        <v>162640</v>
      </c>
      <c r="BO86">
        <v>173120</v>
      </c>
    </row>
    <row r="87" spans="1:67" ht="14.1" customHeight="1" x14ac:dyDescent="0.2">
      <c r="A87" t="s">
        <v>290</v>
      </c>
      <c r="B87" s="1" t="s">
        <v>289</v>
      </c>
      <c r="C87" s="1" t="s">
        <v>21</v>
      </c>
      <c r="D87" s="1" t="s">
        <v>19</v>
      </c>
      <c r="E87" s="1" t="s">
        <v>617</v>
      </c>
      <c r="F87" s="1" t="s">
        <v>568</v>
      </c>
      <c r="G87" t="s">
        <v>290</v>
      </c>
      <c r="H87" t="s">
        <v>290</v>
      </c>
      <c r="I87" t="s">
        <v>38</v>
      </c>
      <c r="J87" t="s">
        <v>39</v>
      </c>
      <c r="K87" s="1">
        <v>1</v>
      </c>
      <c r="L87">
        <v>22960</v>
      </c>
      <c r="M87">
        <v>26240</v>
      </c>
      <c r="N87">
        <v>29520</v>
      </c>
      <c r="O87">
        <v>32780</v>
      </c>
      <c r="P87">
        <v>35420</v>
      </c>
      <c r="Q87">
        <v>38040</v>
      </c>
      <c r="R87">
        <v>40660</v>
      </c>
      <c r="S87">
        <v>43280</v>
      </c>
      <c r="T87">
        <v>34440</v>
      </c>
      <c r="U87">
        <v>39360</v>
      </c>
      <c r="V87">
        <v>44280</v>
      </c>
      <c r="W87">
        <v>49170</v>
      </c>
      <c r="X87">
        <v>53130</v>
      </c>
      <c r="Y87">
        <v>57060</v>
      </c>
      <c r="Z87">
        <v>60990</v>
      </c>
      <c r="AA87">
        <v>64920</v>
      </c>
      <c r="AB87">
        <v>45920</v>
      </c>
      <c r="AC87">
        <v>52480</v>
      </c>
      <c r="AD87">
        <v>59040</v>
      </c>
      <c r="AE87">
        <v>65560</v>
      </c>
      <c r="AF87">
        <v>70840</v>
      </c>
      <c r="AG87">
        <v>76080</v>
      </c>
      <c r="AH87">
        <v>81320</v>
      </c>
      <c r="AI87">
        <v>86560</v>
      </c>
      <c r="AJ87">
        <v>57400</v>
      </c>
      <c r="AK87">
        <v>65600</v>
      </c>
      <c r="AL87">
        <v>73800</v>
      </c>
      <c r="AM87">
        <v>81950</v>
      </c>
      <c r="AN87">
        <v>88550</v>
      </c>
      <c r="AO87">
        <v>95100</v>
      </c>
      <c r="AP87">
        <v>101650</v>
      </c>
      <c r="AQ87">
        <v>108200</v>
      </c>
      <c r="AR87">
        <v>68880</v>
      </c>
      <c r="AS87">
        <v>78720</v>
      </c>
      <c r="AT87">
        <v>88560</v>
      </c>
      <c r="AU87">
        <v>98340</v>
      </c>
      <c r="AV87">
        <v>106260</v>
      </c>
      <c r="AW87">
        <v>114120</v>
      </c>
      <c r="AX87">
        <v>121980</v>
      </c>
      <c r="AY87">
        <v>129840</v>
      </c>
      <c r="AZ87">
        <v>80360</v>
      </c>
      <c r="BA87">
        <v>91840</v>
      </c>
      <c r="BB87">
        <v>103320</v>
      </c>
      <c r="BC87">
        <v>114730</v>
      </c>
      <c r="BD87">
        <v>123970</v>
      </c>
      <c r="BE87">
        <v>133140</v>
      </c>
      <c r="BF87">
        <v>142310</v>
      </c>
      <c r="BG87">
        <v>151480</v>
      </c>
      <c r="BH87">
        <v>91840</v>
      </c>
      <c r="BI87">
        <v>104960</v>
      </c>
      <c r="BJ87">
        <v>118080</v>
      </c>
      <c r="BK87">
        <v>131120</v>
      </c>
      <c r="BL87">
        <v>141680</v>
      </c>
      <c r="BM87">
        <v>152160</v>
      </c>
      <c r="BN87">
        <v>162640</v>
      </c>
      <c r="BO87">
        <v>173120</v>
      </c>
    </row>
    <row r="88" spans="1:67" ht="14.1" customHeight="1" x14ac:dyDescent="0.2">
      <c r="A88" t="s">
        <v>292</v>
      </c>
      <c r="B88" s="1" t="s">
        <v>291</v>
      </c>
      <c r="C88" s="1" t="s">
        <v>21</v>
      </c>
      <c r="D88" s="1" t="s">
        <v>19</v>
      </c>
      <c r="E88" s="1" t="s">
        <v>617</v>
      </c>
      <c r="F88" s="1" t="s">
        <v>569</v>
      </c>
      <c r="G88" t="s">
        <v>292</v>
      </c>
      <c r="H88" t="s">
        <v>292</v>
      </c>
      <c r="I88" t="s">
        <v>828</v>
      </c>
      <c r="J88" t="s">
        <v>835</v>
      </c>
      <c r="K88" s="1">
        <v>1</v>
      </c>
      <c r="L88">
        <v>13500</v>
      </c>
      <c r="M88">
        <v>15420</v>
      </c>
      <c r="N88">
        <v>17340</v>
      </c>
      <c r="O88">
        <v>19260</v>
      </c>
      <c r="P88">
        <v>20800</v>
      </c>
      <c r="Q88">
        <v>22360</v>
      </c>
      <c r="R88">
        <v>23880</v>
      </c>
      <c r="S88">
        <v>25420</v>
      </c>
      <c r="T88">
        <v>20250</v>
      </c>
      <c r="U88">
        <v>23130</v>
      </c>
      <c r="V88">
        <v>26010</v>
      </c>
      <c r="W88">
        <v>28890</v>
      </c>
      <c r="X88">
        <v>31200</v>
      </c>
      <c r="Y88">
        <v>33540</v>
      </c>
      <c r="Z88">
        <v>35820</v>
      </c>
      <c r="AA88">
        <v>38130</v>
      </c>
      <c r="AB88">
        <v>27000</v>
      </c>
      <c r="AC88">
        <v>30840</v>
      </c>
      <c r="AD88">
        <v>34680</v>
      </c>
      <c r="AE88">
        <v>38520</v>
      </c>
      <c r="AF88">
        <v>41600</v>
      </c>
      <c r="AG88">
        <v>44720</v>
      </c>
      <c r="AH88">
        <v>47760</v>
      </c>
      <c r="AI88">
        <v>50840</v>
      </c>
      <c r="AJ88">
        <v>33750</v>
      </c>
      <c r="AK88">
        <v>38550</v>
      </c>
      <c r="AL88">
        <v>43350</v>
      </c>
      <c r="AM88">
        <v>48150</v>
      </c>
      <c r="AN88">
        <v>52000</v>
      </c>
      <c r="AO88">
        <v>55900</v>
      </c>
      <c r="AP88">
        <v>59700</v>
      </c>
      <c r="AQ88">
        <v>63550</v>
      </c>
      <c r="AR88">
        <v>40500</v>
      </c>
      <c r="AS88">
        <v>46260</v>
      </c>
      <c r="AT88">
        <v>52020</v>
      </c>
      <c r="AU88">
        <v>57780</v>
      </c>
      <c r="AV88">
        <v>62400</v>
      </c>
      <c r="AW88">
        <v>67080</v>
      </c>
      <c r="AX88">
        <v>71640</v>
      </c>
      <c r="AY88">
        <v>76260</v>
      </c>
      <c r="AZ88">
        <v>47250</v>
      </c>
      <c r="BA88">
        <v>53970</v>
      </c>
      <c r="BB88">
        <v>60690</v>
      </c>
      <c r="BC88">
        <v>67410</v>
      </c>
      <c r="BD88">
        <v>72800</v>
      </c>
      <c r="BE88">
        <v>78260</v>
      </c>
      <c r="BF88">
        <v>83580</v>
      </c>
      <c r="BG88">
        <v>88970</v>
      </c>
      <c r="BH88">
        <v>54000</v>
      </c>
      <c r="BI88">
        <v>61680</v>
      </c>
      <c r="BJ88">
        <v>69360</v>
      </c>
      <c r="BK88">
        <v>77040</v>
      </c>
      <c r="BL88">
        <v>83200</v>
      </c>
      <c r="BM88">
        <v>89440</v>
      </c>
      <c r="BN88">
        <v>95520</v>
      </c>
      <c r="BO88">
        <v>101680</v>
      </c>
    </row>
    <row r="89" spans="1:67" ht="14.1" customHeight="1" x14ac:dyDescent="0.2">
      <c r="A89" t="s">
        <v>294</v>
      </c>
      <c r="B89" s="1" t="s">
        <v>293</v>
      </c>
      <c r="C89" s="1" t="s">
        <v>21</v>
      </c>
      <c r="D89" s="1" t="s">
        <v>19</v>
      </c>
      <c r="E89" s="1" t="s">
        <v>617</v>
      </c>
      <c r="F89" s="1" t="s">
        <v>570</v>
      </c>
      <c r="G89" t="s">
        <v>294</v>
      </c>
      <c r="H89" t="s">
        <v>294</v>
      </c>
      <c r="I89" t="s">
        <v>29</v>
      </c>
      <c r="J89" t="s">
        <v>829</v>
      </c>
      <c r="K89" s="1">
        <v>1</v>
      </c>
      <c r="L89">
        <v>15900</v>
      </c>
      <c r="M89">
        <v>18160</v>
      </c>
      <c r="N89">
        <v>20440</v>
      </c>
      <c r="O89">
        <v>22700</v>
      </c>
      <c r="P89">
        <v>24520</v>
      </c>
      <c r="Q89">
        <v>26340</v>
      </c>
      <c r="R89">
        <v>28160</v>
      </c>
      <c r="S89">
        <v>29980</v>
      </c>
      <c r="T89">
        <v>23850</v>
      </c>
      <c r="U89">
        <v>27240</v>
      </c>
      <c r="V89">
        <v>30660</v>
      </c>
      <c r="W89">
        <v>34050</v>
      </c>
      <c r="X89">
        <v>36780</v>
      </c>
      <c r="Y89">
        <v>39510</v>
      </c>
      <c r="Z89">
        <v>42240</v>
      </c>
      <c r="AA89">
        <v>44970</v>
      </c>
      <c r="AB89">
        <v>31800</v>
      </c>
      <c r="AC89">
        <v>36320</v>
      </c>
      <c r="AD89">
        <v>40880</v>
      </c>
      <c r="AE89">
        <v>45400</v>
      </c>
      <c r="AF89">
        <v>49040</v>
      </c>
      <c r="AG89">
        <v>52680</v>
      </c>
      <c r="AH89">
        <v>56320</v>
      </c>
      <c r="AI89">
        <v>59960</v>
      </c>
      <c r="AJ89">
        <v>39750</v>
      </c>
      <c r="AK89">
        <v>45400</v>
      </c>
      <c r="AL89">
        <v>51100</v>
      </c>
      <c r="AM89">
        <v>56750</v>
      </c>
      <c r="AN89">
        <v>61300</v>
      </c>
      <c r="AO89">
        <v>65850</v>
      </c>
      <c r="AP89">
        <v>70400</v>
      </c>
      <c r="AQ89">
        <v>74950</v>
      </c>
      <c r="AR89">
        <v>47700</v>
      </c>
      <c r="AS89">
        <v>54480</v>
      </c>
      <c r="AT89">
        <v>61320</v>
      </c>
      <c r="AU89">
        <v>68100</v>
      </c>
      <c r="AV89">
        <v>73560</v>
      </c>
      <c r="AW89">
        <v>79020</v>
      </c>
      <c r="AX89">
        <v>84480</v>
      </c>
      <c r="AY89">
        <v>89940</v>
      </c>
      <c r="AZ89">
        <v>55650</v>
      </c>
      <c r="BA89">
        <v>63560</v>
      </c>
      <c r="BB89">
        <v>71540</v>
      </c>
      <c r="BC89">
        <v>79450</v>
      </c>
      <c r="BD89">
        <v>85820</v>
      </c>
      <c r="BE89">
        <v>92190</v>
      </c>
      <c r="BF89">
        <v>98560</v>
      </c>
      <c r="BG89">
        <v>104930</v>
      </c>
      <c r="BH89">
        <v>63600</v>
      </c>
      <c r="BI89">
        <v>72640</v>
      </c>
      <c r="BJ89">
        <v>81760</v>
      </c>
      <c r="BK89">
        <v>90800</v>
      </c>
      <c r="BL89">
        <v>98080</v>
      </c>
      <c r="BM89">
        <v>105360</v>
      </c>
      <c r="BN89">
        <v>112640</v>
      </c>
      <c r="BO89">
        <v>119920</v>
      </c>
    </row>
    <row r="90" spans="1:67" ht="14.1" customHeight="1" x14ac:dyDescent="0.2">
      <c r="A90" t="s">
        <v>298</v>
      </c>
      <c r="B90" s="1" t="s">
        <v>297</v>
      </c>
      <c r="C90" s="1" t="s">
        <v>21</v>
      </c>
      <c r="D90" s="1" t="s">
        <v>19</v>
      </c>
      <c r="E90" s="1" t="s">
        <v>617</v>
      </c>
      <c r="F90" s="1" t="s">
        <v>571</v>
      </c>
      <c r="G90" t="s">
        <v>298</v>
      </c>
      <c r="H90" t="s">
        <v>298</v>
      </c>
      <c r="I90" t="s">
        <v>295</v>
      </c>
      <c r="J90" t="s">
        <v>296</v>
      </c>
      <c r="K90" s="1">
        <v>0</v>
      </c>
      <c r="L90">
        <v>10940</v>
      </c>
      <c r="M90">
        <v>12500</v>
      </c>
      <c r="N90">
        <v>14060</v>
      </c>
      <c r="O90">
        <v>15620</v>
      </c>
      <c r="P90">
        <v>16880</v>
      </c>
      <c r="Q90">
        <v>18120</v>
      </c>
      <c r="R90">
        <v>19380</v>
      </c>
      <c r="S90">
        <v>20620</v>
      </c>
      <c r="T90">
        <v>16410</v>
      </c>
      <c r="U90">
        <v>18750</v>
      </c>
      <c r="V90">
        <v>21090</v>
      </c>
      <c r="W90">
        <v>23430</v>
      </c>
      <c r="X90">
        <v>25320</v>
      </c>
      <c r="Y90">
        <v>27180</v>
      </c>
      <c r="Z90">
        <v>29070</v>
      </c>
      <c r="AA90">
        <v>30930</v>
      </c>
      <c r="AB90">
        <v>21880</v>
      </c>
      <c r="AC90">
        <v>25000</v>
      </c>
      <c r="AD90">
        <v>28120</v>
      </c>
      <c r="AE90">
        <v>31240</v>
      </c>
      <c r="AF90">
        <v>33760</v>
      </c>
      <c r="AG90">
        <v>36240</v>
      </c>
      <c r="AH90">
        <v>38760</v>
      </c>
      <c r="AI90">
        <v>41240</v>
      </c>
      <c r="AJ90">
        <v>27350</v>
      </c>
      <c r="AK90">
        <v>31250</v>
      </c>
      <c r="AL90">
        <v>35150</v>
      </c>
      <c r="AM90">
        <v>39050</v>
      </c>
      <c r="AN90">
        <v>42200</v>
      </c>
      <c r="AO90">
        <v>45300</v>
      </c>
      <c r="AP90">
        <v>48450</v>
      </c>
      <c r="AQ90">
        <v>51550</v>
      </c>
      <c r="AR90">
        <v>32820</v>
      </c>
      <c r="AS90">
        <v>37500</v>
      </c>
      <c r="AT90">
        <v>42180</v>
      </c>
      <c r="AU90">
        <v>46860</v>
      </c>
      <c r="AV90">
        <v>50640</v>
      </c>
      <c r="AW90">
        <v>54360</v>
      </c>
      <c r="AX90">
        <v>58140</v>
      </c>
      <c r="AY90">
        <v>61860</v>
      </c>
      <c r="AZ90">
        <v>38290</v>
      </c>
      <c r="BA90">
        <v>43750</v>
      </c>
      <c r="BB90">
        <v>49210</v>
      </c>
      <c r="BC90">
        <v>54670</v>
      </c>
      <c r="BD90">
        <v>59080</v>
      </c>
      <c r="BE90">
        <v>63420</v>
      </c>
      <c r="BF90">
        <v>67830</v>
      </c>
      <c r="BG90">
        <v>72170</v>
      </c>
      <c r="BH90">
        <v>43760</v>
      </c>
      <c r="BI90">
        <v>50000</v>
      </c>
      <c r="BJ90">
        <v>56240</v>
      </c>
      <c r="BK90">
        <v>62480</v>
      </c>
      <c r="BL90">
        <v>67520</v>
      </c>
      <c r="BM90">
        <v>72480</v>
      </c>
      <c r="BN90">
        <v>77520</v>
      </c>
      <c r="BO90">
        <v>82480</v>
      </c>
    </row>
    <row r="91" spans="1:67" ht="14.1" customHeight="1" x14ac:dyDescent="0.2">
      <c r="A91" t="s">
        <v>302</v>
      </c>
      <c r="B91" s="1" t="s">
        <v>301</v>
      </c>
      <c r="C91" s="1" t="s">
        <v>21</v>
      </c>
      <c r="D91" s="1" t="s">
        <v>19</v>
      </c>
      <c r="E91" s="1" t="s">
        <v>617</v>
      </c>
      <c r="F91" s="1" t="s">
        <v>572</v>
      </c>
      <c r="G91" t="s">
        <v>302</v>
      </c>
      <c r="H91" t="s">
        <v>302</v>
      </c>
      <c r="I91" t="s">
        <v>299</v>
      </c>
      <c r="J91" t="s">
        <v>300</v>
      </c>
      <c r="K91" s="1">
        <v>1</v>
      </c>
      <c r="L91">
        <v>14560</v>
      </c>
      <c r="M91">
        <v>16640</v>
      </c>
      <c r="N91">
        <v>18720</v>
      </c>
      <c r="O91">
        <v>20780</v>
      </c>
      <c r="P91">
        <v>22460</v>
      </c>
      <c r="Q91">
        <v>24120</v>
      </c>
      <c r="R91">
        <v>25780</v>
      </c>
      <c r="S91">
        <v>27440</v>
      </c>
      <c r="T91">
        <v>21840</v>
      </c>
      <c r="U91">
        <v>24960</v>
      </c>
      <c r="V91">
        <v>28080</v>
      </c>
      <c r="W91">
        <v>31170</v>
      </c>
      <c r="X91">
        <v>33690</v>
      </c>
      <c r="Y91">
        <v>36180</v>
      </c>
      <c r="Z91">
        <v>38670</v>
      </c>
      <c r="AA91">
        <v>41160</v>
      </c>
      <c r="AB91">
        <v>29120</v>
      </c>
      <c r="AC91">
        <v>33280</v>
      </c>
      <c r="AD91">
        <v>37440</v>
      </c>
      <c r="AE91">
        <v>41560</v>
      </c>
      <c r="AF91">
        <v>44920</v>
      </c>
      <c r="AG91">
        <v>48240</v>
      </c>
      <c r="AH91">
        <v>51560</v>
      </c>
      <c r="AI91">
        <v>54880</v>
      </c>
      <c r="AJ91">
        <v>36400</v>
      </c>
      <c r="AK91">
        <v>41600</v>
      </c>
      <c r="AL91">
        <v>46800</v>
      </c>
      <c r="AM91">
        <v>51950</v>
      </c>
      <c r="AN91">
        <v>56150</v>
      </c>
      <c r="AO91">
        <v>60300</v>
      </c>
      <c r="AP91">
        <v>64450</v>
      </c>
      <c r="AQ91">
        <v>68600</v>
      </c>
      <c r="AR91">
        <v>43680</v>
      </c>
      <c r="AS91">
        <v>49920</v>
      </c>
      <c r="AT91">
        <v>56160</v>
      </c>
      <c r="AU91">
        <v>62340</v>
      </c>
      <c r="AV91">
        <v>67380</v>
      </c>
      <c r="AW91">
        <v>72360</v>
      </c>
      <c r="AX91">
        <v>77340</v>
      </c>
      <c r="AY91">
        <v>82320</v>
      </c>
      <c r="AZ91">
        <v>50960</v>
      </c>
      <c r="BA91">
        <v>58240</v>
      </c>
      <c r="BB91">
        <v>65520</v>
      </c>
      <c r="BC91">
        <v>72730</v>
      </c>
      <c r="BD91">
        <v>78610</v>
      </c>
      <c r="BE91">
        <v>84420</v>
      </c>
      <c r="BF91">
        <v>90230</v>
      </c>
      <c r="BG91">
        <v>96040</v>
      </c>
      <c r="BH91">
        <v>58240</v>
      </c>
      <c r="BI91">
        <v>66560</v>
      </c>
      <c r="BJ91">
        <v>74880</v>
      </c>
      <c r="BK91">
        <v>83120</v>
      </c>
      <c r="BL91">
        <v>89840</v>
      </c>
      <c r="BM91">
        <v>96480</v>
      </c>
      <c r="BN91">
        <v>103120</v>
      </c>
      <c r="BO91">
        <v>109760</v>
      </c>
    </row>
    <row r="92" spans="1:67" ht="14.1" customHeight="1" x14ac:dyDescent="0.2">
      <c r="A92" t="s">
        <v>304</v>
      </c>
      <c r="B92" s="1" t="s">
        <v>303</v>
      </c>
      <c r="C92" s="1" t="s">
        <v>21</v>
      </c>
      <c r="D92" s="1" t="s">
        <v>19</v>
      </c>
      <c r="E92" s="1" t="s">
        <v>617</v>
      </c>
      <c r="F92" s="1" t="s">
        <v>573</v>
      </c>
      <c r="G92" t="s">
        <v>304</v>
      </c>
      <c r="H92" t="s">
        <v>304</v>
      </c>
      <c r="I92" t="s">
        <v>274</v>
      </c>
      <c r="J92" t="s">
        <v>833</v>
      </c>
      <c r="K92" s="1">
        <v>1</v>
      </c>
      <c r="L92">
        <v>10740</v>
      </c>
      <c r="M92">
        <v>12280</v>
      </c>
      <c r="N92">
        <v>13820</v>
      </c>
      <c r="O92">
        <v>15340</v>
      </c>
      <c r="P92">
        <v>16580</v>
      </c>
      <c r="Q92">
        <v>17800</v>
      </c>
      <c r="R92">
        <v>19040</v>
      </c>
      <c r="S92">
        <v>20260</v>
      </c>
      <c r="T92">
        <v>16110</v>
      </c>
      <c r="U92">
        <v>18420</v>
      </c>
      <c r="V92">
        <v>20730</v>
      </c>
      <c r="W92">
        <v>23010</v>
      </c>
      <c r="X92">
        <v>24870</v>
      </c>
      <c r="Y92">
        <v>26700</v>
      </c>
      <c r="Z92">
        <v>28560</v>
      </c>
      <c r="AA92">
        <v>30390</v>
      </c>
      <c r="AB92">
        <v>21480</v>
      </c>
      <c r="AC92">
        <v>24560</v>
      </c>
      <c r="AD92">
        <v>27640</v>
      </c>
      <c r="AE92">
        <v>30680</v>
      </c>
      <c r="AF92">
        <v>33160</v>
      </c>
      <c r="AG92">
        <v>35600</v>
      </c>
      <c r="AH92">
        <v>38080</v>
      </c>
      <c r="AI92">
        <v>40520</v>
      </c>
      <c r="AJ92">
        <v>26850</v>
      </c>
      <c r="AK92">
        <v>30700</v>
      </c>
      <c r="AL92">
        <v>34550</v>
      </c>
      <c r="AM92">
        <v>38350</v>
      </c>
      <c r="AN92">
        <v>41450</v>
      </c>
      <c r="AO92">
        <v>44500</v>
      </c>
      <c r="AP92">
        <v>47600</v>
      </c>
      <c r="AQ92">
        <v>50650</v>
      </c>
      <c r="AR92">
        <v>32220</v>
      </c>
      <c r="AS92">
        <v>36840</v>
      </c>
      <c r="AT92">
        <v>41460</v>
      </c>
      <c r="AU92">
        <v>46020</v>
      </c>
      <c r="AV92">
        <v>49740</v>
      </c>
      <c r="AW92">
        <v>53400</v>
      </c>
      <c r="AX92">
        <v>57120</v>
      </c>
      <c r="AY92">
        <v>60780</v>
      </c>
      <c r="AZ92">
        <v>37590</v>
      </c>
      <c r="BA92">
        <v>42980</v>
      </c>
      <c r="BB92">
        <v>48370</v>
      </c>
      <c r="BC92">
        <v>53690</v>
      </c>
      <c r="BD92">
        <v>58030</v>
      </c>
      <c r="BE92">
        <v>62300</v>
      </c>
      <c r="BF92">
        <v>66640</v>
      </c>
      <c r="BG92">
        <v>70910</v>
      </c>
      <c r="BH92">
        <v>42960</v>
      </c>
      <c r="BI92">
        <v>49120</v>
      </c>
      <c r="BJ92">
        <v>55280</v>
      </c>
      <c r="BK92">
        <v>61360</v>
      </c>
      <c r="BL92">
        <v>66320</v>
      </c>
      <c r="BM92">
        <v>71200</v>
      </c>
      <c r="BN92">
        <v>76160</v>
      </c>
      <c r="BO92">
        <v>81040</v>
      </c>
    </row>
    <row r="93" spans="1:67" ht="14.1" customHeight="1" x14ac:dyDescent="0.2">
      <c r="A93" t="s">
        <v>308</v>
      </c>
      <c r="B93" s="1" t="s">
        <v>307</v>
      </c>
      <c r="C93" s="1" t="s">
        <v>21</v>
      </c>
      <c r="D93" s="1" t="s">
        <v>19</v>
      </c>
      <c r="E93" s="1" t="s">
        <v>617</v>
      </c>
      <c r="F93" s="1" t="s">
        <v>574</v>
      </c>
      <c r="G93" t="s">
        <v>308</v>
      </c>
      <c r="H93" t="s">
        <v>308</v>
      </c>
      <c r="I93" t="s">
        <v>305</v>
      </c>
      <c r="J93" t="s">
        <v>306</v>
      </c>
      <c r="K93" s="1">
        <v>0</v>
      </c>
      <c r="L93">
        <v>12660</v>
      </c>
      <c r="M93">
        <v>14460</v>
      </c>
      <c r="N93">
        <v>16260</v>
      </c>
      <c r="O93">
        <v>18060</v>
      </c>
      <c r="P93">
        <v>19520</v>
      </c>
      <c r="Q93">
        <v>20960</v>
      </c>
      <c r="R93">
        <v>22400</v>
      </c>
      <c r="S93">
        <v>23840</v>
      </c>
      <c r="T93">
        <v>18990</v>
      </c>
      <c r="U93">
        <v>21690</v>
      </c>
      <c r="V93">
        <v>24390</v>
      </c>
      <c r="W93">
        <v>27090</v>
      </c>
      <c r="X93">
        <v>29280</v>
      </c>
      <c r="Y93">
        <v>31440</v>
      </c>
      <c r="Z93">
        <v>33600</v>
      </c>
      <c r="AA93">
        <v>35760</v>
      </c>
      <c r="AB93">
        <v>25320</v>
      </c>
      <c r="AC93">
        <v>28920</v>
      </c>
      <c r="AD93">
        <v>32520</v>
      </c>
      <c r="AE93">
        <v>36120</v>
      </c>
      <c r="AF93">
        <v>39040</v>
      </c>
      <c r="AG93">
        <v>41920</v>
      </c>
      <c r="AH93">
        <v>44800</v>
      </c>
      <c r="AI93">
        <v>47680</v>
      </c>
      <c r="AJ93">
        <v>31650</v>
      </c>
      <c r="AK93">
        <v>36150</v>
      </c>
      <c r="AL93">
        <v>40650</v>
      </c>
      <c r="AM93">
        <v>45150</v>
      </c>
      <c r="AN93">
        <v>48800</v>
      </c>
      <c r="AO93">
        <v>52400</v>
      </c>
      <c r="AP93">
        <v>56000</v>
      </c>
      <c r="AQ93">
        <v>59600</v>
      </c>
      <c r="AR93">
        <v>37980</v>
      </c>
      <c r="AS93">
        <v>43380</v>
      </c>
      <c r="AT93">
        <v>48780</v>
      </c>
      <c r="AU93">
        <v>54180</v>
      </c>
      <c r="AV93">
        <v>58560</v>
      </c>
      <c r="AW93">
        <v>62880</v>
      </c>
      <c r="AX93">
        <v>67200</v>
      </c>
      <c r="AY93">
        <v>71520</v>
      </c>
      <c r="AZ93">
        <v>44310</v>
      </c>
      <c r="BA93">
        <v>50610</v>
      </c>
      <c r="BB93">
        <v>56910</v>
      </c>
      <c r="BC93">
        <v>63210</v>
      </c>
      <c r="BD93">
        <v>68320</v>
      </c>
      <c r="BE93">
        <v>73360</v>
      </c>
      <c r="BF93">
        <v>78400</v>
      </c>
      <c r="BG93">
        <v>83440</v>
      </c>
      <c r="BH93">
        <v>50640</v>
      </c>
      <c r="BI93">
        <v>57840</v>
      </c>
      <c r="BJ93">
        <v>65040</v>
      </c>
      <c r="BK93">
        <v>72240</v>
      </c>
      <c r="BL93">
        <v>78080</v>
      </c>
      <c r="BM93">
        <v>83840</v>
      </c>
      <c r="BN93">
        <v>89600</v>
      </c>
      <c r="BO93">
        <v>95360</v>
      </c>
    </row>
    <row r="94" spans="1:67" ht="14.1" customHeight="1" x14ac:dyDescent="0.2">
      <c r="A94" t="s">
        <v>312</v>
      </c>
      <c r="B94" s="1" t="s">
        <v>311</v>
      </c>
      <c r="C94" s="1" t="s">
        <v>21</v>
      </c>
      <c r="D94" s="1" t="s">
        <v>19</v>
      </c>
      <c r="E94" s="1" t="s">
        <v>617</v>
      </c>
      <c r="F94" s="1" t="s">
        <v>575</v>
      </c>
      <c r="G94" t="s">
        <v>312</v>
      </c>
      <c r="H94" t="s">
        <v>312</v>
      </c>
      <c r="I94" t="s">
        <v>309</v>
      </c>
      <c r="J94" t="s">
        <v>310</v>
      </c>
      <c r="K94" s="1">
        <v>0</v>
      </c>
      <c r="L94">
        <v>10940</v>
      </c>
      <c r="M94">
        <v>12500</v>
      </c>
      <c r="N94">
        <v>14060</v>
      </c>
      <c r="O94">
        <v>15620</v>
      </c>
      <c r="P94">
        <v>16880</v>
      </c>
      <c r="Q94">
        <v>18120</v>
      </c>
      <c r="R94">
        <v>19380</v>
      </c>
      <c r="S94">
        <v>20620</v>
      </c>
      <c r="T94">
        <v>16410</v>
      </c>
      <c r="U94">
        <v>18750</v>
      </c>
      <c r="V94">
        <v>21090</v>
      </c>
      <c r="W94">
        <v>23430</v>
      </c>
      <c r="X94">
        <v>25320</v>
      </c>
      <c r="Y94">
        <v>27180</v>
      </c>
      <c r="Z94">
        <v>29070</v>
      </c>
      <c r="AA94">
        <v>30930</v>
      </c>
      <c r="AB94">
        <v>21880</v>
      </c>
      <c r="AC94">
        <v>25000</v>
      </c>
      <c r="AD94">
        <v>28120</v>
      </c>
      <c r="AE94">
        <v>31240</v>
      </c>
      <c r="AF94">
        <v>33760</v>
      </c>
      <c r="AG94">
        <v>36240</v>
      </c>
      <c r="AH94">
        <v>38760</v>
      </c>
      <c r="AI94">
        <v>41240</v>
      </c>
      <c r="AJ94">
        <v>27350</v>
      </c>
      <c r="AK94">
        <v>31250</v>
      </c>
      <c r="AL94">
        <v>35150</v>
      </c>
      <c r="AM94">
        <v>39050</v>
      </c>
      <c r="AN94">
        <v>42200</v>
      </c>
      <c r="AO94">
        <v>45300</v>
      </c>
      <c r="AP94">
        <v>48450</v>
      </c>
      <c r="AQ94">
        <v>51550</v>
      </c>
      <c r="AR94">
        <v>32820</v>
      </c>
      <c r="AS94">
        <v>37500</v>
      </c>
      <c r="AT94">
        <v>42180</v>
      </c>
      <c r="AU94">
        <v>46860</v>
      </c>
      <c r="AV94">
        <v>50640</v>
      </c>
      <c r="AW94">
        <v>54360</v>
      </c>
      <c r="AX94">
        <v>58140</v>
      </c>
      <c r="AY94">
        <v>61860</v>
      </c>
      <c r="AZ94">
        <v>38290</v>
      </c>
      <c r="BA94">
        <v>43750</v>
      </c>
      <c r="BB94">
        <v>49210</v>
      </c>
      <c r="BC94">
        <v>54670</v>
      </c>
      <c r="BD94">
        <v>59080</v>
      </c>
      <c r="BE94">
        <v>63420</v>
      </c>
      <c r="BF94">
        <v>67830</v>
      </c>
      <c r="BG94">
        <v>72170</v>
      </c>
      <c r="BH94">
        <v>43760</v>
      </c>
      <c r="BI94">
        <v>50000</v>
      </c>
      <c r="BJ94">
        <v>56240</v>
      </c>
      <c r="BK94">
        <v>62480</v>
      </c>
      <c r="BL94">
        <v>67520</v>
      </c>
      <c r="BM94">
        <v>72480</v>
      </c>
      <c r="BN94">
        <v>77520</v>
      </c>
      <c r="BO94">
        <v>82480</v>
      </c>
    </row>
    <row r="95" spans="1:67" ht="14.1" customHeight="1" x14ac:dyDescent="0.2">
      <c r="A95" t="s">
        <v>316</v>
      </c>
      <c r="B95" s="1" t="s">
        <v>315</v>
      </c>
      <c r="C95" s="1" t="s">
        <v>21</v>
      </c>
      <c r="D95" s="1" t="s">
        <v>19</v>
      </c>
      <c r="E95" s="1" t="s">
        <v>617</v>
      </c>
      <c r="F95" s="1" t="s">
        <v>576</v>
      </c>
      <c r="G95" t="s">
        <v>316</v>
      </c>
      <c r="H95" t="s">
        <v>316</v>
      </c>
      <c r="I95" t="s">
        <v>313</v>
      </c>
      <c r="J95" t="s">
        <v>314</v>
      </c>
      <c r="K95" s="1">
        <v>0</v>
      </c>
      <c r="L95">
        <v>11740</v>
      </c>
      <c r="M95">
        <v>13420</v>
      </c>
      <c r="N95">
        <v>15100</v>
      </c>
      <c r="O95">
        <v>16760</v>
      </c>
      <c r="P95">
        <v>18120</v>
      </c>
      <c r="Q95">
        <v>19460</v>
      </c>
      <c r="R95">
        <v>20800</v>
      </c>
      <c r="S95">
        <v>22140</v>
      </c>
      <c r="T95">
        <v>17610</v>
      </c>
      <c r="U95">
        <v>20130</v>
      </c>
      <c r="V95">
        <v>22650</v>
      </c>
      <c r="W95">
        <v>25140</v>
      </c>
      <c r="X95">
        <v>27180</v>
      </c>
      <c r="Y95">
        <v>29190</v>
      </c>
      <c r="Z95">
        <v>31200</v>
      </c>
      <c r="AA95">
        <v>33210</v>
      </c>
      <c r="AB95">
        <v>23480</v>
      </c>
      <c r="AC95">
        <v>26840</v>
      </c>
      <c r="AD95">
        <v>30200</v>
      </c>
      <c r="AE95">
        <v>33520</v>
      </c>
      <c r="AF95">
        <v>36240</v>
      </c>
      <c r="AG95">
        <v>38920</v>
      </c>
      <c r="AH95">
        <v>41600</v>
      </c>
      <c r="AI95">
        <v>44280</v>
      </c>
      <c r="AJ95">
        <v>29350</v>
      </c>
      <c r="AK95">
        <v>33550</v>
      </c>
      <c r="AL95">
        <v>37750</v>
      </c>
      <c r="AM95">
        <v>41900</v>
      </c>
      <c r="AN95">
        <v>45300</v>
      </c>
      <c r="AO95">
        <v>48650</v>
      </c>
      <c r="AP95">
        <v>52000</v>
      </c>
      <c r="AQ95">
        <v>55350</v>
      </c>
      <c r="AR95">
        <v>35220</v>
      </c>
      <c r="AS95">
        <v>40260</v>
      </c>
      <c r="AT95">
        <v>45300</v>
      </c>
      <c r="AU95">
        <v>50280</v>
      </c>
      <c r="AV95">
        <v>54360</v>
      </c>
      <c r="AW95">
        <v>58380</v>
      </c>
      <c r="AX95">
        <v>62400</v>
      </c>
      <c r="AY95">
        <v>66420</v>
      </c>
      <c r="AZ95">
        <v>41090</v>
      </c>
      <c r="BA95">
        <v>46970</v>
      </c>
      <c r="BB95">
        <v>52850</v>
      </c>
      <c r="BC95">
        <v>58660</v>
      </c>
      <c r="BD95">
        <v>63420</v>
      </c>
      <c r="BE95">
        <v>68110</v>
      </c>
      <c r="BF95">
        <v>72800</v>
      </c>
      <c r="BG95">
        <v>77490</v>
      </c>
      <c r="BH95">
        <v>46960</v>
      </c>
      <c r="BI95">
        <v>53680</v>
      </c>
      <c r="BJ95">
        <v>60400</v>
      </c>
      <c r="BK95">
        <v>67040</v>
      </c>
      <c r="BL95">
        <v>72480</v>
      </c>
      <c r="BM95">
        <v>77840</v>
      </c>
      <c r="BN95">
        <v>83200</v>
      </c>
      <c r="BO95">
        <v>88560</v>
      </c>
    </row>
    <row r="96" spans="1:67" ht="14.1" customHeight="1" x14ac:dyDescent="0.2">
      <c r="A96" t="s">
        <v>318</v>
      </c>
      <c r="B96" s="1" t="s">
        <v>317</v>
      </c>
      <c r="C96" s="1" t="s">
        <v>21</v>
      </c>
      <c r="D96" s="1" t="s">
        <v>19</v>
      </c>
      <c r="E96" s="1" t="s">
        <v>617</v>
      </c>
      <c r="F96" s="1" t="s">
        <v>577</v>
      </c>
      <c r="G96" t="s">
        <v>318</v>
      </c>
      <c r="H96" t="s">
        <v>318</v>
      </c>
      <c r="I96" t="s">
        <v>128</v>
      </c>
      <c r="J96" t="s">
        <v>129</v>
      </c>
      <c r="K96" s="1">
        <v>1</v>
      </c>
      <c r="L96">
        <v>14920</v>
      </c>
      <c r="M96">
        <v>17040</v>
      </c>
      <c r="N96">
        <v>19180</v>
      </c>
      <c r="O96">
        <v>21300</v>
      </c>
      <c r="P96">
        <v>23020</v>
      </c>
      <c r="Q96">
        <v>24720</v>
      </c>
      <c r="R96">
        <v>26420</v>
      </c>
      <c r="S96">
        <v>28120</v>
      </c>
      <c r="T96">
        <v>22380</v>
      </c>
      <c r="U96">
        <v>25560</v>
      </c>
      <c r="V96">
        <v>28770</v>
      </c>
      <c r="W96">
        <v>31950</v>
      </c>
      <c r="X96">
        <v>34530</v>
      </c>
      <c r="Y96">
        <v>37080</v>
      </c>
      <c r="Z96">
        <v>39630</v>
      </c>
      <c r="AA96">
        <v>42180</v>
      </c>
      <c r="AB96">
        <v>29840</v>
      </c>
      <c r="AC96">
        <v>34080</v>
      </c>
      <c r="AD96">
        <v>38360</v>
      </c>
      <c r="AE96">
        <v>42600</v>
      </c>
      <c r="AF96">
        <v>46040</v>
      </c>
      <c r="AG96">
        <v>49440</v>
      </c>
      <c r="AH96">
        <v>52840</v>
      </c>
      <c r="AI96">
        <v>56240</v>
      </c>
      <c r="AJ96">
        <v>37300</v>
      </c>
      <c r="AK96">
        <v>42600</v>
      </c>
      <c r="AL96">
        <v>47950</v>
      </c>
      <c r="AM96">
        <v>53250</v>
      </c>
      <c r="AN96">
        <v>57550</v>
      </c>
      <c r="AO96">
        <v>61800</v>
      </c>
      <c r="AP96">
        <v>66050</v>
      </c>
      <c r="AQ96">
        <v>70300</v>
      </c>
      <c r="AR96">
        <v>44760</v>
      </c>
      <c r="AS96">
        <v>51120</v>
      </c>
      <c r="AT96">
        <v>57540</v>
      </c>
      <c r="AU96">
        <v>63900</v>
      </c>
      <c r="AV96">
        <v>69060</v>
      </c>
      <c r="AW96">
        <v>74160</v>
      </c>
      <c r="AX96">
        <v>79260</v>
      </c>
      <c r="AY96">
        <v>84360</v>
      </c>
      <c r="AZ96">
        <v>52220</v>
      </c>
      <c r="BA96">
        <v>59640</v>
      </c>
      <c r="BB96">
        <v>67130</v>
      </c>
      <c r="BC96">
        <v>74550</v>
      </c>
      <c r="BD96">
        <v>80570</v>
      </c>
      <c r="BE96">
        <v>86520</v>
      </c>
      <c r="BF96">
        <v>92470</v>
      </c>
      <c r="BG96">
        <v>98420</v>
      </c>
      <c r="BH96">
        <v>59680</v>
      </c>
      <c r="BI96">
        <v>68160</v>
      </c>
      <c r="BJ96">
        <v>76720</v>
      </c>
      <c r="BK96">
        <v>85200</v>
      </c>
      <c r="BL96">
        <v>92080</v>
      </c>
      <c r="BM96">
        <v>98880</v>
      </c>
      <c r="BN96">
        <v>105680</v>
      </c>
      <c r="BO96">
        <v>112480</v>
      </c>
    </row>
    <row r="97" spans="1:67" ht="14.1" customHeight="1" x14ac:dyDescent="0.2">
      <c r="A97" t="s">
        <v>320</v>
      </c>
      <c r="B97" s="1" t="s">
        <v>319</v>
      </c>
      <c r="C97" s="1" t="s">
        <v>21</v>
      </c>
      <c r="D97" s="1" t="s">
        <v>19</v>
      </c>
      <c r="E97" s="1" t="s">
        <v>617</v>
      </c>
      <c r="F97" s="1" t="s">
        <v>578</v>
      </c>
      <c r="G97" t="s">
        <v>320</v>
      </c>
      <c r="H97" t="s">
        <v>320</v>
      </c>
      <c r="I97" t="s">
        <v>38</v>
      </c>
      <c r="J97" t="s">
        <v>39</v>
      </c>
      <c r="K97" s="1">
        <v>1</v>
      </c>
      <c r="L97">
        <v>22960</v>
      </c>
      <c r="M97">
        <v>26240</v>
      </c>
      <c r="N97">
        <v>29520</v>
      </c>
      <c r="O97">
        <v>32780</v>
      </c>
      <c r="P97">
        <v>35420</v>
      </c>
      <c r="Q97">
        <v>38040</v>
      </c>
      <c r="R97">
        <v>40660</v>
      </c>
      <c r="S97">
        <v>43280</v>
      </c>
      <c r="T97">
        <v>34440</v>
      </c>
      <c r="U97">
        <v>39360</v>
      </c>
      <c r="V97">
        <v>44280</v>
      </c>
      <c r="W97">
        <v>49170</v>
      </c>
      <c r="X97">
        <v>53130</v>
      </c>
      <c r="Y97">
        <v>57060</v>
      </c>
      <c r="Z97">
        <v>60990</v>
      </c>
      <c r="AA97">
        <v>64920</v>
      </c>
      <c r="AB97">
        <v>45920</v>
      </c>
      <c r="AC97">
        <v>52480</v>
      </c>
      <c r="AD97">
        <v>59040</v>
      </c>
      <c r="AE97">
        <v>65560</v>
      </c>
      <c r="AF97">
        <v>70840</v>
      </c>
      <c r="AG97">
        <v>76080</v>
      </c>
      <c r="AH97">
        <v>81320</v>
      </c>
      <c r="AI97">
        <v>86560</v>
      </c>
      <c r="AJ97">
        <v>57400</v>
      </c>
      <c r="AK97">
        <v>65600</v>
      </c>
      <c r="AL97">
        <v>73800</v>
      </c>
      <c r="AM97">
        <v>81950</v>
      </c>
      <c r="AN97">
        <v>88550</v>
      </c>
      <c r="AO97">
        <v>95100</v>
      </c>
      <c r="AP97">
        <v>101650</v>
      </c>
      <c r="AQ97">
        <v>108200</v>
      </c>
      <c r="AR97">
        <v>68880</v>
      </c>
      <c r="AS97">
        <v>78720</v>
      </c>
      <c r="AT97">
        <v>88560</v>
      </c>
      <c r="AU97">
        <v>98340</v>
      </c>
      <c r="AV97">
        <v>106260</v>
      </c>
      <c r="AW97">
        <v>114120</v>
      </c>
      <c r="AX97">
        <v>121980</v>
      </c>
      <c r="AY97">
        <v>129840</v>
      </c>
      <c r="AZ97">
        <v>80360</v>
      </c>
      <c r="BA97">
        <v>91840</v>
      </c>
      <c r="BB97">
        <v>103320</v>
      </c>
      <c r="BC97">
        <v>114730</v>
      </c>
      <c r="BD97">
        <v>123970</v>
      </c>
      <c r="BE97">
        <v>133140</v>
      </c>
      <c r="BF97">
        <v>142310</v>
      </c>
      <c r="BG97">
        <v>151480</v>
      </c>
      <c r="BH97">
        <v>91840</v>
      </c>
      <c r="BI97">
        <v>104960</v>
      </c>
      <c r="BJ97">
        <v>118080</v>
      </c>
      <c r="BK97">
        <v>131120</v>
      </c>
      <c r="BL97">
        <v>141680</v>
      </c>
      <c r="BM97">
        <v>152160</v>
      </c>
      <c r="BN97">
        <v>162640</v>
      </c>
      <c r="BO97">
        <v>173120</v>
      </c>
    </row>
    <row r="98" spans="1:67" ht="14.1" customHeight="1" x14ac:dyDescent="0.2">
      <c r="A98" t="s">
        <v>322</v>
      </c>
      <c r="B98" s="1" t="s">
        <v>321</v>
      </c>
      <c r="C98" s="1" t="s">
        <v>21</v>
      </c>
      <c r="D98" s="1" t="s">
        <v>19</v>
      </c>
      <c r="E98" s="1" t="s">
        <v>617</v>
      </c>
      <c r="F98" s="1" t="s">
        <v>579</v>
      </c>
      <c r="G98" t="s">
        <v>322</v>
      </c>
      <c r="H98" t="s">
        <v>322</v>
      </c>
      <c r="I98" t="s">
        <v>274</v>
      </c>
      <c r="J98" t="s">
        <v>833</v>
      </c>
      <c r="K98" s="1">
        <v>1</v>
      </c>
      <c r="L98">
        <v>10740</v>
      </c>
      <c r="M98">
        <v>12280</v>
      </c>
      <c r="N98">
        <v>13820</v>
      </c>
      <c r="O98">
        <v>15340</v>
      </c>
      <c r="P98">
        <v>16580</v>
      </c>
      <c r="Q98">
        <v>17800</v>
      </c>
      <c r="R98">
        <v>19040</v>
      </c>
      <c r="S98">
        <v>20260</v>
      </c>
      <c r="T98">
        <v>16110</v>
      </c>
      <c r="U98">
        <v>18420</v>
      </c>
      <c r="V98">
        <v>20730</v>
      </c>
      <c r="W98">
        <v>23010</v>
      </c>
      <c r="X98">
        <v>24870</v>
      </c>
      <c r="Y98">
        <v>26700</v>
      </c>
      <c r="Z98">
        <v>28560</v>
      </c>
      <c r="AA98">
        <v>30390</v>
      </c>
      <c r="AB98">
        <v>21480</v>
      </c>
      <c r="AC98">
        <v>24560</v>
      </c>
      <c r="AD98">
        <v>27640</v>
      </c>
      <c r="AE98">
        <v>30680</v>
      </c>
      <c r="AF98">
        <v>33160</v>
      </c>
      <c r="AG98">
        <v>35600</v>
      </c>
      <c r="AH98">
        <v>38080</v>
      </c>
      <c r="AI98">
        <v>40520</v>
      </c>
      <c r="AJ98">
        <v>26850</v>
      </c>
      <c r="AK98">
        <v>30700</v>
      </c>
      <c r="AL98">
        <v>34550</v>
      </c>
      <c r="AM98">
        <v>38350</v>
      </c>
      <c r="AN98">
        <v>41450</v>
      </c>
      <c r="AO98">
        <v>44500</v>
      </c>
      <c r="AP98">
        <v>47600</v>
      </c>
      <c r="AQ98">
        <v>50650</v>
      </c>
      <c r="AR98">
        <v>32220</v>
      </c>
      <c r="AS98">
        <v>36840</v>
      </c>
      <c r="AT98">
        <v>41460</v>
      </c>
      <c r="AU98">
        <v>46020</v>
      </c>
      <c r="AV98">
        <v>49740</v>
      </c>
      <c r="AW98">
        <v>53400</v>
      </c>
      <c r="AX98">
        <v>57120</v>
      </c>
      <c r="AY98">
        <v>60780</v>
      </c>
      <c r="AZ98">
        <v>37590</v>
      </c>
      <c r="BA98">
        <v>42980</v>
      </c>
      <c r="BB98">
        <v>48370</v>
      </c>
      <c r="BC98">
        <v>53690</v>
      </c>
      <c r="BD98">
        <v>58030</v>
      </c>
      <c r="BE98">
        <v>62300</v>
      </c>
      <c r="BF98">
        <v>66640</v>
      </c>
      <c r="BG98">
        <v>70910</v>
      </c>
      <c r="BH98">
        <v>42960</v>
      </c>
      <c r="BI98">
        <v>49120</v>
      </c>
      <c r="BJ98">
        <v>55280</v>
      </c>
      <c r="BK98">
        <v>61360</v>
      </c>
      <c r="BL98">
        <v>66320</v>
      </c>
      <c r="BM98">
        <v>71200</v>
      </c>
      <c r="BN98">
        <v>76160</v>
      </c>
      <c r="BO98">
        <v>81040</v>
      </c>
    </row>
    <row r="99" spans="1:67" ht="14.1" customHeight="1" x14ac:dyDescent="0.2">
      <c r="A99" t="s">
        <v>324</v>
      </c>
      <c r="B99" s="1" t="s">
        <v>323</v>
      </c>
      <c r="C99" s="1" t="s">
        <v>21</v>
      </c>
      <c r="D99" s="1" t="s">
        <v>19</v>
      </c>
      <c r="E99" s="1" t="s">
        <v>617</v>
      </c>
      <c r="F99" s="1" t="s">
        <v>580</v>
      </c>
      <c r="G99" t="s">
        <v>324</v>
      </c>
      <c r="H99" t="s">
        <v>324</v>
      </c>
      <c r="I99" t="s">
        <v>262</v>
      </c>
      <c r="J99" t="s">
        <v>263</v>
      </c>
      <c r="K99" s="1">
        <v>0</v>
      </c>
      <c r="L99">
        <v>11940</v>
      </c>
      <c r="M99">
        <v>13640</v>
      </c>
      <c r="N99">
        <v>15340</v>
      </c>
      <c r="O99">
        <v>17040</v>
      </c>
      <c r="P99">
        <v>18420</v>
      </c>
      <c r="Q99">
        <v>19780</v>
      </c>
      <c r="R99">
        <v>21140</v>
      </c>
      <c r="S99">
        <v>22500</v>
      </c>
      <c r="T99">
        <v>17910</v>
      </c>
      <c r="U99">
        <v>20460</v>
      </c>
      <c r="V99">
        <v>23010</v>
      </c>
      <c r="W99">
        <v>25560</v>
      </c>
      <c r="X99">
        <v>27630</v>
      </c>
      <c r="Y99">
        <v>29670</v>
      </c>
      <c r="Z99">
        <v>31710</v>
      </c>
      <c r="AA99">
        <v>33750</v>
      </c>
      <c r="AB99">
        <v>23880</v>
      </c>
      <c r="AC99">
        <v>27280</v>
      </c>
      <c r="AD99">
        <v>30680</v>
      </c>
      <c r="AE99">
        <v>34080</v>
      </c>
      <c r="AF99">
        <v>36840</v>
      </c>
      <c r="AG99">
        <v>39560</v>
      </c>
      <c r="AH99">
        <v>42280</v>
      </c>
      <c r="AI99">
        <v>45000</v>
      </c>
      <c r="AJ99">
        <v>29850</v>
      </c>
      <c r="AK99">
        <v>34100</v>
      </c>
      <c r="AL99">
        <v>38350</v>
      </c>
      <c r="AM99">
        <v>42600</v>
      </c>
      <c r="AN99">
        <v>46050</v>
      </c>
      <c r="AO99">
        <v>49450</v>
      </c>
      <c r="AP99">
        <v>52850</v>
      </c>
      <c r="AQ99">
        <v>56250</v>
      </c>
      <c r="AR99">
        <v>35820</v>
      </c>
      <c r="AS99">
        <v>40920</v>
      </c>
      <c r="AT99">
        <v>46020</v>
      </c>
      <c r="AU99">
        <v>51120</v>
      </c>
      <c r="AV99">
        <v>55260</v>
      </c>
      <c r="AW99">
        <v>59340</v>
      </c>
      <c r="AX99">
        <v>63420</v>
      </c>
      <c r="AY99">
        <v>67500</v>
      </c>
      <c r="AZ99">
        <v>41790</v>
      </c>
      <c r="BA99">
        <v>47740</v>
      </c>
      <c r="BB99">
        <v>53690</v>
      </c>
      <c r="BC99">
        <v>59640</v>
      </c>
      <c r="BD99">
        <v>64470</v>
      </c>
      <c r="BE99">
        <v>69230</v>
      </c>
      <c r="BF99">
        <v>73990</v>
      </c>
      <c r="BG99">
        <v>78750</v>
      </c>
      <c r="BH99">
        <v>47760</v>
      </c>
      <c r="BI99">
        <v>54560</v>
      </c>
      <c r="BJ99">
        <v>61360</v>
      </c>
      <c r="BK99">
        <v>68160</v>
      </c>
      <c r="BL99">
        <v>73680</v>
      </c>
      <c r="BM99">
        <v>79120</v>
      </c>
      <c r="BN99">
        <v>84560</v>
      </c>
      <c r="BO99">
        <v>90000</v>
      </c>
    </row>
    <row r="100" spans="1:67" ht="14.1" customHeight="1" x14ac:dyDescent="0.2">
      <c r="A100" t="s">
        <v>326</v>
      </c>
      <c r="B100" s="1" t="s">
        <v>325</v>
      </c>
      <c r="C100" s="1" t="s">
        <v>21</v>
      </c>
      <c r="D100" s="1" t="s">
        <v>19</v>
      </c>
      <c r="E100" s="1" t="s">
        <v>617</v>
      </c>
      <c r="F100" s="1" t="s">
        <v>581</v>
      </c>
      <c r="G100" t="s">
        <v>326</v>
      </c>
      <c r="H100" t="s">
        <v>326</v>
      </c>
      <c r="I100" t="s">
        <v>22</v>
      </c>
      <c r="J100" t="s">
        <v>477</v>
      </c>
      <c r="K100" s="1">
        <v>1</v>
      </c>
      <c r="L100">
        <v>17620</v>
      </c>
      <c r="M100">
        <v>20140</v>
      </c>
      <c r="N100">
        <v>22660</v>
      </c>
      <c r="O100">
        <v>25160</v>
      </c>
      <c r="P100">
        <v>27180</v>
      </c>
      <c r="Q100">
        <v>29200</v>
      </c>
      <c r="R100">
        <v>31200</v>
      </c>
      <c r="S100">
        <v>33220</v>
      </c>
      <c r="T100">
        <v>26430</v>
      </c>
      <c r="U100">
        <v>30210</v>
      </c>
      <c r="V100">
        <v>33990</v>
      </c>
      <c r="W100">
        <v>37740</v>
      </c>
      <c r="X100">
        <v>40770</v>
      </c>
      <c r="Y100">
        <v>43800</v>
      </c>
      <c r="Z100">
        <v>46800</v>
      </c>
      <c r="AA100">
        <v>49830</v>
      </c>
      <c r="AB100">
        <v>35240</v>
      </c>
      <c r="AC100">
        <v>40280</v>
      </c>
      <c r="AD100">
        <v>45320</v>
      </c>
      <c r="AE100">
        <v>50320</v>
      </c>
      <c r="AF100">
        <v>54360</v>
      </c>
      <c r="AG100">
        <v>58400</v>
      </c>
      <c r="AH100">
        <v>62400</v>
      </c>
      <c r="AI100">
        <v>66440</v>
      </c>
      <c r="AJ100">
        <v>44050</v>
      </c>
      <c r="AK100">
        <v>50350</v>
      </c>
      <c r="AL100">
        <v>56650</v>
      </c>
      <c r="AM100">
        <v>62900</v>
      </c>
      <c r="AN100">
        <v>67950</v>
      </c>
      <c r="AO100">
        <v>73000</v>
      </c>
      <c r="AP100">
        <v>78000</v>
      </c>
      <c r="AQ100">
        <v>83050</v>
      </c>
      <c r="AR100">
        <v>52860</v>
      </c>
      <c r="AS100">
        <v>60420</v>
      </c>
      <c r="AT100">
        <v>67980</v>
      </c>
      <c r="AU100">
        <v>75480</v>
      </c>
      <c r="AV100">
        <v>81540</v>
      </c>
      <c r="AW100">
        <v>87600</v>
      </c>
      <c r="AX100">
        <v>93600</v>
      </c>
      <c r="AY100">
        <v>99660</v>
      </c>
      <c r="AZ100">
        <v>61670</v>
      </c>
      <c r="BA100">
        <v>70490</v>
      </c>
      <c r="BB100">
        <v>79310</v>
      </c>
      <c r="BC100">
        <v>88060</v>
      </c>
      <c r="BD100">
        <v>95130</v>
      </c>
      <c r="BE100">
        <v>102200</v>
      </c>
      <c r="BF100">
        <v>109200</v>
      </c>
      <c r="BG100">
        <v>116270</v>
      </c>
      <c r="BH100">
        <v>70480</v>
      </c>
      <c r="BI100">
        <v>80560</v>
      </c>
      <c r="BJ100">
        <v>90640</v>
      </c>
      <c r="BK100">
        <v>100640</v>
      </c>
      <c r="BL100">
        <v>108720</v>
      </c>
      <c r="BM100">
        <v>116800</v>
      </c>
      <c r="BN100">
        <v>124800</v>
      </c>
      <c r="BO100">
        <v>132880</v>
      </c>
    </row>
    <row r="101" spans="1:67" ht="14.1" customHeight="1" x14ac:dyDescent="0.2">
      <c r="A101" t="s">
        <v>328</v>
      </c>
      <c r="B101" s="1" t="s">
        <v>327</v>
      </c>
      <c r="C101" s="1" t="s">
        <v>21</v>
      </c>
      <c r="D101" s="1" t="s">
        <v>19</v>
      </c>
      <c r="E101" s="1" t="s">
        <v>617</v>
      </c>
      <c r="F101" s="1" t="s">
        <v>582</v>
      </c>
      <c r="G101" t="s">
        <v>328</v>
      </c>
      <c r="H101" t="s">
        <v>328</v>
      </c>
      <c r="I101" t="s">
        <v>128</v>
      </c>
      <c r="J101" t="s">
        <v>129</v>
      </c>
      <c r="K101" s="1">
        <v>1</v>
      </c>
      <c r="L101">
        <v>14920</v>
      </c>
      <c r="M101">
        <v>17040</v>
      </c>
      <c r="N101">
        <v>19180</v>
      </c>
      <c r="O101">
        <v>21300</v>
      </c>
      <c r="P101">
        <v>23020</v>
      </c>
      <c r="Q101">
        <v>24720</v>
      </c>
      <c r="R101">
        <v>26420</v>
      </c>
      <c r="S101">
        <v>28120</v>
      </c>
      <c r="T101">
        <v>22380</v>
      </c>
      <c r="U101">
        <v>25560</v>
      </c>
      <c r="V101">
        <v>28770</v>
      </c>
      <c r="W101">
        <v>31950</v>
      </c>
      <c r="X101">
        <v>34530</v>
      </c>
      <c r="Y101">
        <v>37080</v>
      </c>
      <c r="Z101">
        <v>39630</v>
      </c>
      <c r="AA101">
        <v>42180</v>
      </c>
      <c r="AB101">
        <v>29840</v>
      </c>
      <c r="AC101">
        <v>34080</v>
      </c>
      <c r="AD101">
        <v>38360</v>
      </c>
      <c r="AE101">
        <v>42600</v>
      </c>
      <c r="AF101">
        <v>46040</v>
      </c>
      <c r="AG101">
        <v>49440</v>
      </c>
      <c r="AH101">
        <v>52840</v>
      </c>
      <c r="AI101">
        <v>56240</v>
      </c>
      <c r="AJ101">
        <v>37300</v>
      </c>
      <c r="AK101">
        <v>42600</v>
      </c>
      <c r="AL101">
        <v>47950</v>
      </c>
      <c r="AM101">
        <v>53250</v>
      </c>
      <c r="AN101">
        <v>57550</v>
      </c>
      <c r="AO101">
        <v>61800</v>
      </c>
      <c r="AP101">
        <v>66050</v>
      </c>
      <c r="AQ101">
        <v>70300</v>
      </c>
      <c r="AR101">
        <v>44760</v>
      </c>
      <c r="AS101">
        <v>51120</v>
      </c>
      <c r="AT101">
        <v>57540</v>
      </c>
      <c r="AU101">
        <v>63900</v>
      </c>
      <c r="AV101">
        <v>69060</v>
      </c>
      <c r="AW101">
        <v>74160</v>
      </c>
      <c r="AX101">
        <v>79260</v>
      </c>
      <c r="AY101">
        <v>84360</v>
      </c>
      <c r="AZ101">
        <v>52220</v>
      </c>
      <c r="BA101">
        <v>59640</v>
      </c>
      <c r="BB101">
        <v>67130</v>
      </c>
      <c r="BC101">
        <v>74550</v>
      </c>
      <c r="BD101">
        <v>80570</v>
      </c>
      <c r="BE101">
        <v>86520</v>
      </c>
      <c r="BF101">
        <v>92470</v>
      </c>
      <c r="BG101">
        <v>98420</v>
      </c>
      <c r="BH101">
        <v>59680</v>
      </c>
      <c r="BI101">
        <v>68160</v>
      </c>
      <c r="BJ101">
        <v>76720</v>
      </c>
      <c r="BK101">
        <v>85200</v>
      </c>
      <c r="BL101">
        <v>92080</v>
      </c>
      <c r="BM101">
        <v>98880</v>
      </c>
      <c r="BN101">
        <v>105680</v>
      </c>
      <c r="BO101">
        <v>112480</v>
      </c>
    </row>
    <row r="102" spans="1:67" ht="14.1" customHeight="1" x14ac:dyDescent="0.2">
      <c r="A102" t="s">
        <v>330</v>
      </c>
      <c r="B102" s="1" t="s">
        <v>329</v>
      </c>
      <c r="C102" s="1" t="s">
        <v>21</v>
      </c>
      <c r="D102" s="1" t="s">
        <v>19</v>
      </c>
      <c r="E102" s="1" t="s">
        <v>617</v>
      </c>
      <c r="F102" s="1" t="s">
        <v>583</v>
      </c>
      <c r="G102" t="s">
        <v>330</v>
      </c>
      <c r="H102" t="s">
        <v>330</v>
      </c>
      <c r="I102" t="s">
        <v>29</v>
      </c>
      <c r="J102" t="s">
        <v>829</v>
      </c>
      <c r="K102" s="1">
        <v>1</v>
      </c>
      <c r="L102">
        <v>15900</v>
      </c>
      <c r="M102">
        <v>18160</v>
      </c>
      <c r="N102">
        <v>20440</v>
      </c>
      <c r="O102">
        <v>22700</v>
      </c>
      <c r="P102">
        <v>24520</v>
      </c>
      <c r="Q102">
        <v>26340</v>
      </c>
      <c r="R102">
        <v>28160</v>
      </c>
      <c r="S102">
        <v>29980</v>
      </c>
      <c r="T102">
        <v>23850</v>
      </c>
      <c r="U102">
        <v>27240</v>
      </c>
      <c r="V102">
        <v>30660</v>
      </c>
      <c r="W102">
        <v>34050</v>
      </c>
      <c r="X102">
        <v>36780</v>
      </c>
      <c r="Y102">
        <v>39510</v>
      </c>
      <c r="Z102">
        <v>42240</v>
      </c>
      <c r="AA102">
        <v>44970</v>
      </c>
      <c r="AB102">
        <v>31800</v>
      </c>
      <c r="AC102">
        <v>36320</v>
      </c>
      <c r="AD102">
        <v>40880</v>
      </c>
      <c r="AE102">
        <v>45400</v>
      </c>
      <c r="AF102">
        <v>49040</v>
      </c>
      <c r="AG102">
        <v>52680</v>
      </c>
      <c r="AH102">
        <v>56320</v>
      </c>
      <c r="AI102">
        <v>59960</v>
      </c>
      <c r="AJ102">
        <v>39750</v>
      </c>
      <c r="AK102">
        <v>45400</v>
      </c>
      <c r="AL102">
        <v>51100</v>
      </c>
      <c r="AM102">
        <v>56750</v>
      </c>
      <c r="AN102">
        <v>61300</v>
      </c>
      <c r="AO102">
        <v>65850</v>
      </c>
      <c r="AP102">
        <v>70400</v>
      </c>
      <c r="AQ102">
        <v>74950</v>
      </c>
      <c r="AR102">
        <v>47700</v>
      </c>
      <c r="AS102">
        <v>54480</v>
      </c>
      <c r="AT102">
        <v>61320</v>
      </c>
      <c r="AU102">
        <v>68100</v>
      </c>
      <c r="AV102">
        <v>73560</v>
      </c>
      <c r="AW102">
        <v>79020</v>
      </c>
      <c r="AX102">
        <v>84480</v>
      </c>
      <c r="AY102">
        <v>89940</v>
      </c>
      <c r="AZ102">
        <v>55650</v>
      </c>
      <c r="BA102">
        <v>63560</v>
      </c>
      <c r="BB102">
        <v>71540</v>
      </c>
      <c r="BC102">
        <v>79450</v>
      </c>
      <c r="BD102">
        <v>85820</v>
      </c>
      <c r="BE102">
        <v>92190</v>
      </c>
      <c r="BF102">
        <v>98560</v>
      </c>
      <c r="BG102">
        <v>104930</v>
      </c>
      <c r="BH102">
        <v>63600</v>
      </c>
      <c r="BI102">
        <v>72640</v>
      </c>
      <c r="BJ102">
        <v>81760</v>
      </c>
      <c r="BK102">
        <v>90800</v>
      </c>
      <c r="BL102">
        <v>98080</v>
      </c>
      <c r="BM102">
        <v>105360</v>
      </c>
      <c r="BN102">
        <v>112640</v>
      </c>
      <c r="BO102">
        <v>119920</v>
      </c>
    </row>
    <row r="103" spans="1:67" ht="14.1" customHeight="1" x14ac:dyDescent="0.2">
      <c r="A103" t="s">
        <v>332</v>
      </c>
      <c r="B103" s="1" t="s">
        <v>331</v>
      </c>
      <c r="C103" s="1" t="s">
        <v>21</v>
      </c>
      <c r="D103" s="1" t="s">
        <v>19</v>
      </c>
      <c r="E103" s="1" t="s">
        <v>617</v>
      </c>
      <c r="F103" s="1" t="s">
        <v>584</v>
      </c>
      <c r="G103" t="s">
        <v>332</v>
      </c>
      <c r="H103" t="s">
        <v>332</v>
      </c>
      <c r="I103" t="s">
        <v>25</v>
      </c>
      <c r="J103" t="s">
        <v>26</v>
      </c>
      <c r="K103" s="1">
        <v>0</v>
      </c>
      <c r="L103">
        <v>10940</v>
      </c>
      <c r="M103">
        <v>12500</v>
      </c>
      <c r="N103">
        <v>14060</v>
      </c>
      <c r="O103">
        <v>15620</v>
      </c>
      <c r="P103">
        <v>16880</v>
      </c>
      <c r="Q103">
        <v>18120</v>
      </c>
      <c r="R103">
        <v>19380</v>
      </c>
      <c r="S103">
        <v>20620</v>
      </c>
      <c r="T103">
        <v>16410</v>
      </c>
      <c r="U103">
        <v>18750</v>
      </c>
      <c r="V103">
        <v>21090</v>
      </c>
      <c r="W103">
        <v>23430</v>
      </c>
      <c r="X103">
        <v>25320</v>
      </c>
      <c r="Y103">
        <v>27180</v>
      </c>
      <c r="Z103">
        <v>29070</v>
      </c>
      <c r="AA103">
        <v>30930</v>
      </c>
      <c r="AB103">
        <v>21880</v>
      </c>
      <c r="AC103">
        <v>25000</v>
      </c>
      <c r="AD103">
        <v>28120</v>
      </c>
      <c r="AE103">
        <v>31240</v>
      </c>
      <c r="AF103">
        <v>33760</v>
      </c>
      <c r="AG103">
        <v>36240</v>
      </c>
      <c r="AH103">
        <v>38760</v>
      </c>
      <c r="AI103">
        <v>41240</v>
      </c>
      <c r="AJ103">
        <v>27350</v>
      </c>
      <c r="AK103">
        <v>31250</v>
      </c>
      <c r="AL103">
        <v>35150</v>
      </c>
      <c r="AM103">
        <v>39050</v>
      </c>
      <c r="AN103">
        <v>42200</v>
      </c>
      <c r="AO103">
        <v>45300</v>
      </c>
      <c r="AP103">
        <v>48450</v>
      </c>
      <c r="AQ103">
        <v>51550</v>
      </c>
      <c r="AR103">
        <v>32820</v>
      </c>
      <c r="AS103">
        <v>37500</v>
      </c>
      <c r="AT103">
        <v>42180</v>
      </c>
      <c r="AU103">
        <v>46860</v>
      </c>
      <c r="AV103">
        <v>50640</v>
      </c>
      <c r="AW103">
        <v>54360</v>
      </c>
      <c r="AX103">
        <v>58140</v>
      </c>
      <c r="AY103">
        <v>61860</v>
      </c>
      <c r="AZ103">
        <v>38290</v>
      </c>
      <c r="BA103">
        <v>43750</v>
      </c>
      <c r="BB103">
        <v>49210</v>
      </c>
      <c r="BC103">
        <v>54670</v>
      </c>
      <c r="BD103">
        <v>59080</v>
      </c>
      <c r="BE103">
        <v>63420</v>
      </c>
      <c r="BF103">
        <v>67830</v>
      </c>
      <c r="BG103">
        <v>72170</v>
      </c>
      <c r="BH103">
        <v>43760</v>
      </c>
      <c r="BI103">
        <v>50000</v>
      </c>
      <c r="BJ103">
        <v>56240</v>
      </c>
      <c r="BK103">
        <v>62480</v>
      </c>
      <c r="BL103">
        <v>67520</v>
      </c>
      <c r="BM103">
        <v>72480</v>
      </c>
      <c r="BN103">
        <v>77520</v>
      </c>
      <c r="BO103">
        <v>82480</v>
      </c>
    </row>
    <row r="104" spans="1:67" ht="14.1" customHeight="1" x14ac:dyDescent="0.2">
      <c r="A104" t="s">
        <v>334</v>
      </c>
      <c r="B104" s="1" t="s">
        <v>333</v>
      </c>
      <c r="C104" s="1" t="s">
        <v>21</v>
      </c>
      <c r="D104" s="1" t="s">
        <v>19</v>
      </c>
      <c r="E104" s="1" t="s">
        <v>617</v>
      </c>
      <c r="F104" s="1" t="s">
        <v>585</v>
      </c>
      <c r="G104" t="s">
        <v>334</v>
      </c>
      <c r="H104" t="s">
        <v>334</v>
      </c>
      <c r="I104" t="s">
        <v>234</v>
      </c>
      <c r="J104" t="s">
        <v>235</v>
      </c>
      <c r="K104" s="1">
        <v>0</v>
      </c>
      <c r="L104">
        <v>10940</v>
      </c>
      <c r="M104">
        <v>12500</v>
      </c>
      <c r="N104">
        <v>14060</v>
      </c>
      <c r="O104">
        <v>15620</v>
      </c>
      <c r="P104">
        <v>16880</v>
      </c>
      <c r="Q104">
        <v>18120</v>
      </c>
      <c r="R104">
        <v>19380</v>
      </c>
      <c r="S104">
        <v>20620</v>
      </c>
      <c r="T104">
        <v>16410</v>
      </c>
      <c r="U104">
        <v>18750</v>
      </c>
      <c r="V104">
        <v>21090</v>
      </c>
      <c r="W104">
        <v>23430</v>
      </c>
      <c r="X104">
        <v>25320</v>
      </c>
      <c r="Y104">
        <v>27180</v>
      </c>
      <c r="Z104">
        <v>29070</v>
      </c>
      <c r="AA104">
        <v>30930</v>
      </c>
      <c r="AB104">
        <v>21880</v>
      </c>
      <c r="AC104">
        <v>25000</v>
      </c>
      <c r="AD104">
        <v>28120</v>
      </c>
      <c r="AE104">
        <v>31240</v>
      </c>
      <c r="AF104">
        <v>33760</v>
      </c>
      <c r="AG104">
        <v>36240</v>
      </c>
      <c r="AH104">
        <v>38760</v>
      </c>
      <c r="AI104">
        <v>41240</v>
      </c>
      <c r="AJ104">
        <v>27350</v>
      </c>
      <c r="AK104">
        <v>31250</v>
      </c>
      <c r="AL104">
        <v>35150</v>
      </c>
      <c r="AM104">
        <v>39050</v>
      </c>
      <c r="AN104">
        <v>42200</v>
      </c>
      <c r="AO104">
        <v>45300</v>
      </c>
      <c r="AP104">
        <v>48450</v>
      </c>
      <c r="AQ104">
        <v>51550</v>
      </c>
      <c r="AR104">
        <v>32820</v>
      </c>
      <c r="AS104">
        <v>37500</v>
      </c>
      <c r="AT104">
        <v>42180</v>
      </c>
      <c r="AU104">
        <v>46860</v>
      </c>
      <c r="AV104">
        <v>50640</v>
      </c>
      <c r="AW104">
        <v>54360</v>
      </c>
      <c r="AX104">
        <v>58140</v>
      </c>
      <c r="AY104">
        <v>61860</v>
      </c>
      <c r="AZ104">
        <v>38290</v>
      </c>
      <c r="BA104">
        <v>43750</v>
      </c>
      <c r="BB104">
        <v>49210</v>
      </c>
      <c r="BC104">
        <v>54670</v>
      </c>
      <c r="BD104">
        <v>59080</v>
      </c>
      <c r="BE104">
        <v>63420</v>
      </c>
      <c r="BF104">
        <v>67830</v>
      </c>
      <c r="BG104">
        <v>72170</v>
      </c>
      <c r="BH104">
        <v>43760</v>
      </c>
      <c r="BI104">
        <v>50000</v>
      </c>
      <c r="BJ104">
        <v>56240</v>
      </c>
      <c r="BK104">
        <v>62480</v>
      </c>
      <c r="BL104">
        <v>67520</v>
      </c>
      <c r="BM104">
        <v>72480</v>
      </c>
      <c r="BN104">
        <v>77520</v>
      </c>
      <c r="BO104">
        <v>82480</v>
      </c>
    </row>
    <row r="105" spans="1:67" ht="14.1" customHeight="1" x14ac:dyDescent="0.2">
      <c r="A105" t="s">
        <v>336</v>
      </c>
      <c r="B105" s="1" t="s">
        <v>335</v>
      </c>
      <c r="C105" s="1" t="s">
        <v>21</v>
      </c>
      <c r="D105" s="1" t="s">
        <v>19</v>
      </c>
      <c r="E105" s="1" t="s">
        <v>617</v>
      </c>
      <c r="F105" s="1" t="s">
        <v>586</v>
      </c>
      <c r="G105" t="s">
        <v>336</v>
      </c>
      <c r="H105" t="s">
        <v>336</v>
      </c>
      <c r="I105" t="s">
        <v>140</v>
      </c>
      <c r="J105" t="s">
        <v>141</v>
      </c>
      <c r="K105" s="1">
        <v>0</v>
      </c>
      <c r="L105">
        <v>10940</v>
      </c>
      <c r="M105">
        <v>12500</v>
      </c>
      <c r="N105">
        <v>14060</v>
      </c>
      <c r="O105">
        <v>15620</v>
      </c>
      <c r="P105">
        <v>16880</v>
      </c>
      <c r="Q105">
        <v>18120</v>
      </c>
      <c r="R105">
        <v>19380</v>
      </c>
      <c r="S105">
        <v>20620</v>
      </c>
      <c r="T105">
        <v>16410</v>
      </c>
      <c r="U105">
        <v>18750</v>
      </c>
      <c r="V105">
        <v>21090</v>
      </c>
      <c r="W105">
        <v>23430</v>
      </c>
      <c r="X105">
        <v>25320</v>
      </c>
      <c r="Y105">
        <v>27180</v>
      </c>
      <c r="Z105">
        <v>29070</v>
      </c>
      <c r="AA105">
        <v>30930</v>
      </c>
      <c r="AB105">
        <v>21880</v>
      </c>
      <c r="AC105">
        <v>25000</v>
      </c>
      <c r="AD105">
        <v>28120</v>
      </c>
      <c r="AE105">
        <v>31240</v>
      </c>
      <c r="AF105">
        <v>33760</v>
      </c>
      <c r="AG105">
        <v>36240</v>
      </c>
      <c r="AH105">
        <v>38760</v>
      </c>
      <c r="AI105">
        <v>41240</v>
      </c>
      <c r="AJ105">
        <v>27350</v>
      </c>
      <c r="AK105">
        <v>31250</v>
      </c>
      <c r="AL105">
        <v>35150</v>
      </c>
      <c r="AM105">
        <v>39050</v>
      </c>
      <c r="AN105">
        <v>42200</v>
      </c>
      <c r="AO105">
        <v>45300</v>
      </c>
      <c r="AP105">
        <v>48450</v>
      </c>
      <c r="AQ105">
        <v>51550</v>
      </c>
      <c r="AR105">
        <v>32820</v>
      </c>
      <c r="AS105">
        <v>37500</v>
      </c>
      <c r="AT105">
        <v>42180</v>
      </c>
      <c r="AU105">
        <v>46860</v>
      </c>
      <c r="AV105">
        <v>50640</v>
      </c>
      <c r="AW105">
        <v>54360</v>
      </c>
      <c r="AX105">
        <v>58140</v>
      </c>
      <c r="AY105">
        <v>61860</v>
      </c>
      <c r="AZ105">
        <v>38290</v>
      </c>
      <c r="BA105">
        <v>43750</v>
      </c>
      <c r="BB105">
        <v>49210</v>
      </c>
      <c r="BC105">
        <v>54670</v>
      </c>
      <c r="BD105">
        <v>59080</v>
      </c>
      <c r="BE105">
        <v>63420</v>
      </c>
      <c r="BF105">
        <v>67830</v>
      </c>
      <c r="BG105">
        <v>72170</v>
      </c>
      <c r="BH105">
        <v>43760</v>
      </c>
      <c r="BI105">
        <v>50000</v>
      </c>
      <c r="BJ105">
        <v>56240</v>
      </c>
      <c r="BK105">
        <v>62480</v>
      </c>
      <c r="BL105">
        <v>67520</v>
      </c>
      <c r="BM105">
        <v>72480</v>
      </c>
      <c r="BN105">
        <v>77520</v>
      </c>
      <c r="BO105">
        <v>82480</v>
      </c>
    </row>
    <row r="106" spans="1:67" ht="14.1" customHeight="1" x14ac:dyDescent="0.2">
      <c r="A106" t="s">
        <v>338</v>
      </c>
      <c r="B106" s="1" t="s">
        <v>337</v>
      </c>
      <c r="C106" s="1" t="s">
        <v>21</v>
      </c>
      <c r="D106" s="1" t="s">
        <v>19</v>
      </c>
      <c r="E106" s="1" t="s">
        <v>617</v>
      </c>
      <c r="F106" s="1" t="s">
        <v>587</v>
      </c>
      <c r="G106" t="s">
        <v>338</v>
      </c>
      <c r="H106" t="s">
        <v>338</v>
      </c>
      <c r="I106" t="s">
        <v>38</v>
      </c>
      <c r="J106" t="s">
        <v>39</v>
      </c>
      <c r="K106" s="1">
        <v>1</v>
      </c>
      <c r="L106">
        <v>22960</v>
      </c>
      <c r="M106">
        <v>26240</v>
      </c>
      <c r="N106">
        <v>29520</v>
      </c>
      <c r="O106">
        <v>32780</v>
      </c>
      <c r="P106">
        <v>35420</v>
      </c>
      <c r="Q106">
        <v>38040</v>
      </c>
      <c r="R106">
        <v>40660</v>
      </c>
      <c r="S106">
        <v>43280</v>
      </c>
      <c r="T106">
        <v>34440</v>
      </c>
      <c r="U106">
        <v>39360</v>
      </c>
      <c r="V106">
        <v>44280</v>
      </c>
      <c r="W106">
        <v>49170</v>
      </c>
      <c r="X106">
        <v>53130</v>
      </c>
      <c r="Y106">
        <v>57060</v>
      </c>
      <c r="Z106">
        <v>60990</v>
      </c>
      <c r="AA106">
        <v>64920</v>
      </c>
      <c r="AB106">
        <v>45920</v>
      </c>
      <c r="AC106">
        <v>52480</v>
      </c>
      <c r="AD106">
        <v>59040</v>
      </c>
      <c r="AE106">
        <v>65560</v>
      </c>
      <c r="AF106">
        <v>70840</v>
      </c>
      <c r="AG106">
        <v>76080</v>
      </c>
      <c r="AH106">
        <v>81320</v>
      </c>
      <c r="AI106">
        <v>86560</v>
      </c>
      <c r="AJ106">
        <v>57400</v>
      </c>
      <c r="AK106">
        <v>65600</v>
      </c>
      <c r="AL106">
        <v>73800</v>
      </c>
      <c r="AM106">
        <v>81950</v>
      </c>
      <c r="AN106">
        <v>88550</v>
      </c>
      <c r="AO106">
        <v>95100</v>
      </c>
      <c r="AP106">
        <v>101650</v>
      </c>
      <c r="AQ106">
        <v>108200</v>
      </c>
      <c r="AR106">
        <v>68880</v>
      </c>
      <c r="AS106">
        <v>78720</v>
      </c>
      <c r="AT106">
        <v>88560</v>
      </c>
      <c r="AU106">
        <v>98340</v>
      </c>
      <c r="AV106">
        <v>106260</v>
      </c>
      <c r="AW106">
        <v>114120</v>
      </c>
      <c r="AX106">
        <v>121980</v>
      </c>
      <c r="AY106">
        <v>129840</v>
      </c>
      <c r="AZ106">
        <v>80360</v>
      </c>
      <c r="BA106">
        <v>91840</v>
      </c>
      <c r="BB106">
        <v>103320</v>
      </c>
      <c r="BC106">
        <v>114730</v>
      </c>
      <c r="BD106">
        <v>123970</v>
      </c>
      <c r="BE106">
        <v>133140</v>
      </c>
      <c r="BF106">
        <v>142310</v>
      </c>
      <c r="BG106">
        <v>151480</v>
      </c>
      <c r="BH106">
        <v>91840</v>
      </c>
      <c r="BI106">
        <v>104960</v>
      </c>
      <c r="BJ106">
        <v>118080</v>
      </c>
      <c r="BK106">
        <v>131120</v>
      </c>
      <c r="BL106">
        <v>141680</v>
      </c>
      <c r="BM106">
        <v>152160</v>
      </c>
      <c r="BN106">
        <v>162640</v>
      </c>
      <c r="BO106">
        <v>173120</v>
      </c>
    </row>
    <row r="107" spans="1:67" ht="14.1" customHeight="1" x14ac:dyDescent="0.2">
      <c r="A107" t="s">
        <v>340</v>
      </c>
      <c r="B107" s="1" t="s">
        <v>339</v>
      </c>
      <c r="C107" s="1" t="s">
        <v>21</v>
      </c>
      <c r="D107" s="1" t="s">
        <v>19</v>
      </c>
      <c r="E107" s="1" t="s">
        <v>617</v>
      </c>
      <c r="F107" s="1" t="s">
        <v>588</v>
      </c>
      <c r="G107" t="s">
        <v>340</v>
      </c>
      <c r="H107" t="s">
        <v>340</v>
      </c>
      <c r="I107" t="s">
        <v>38</v>
      </c>
      <c r="J107" t="s">
        <v>39</v>
      </c>
      <c r="K107" s="1">
        <v>1</v>
      </c>
      <c r="L107">
        <v>22960</v>
      </c>
      <c r="M107">
        <v>26240</v>
      </c>
      <c r="N107">
        <v>29520</v>
      </c>
      <c r="O107">
        <v>32780</v>
      </c>
      <c r="P107">
        <v>35420</v>
      </c>
      <c r="Q107">
        <v>38040</v>
      </c>
      <c r="R107">
        <v>40660</v>
      </c>
      <c r="S107">
        <v>43280</v>
      </c>
      <c r="T107">
        <v>34440</v>
      </c>
      <c r="U107">
        <v>39360</v>
      </c>
      <c r="V107">
        <v>44280</v>
      </c>
      <c r="W107">
        <v>49170</v>
      </c>
      <c r="X107">
        <v>53130</v>
      </c>
      <c r="Y107">
        <v>57060</v>
      </c>
      <c r="Z107">
        <v>60990</v>
      </c>
      <c r="AA107">
        <v>64920</v>
      </c>
      <c r="AB107">
        <v>45920</v>
      </c>
      <c r="AC107">
        <v>52480</v>
      </c>
      <c r="AD107">
        <v>59040</v>
      </c>
      <c r="AE107">
        <v>65560</v>
      </c>
      <c r="AF107">
        <v>70840</v>
      </c>
      <c r="AG107">
        <v>76080</v>
      </c>
      <c r="AH107">
        <v>81320</v>
      </c>
      <c r="AI107">
        <v>86560</v>
      </c>
      <c r="AJ107">
        <v>57400</v>
      </c>
      <c r="AK107">
        <v>65600</v>
      </c>
      <c r="AL107">
        <v>73800</v>
      </c>
      <c r="AM107">
        <v>81950</v>
      </c>
      <c r="AN107">
        <v>88550</v>
      </c>
      <c r="AO107">
        <v>95100</v>
      </c>
      <c r="AP107">
        <v>101650</v>
      </c>
      <c r="AQ107">
        <v>108200</v>
      </c>
      <c r="AR107">
        <v>68880</v>
      </c>
      <c r="AS107">
        <v>78720</v>
      </c>
      <c r="AT107">
        <v>88560</v>
      </c>
      <c r="AU107">
        <v>98340</v>
      </c>
      <c r="AV107">
        <v>106260</v>
      </c>
      <c r="AW107">
        <v>114120</v>
      </c>
      <c r="AX107">
        <v>121980</v>
      </c>
      <c r="AY107">
        <v>129840</v>
      </c>
      <c r="AZ107">
        <v>80360</v>
      </c>
      <c r="BA107">
        <v>91840</v>
      </c>
      <c r="BB107">
        <v>103320</v>
      </c>
      <c r="BC107">
        <v>114730</v>
      </c>
      <c r="BD107">
        <v>123970</v>
      </c>
      <c r="BE107">
        <v>133140</v>
      </c>
      <c r="BF107">
        <v>142310</v>
      </c>
      <c r="BG107">
        <v>151480</v>
      </c>
      <c r="BH107">
        <v>91840</v>
      </c>
      <c r="BI107">
        <v>104960</v>
      </c>
      <c r="BJ107">
        <v>118080</v>
      </c>
      <c r="BK107">
        <v>131120</v>
      </c>
      <c r="BL107">
        <v>141680</v>
      </c>
      <c r="BM107">
        <v>152160</v>
      </c>
      <c r="BN107">
        <v>162640</v>
      </c>
      <c r="BO107">
        <v>173120</v>
      </c>
    </row>
    <row r="108" spans="1:67" ht="14.1" customHeight="1" x14ac:dyDescent="0.2">
      <c r="A108" t="s">
        <v>342</v>
      </c>
      <c r="B108" s="1" t="s">
        <v>341</v>
      </c>
      <c r="C108" s="1" t="s">
        <v>21</v>
      </c>
      <c r="D108" s="1" t="s">
        <v>19</v>
      </c>
      <c r="E108" s="1" t="s">
        <v>617</v>
      </c>
      <c r="F108" s="1" t="s">
        <v>589</v>
      </c>
      <c r="G108" t="s">
        <v>342</v>
      </c>
      <c r="H108" t="s">
        <v>342</v>
      </c>
      <c r="I108" t="s">
        <v>827</v>
      </c>
      <c r="J108" t="s">
        <v>834</v>
      </c>
      <c r="K108" s="1">
        <v>0</v>
      </c>
      <c r="L108">
        <v>13120</v>
      </c>
      <c r="M108">
        <v>15000</v>
      </c>
      <c r="N108">
        <v>16880</v>
      </c>
      <c r="O108">
        <v>18760</v>
      </c>
      <c r="P108">
        <v>20260</v>
      </c>
      <c r="Q108">
        <v>21760</v>
      </c>
      <c r="R108">
        <v>23260</v>
      </c>
      <c r="S108">
        <v>24760</v>
      </c>
      <c r="T108">
        <v>19680</v>
      </c>
      <c r="U108">
        <v>22500</v>
      </c>
      <c r="V108">
        <v>25320</v>
      </c>
      <c r="W108">
        <v>28140</v>
      </c>
      <c r="X108">
        <v>30390</v>
      </c>
      <c r="Y108">
        <v>32640</v>
      </c>
      <c r="Z108">
        <v>34890</v>
      </c>
      <c r="AA108">
        <v>37140</v>
      </c>
      <c r="AB108">
        <v>26240</v>
      </c>
      <c r="AC108">
        <v>30000</v>
      </c>
      <c r="AD108">
        <v>33760</v>
      </c>
      <c r="AE108">
        <v>37520</v>
      </c>
      <c r="AF108">
        <v>40520</v>
      </c>
      <c r="AG108">
        <v>43520</v>
      </c>
      <c r="AH108">
        <v>46520</v>
      </c>
      <c r="AI108">
        <v>49520</v>
      </c>
      <c r="AJ108">
        <v>32800</v>
      </c>
      <c r="AK108">
        <v>37500</v>
      </c>
      <c r="AL108">
        <v>42200</v>
      </c>
      <c r="AM108">
        <v>46900</v>
      </c>
      <c r="AN108">
        <v>50650</v>
      </c>
      <c r="AO108">
        <v>54400</v>
      </c>
      <c r="AP108">
        <v>58150</v>
      </c>
      <c r="AQ108">
        <v>61900</v>
      </c>
      <c r="AR108">
        <v>39360</v>
      </c>
      <c r="AS108">
        <v>45000</v>
      </c>
      <c r="AT108">
        <v>50640</v>
      </c>
      <c r="AU108">
        <v>56280</v>
      </c>
      <c r="AV108">
        <v>60780</v>
      </c>
      <c r="AW108">
        <v>65280</v>
      </c>
      <c r="AX108">
        <v>69780</v>
      </c>
      <c r="AY108">
        <v>74280</v>
      </c>
      <c r="AZ108">
        <v>45920</v>
      </c>
      <c r="BA108">
        <v>52500</v>
      </c>
      <c r="BB108">
        <v>59080</v>
      </c>
      <c r="BC108">
        <v>65660</v>
      </c>
      <c r="BD108">
        <v>70910</v>
      </c>
      <c r="BE108">
        <v>76160</v>
      </c>
      <c r="BF108">
        <v>81410</v>
      </c>
      <c r="BG108">
        <v>86660</v>
      </c>
      <c r="BH108">
        <v>52480</v>
      </c>
      <c r="BI108">
        <v>60000</v>
      </c>
      <c r="BJ108">
        <v>67520</v>
      </c>
      <c r="BK108">
        <v>75040</v>
      </c>
      <c r="BL108">
        <v>81040</v>
      </c>
      <c r="BM108">
        <v>87040</v>
      </c>
      <c r="BN108">
        <v>93040</v>
      </c>
      <c r="BO108">
        <v>99040</v>
      </c>
    </row>
    <row r="109" spans="1:67" ht="14.1" customHeight="1" x14ac:dyDescent="0.2">
      <c r="A109" t="s">
        <v>344</v>
      </c>
      <c r="B109" s="1" t="s">
        <v>343</v>
      </c>
      <c r="C109" s="1" t="s">
        <v>21</v>
      </c>
      <c r="D109" s="1" t="s">
        <v>19</v>
      </c>
      <c r="E109" s="1" t="s">
        <v>617</v>
      </c>
      <c r="F109" s="1" t="s">
        <v>590</v>
      </c>
      <c r="G109" t="s">
        <v>344</v>
      </c>
      <c r="H109" t="s">
        <v>344</v>
      </c>
      <c r="I109" t="s">
        <v>38</v>
      </c>
      <c r="J109" t="s">
        <v>39</v>
      </c>
      <c r="K109" s="1">
        <v>1</v>
      </c>
      <c r="L109">
        <v>22960</v>
      </c>
      <c r="M109">
        <v>26240</v>
      </c>
      <c r="N109">
        <v>29520</v>
      </c>
      <c r="O109">
        <v>32780</v>
      </c>
      <c r="P109">
        <v>35420</v>
      </c>
      <c r="Q109">
        <v>38040</v>
      </c>
      <c r="R109">
        <v>40660</v>
      </c>
      <c r="S109">
        <v>43280</v>
      </c>
      <c r="T109">
        <v>34440</v>
      </c>
      <c r="U109">
        <v>39360</v>
      </c>
      <c r="V109">
        <v>44280</v>
      </c>
      <c r="W109">
        <v>49170</v>
      </c>
      <c r="X109">
        <v>53130</v>
      </c>
      <c r="Y109">
        <v>57060</v>
      </c>
      <c r="Z109">
        <v>60990</v>
      </c>
      <c r="AA109">
        <v>64920</v>
      </c>
      <c r="AB109">
        <v>45920</v>
      </c>
      <c r="AC109">
        <v>52480</v>
      </c>
      <c r="AD109">
        <v>59040</v>
      </c>
      <c r="AE109">
        <v>65560</v>
      </c>
      <c r="AF109">
        <v>70840</v>
      </c>
      <c r="AG109">
        <v>76080</v>
      </c>
      <c r="AH109">
        <v>81320</v>
      </c>
      <c r="AI109">
        <v>86560</v>
      </c>
      <c r="AJ109">
        <v>57400</v>
      </c>
      <c r="AK109">
        <v>65600</v>
      </c>
      <c r="AL109">
        <v>73800</v>
      </c>
      <c r="AM109">
        <v>81950</v>
      </c>
      <c r="AN109">
        <v>88550</v>
      </c>
      <c r="AO109">
        <v>95100</v>
      </c>
      <c r="AP109">
        <v>101650</v>
      </c>
      <c r="AQ109">
        <v>108200</v>
      </c>
      <c r="AR109">
        <v>68880</v>
      </c>
      <c r="AS109">
        <v>78720</v>
      </c>
      <c r="AT109">
        <v>88560</v>
      </c>
      <c r="AU109">
        <v>98340</v>
      </c>
      <c r="AV109">
        <v>106260</v>
      </c>
      <c r="AW109">
        <v>114120</v>
      </c>
      <c r="AX109">
        <v>121980</v>
      </c>
      <c r="AY109">
        <v>129840</v>
      </c>
      <c r="AZ109">
        <v>80360</v>
      </c>
      <c r="BA109">
        <v>91840</v>
      </c>
      <c r="BB109">
        <v>103320</v>
      </c>
      <c r="BC109">
        <v>114730</v>
      </c>
      <c r="BD109">
        <v>123970</v>
      </c>
      <c r="BE109">
        <v>133140</v>
      </c>
      <c r="BF109">
        <v>142310</v>
      </c>
      <c r="BG109">
        <v>151480</v>
      </c>
      <c r="BH109">
        <v>91840</v>
      </c>
      <c r="BI109">
        <v>104960</v>
      </c>
      <c r="BJ109">
        <v>118080</v>
      </c>
      <c r="BK109">
        <v>131120</v>
      </c>
      <c r="BL109">
        <v>141680</v>
      </c>
      <c r="BM109">
        <v>152160</v>
      </c>
      <c r="BN109">
        <v>162640</v>
      </c>
      <c r="BO109">
        <v>173120</v>
      </c>
    </row>
    <row r="110" spans="1:67" ht="14.1" customHeight="1" x14ac:dyDescent="0.2">
      <c r="A110" t="s">
        <v>346</v>
      </c>
      <c r="B110" s="1" t="s">
        <v>345</v>
      </c>
      <c r="C110" s="1" t="s">
        <v>21</v>
      </c>
      <c r="D110" s="1" t="s">
        <v>19</v>
      </c>
      <c r="E110" s="1" t="s">
        <v>617</v>
      </c>
      <c r="F110" s="1" t="s">
        <v>591</v>
      </c>
      <c r="G110" t="s">
        <v>346</v>
      </c>
      <c r="H110" t="s">
        <v>346</v>
      </c>
      <c r="I110" t="s">
        <v>74</v>
      </c>
      <c r="J110" t="s">
        <v>75</v>
      </c>
      <c r="K110" s="1">
        <v>0</v>
      </c>
      <c r="L110">
        <v>10940</v>
      </c>
      <c r="M110">
        <v>12500</v>
      </c>
      <c r="N110">
        <v>14060</v>
      </c>
      <c r="O110">
        <v>15620</v>
      </c>
      <c r="P110">
        <v>16880</v>
      </c>
      <c r="Q110">
        <v>18120</v>
      </c>
      <c r="R110">
        <v>19380</v>
      </c>
      <c r="S110">
        <v>20620</v>
      </c>
      <c r="T110">
        <v>16410</v>
      </c>
      <c r="U110">
        <v>18750</v>
      </c>
      <c r="V110">
        <v>21090</v>
      </c>
      <c r="W110">
        <v>23430</v>
      </c>
      <c r="X110">
        <v>25320</v>
      </c>
      <c r="Y110">
        <v>27180</v>
      </c>
      <c r="Z110">
        <v>29070</v>
      </c>
      <c r="AA110">
        <v>30930</v>
      </c>
      <c r="AB110">
        <v>21880</v>
      </c>
      <c r="AC110">
        <v>25000</v>
      </c>
      <c r="AD110">
        <v>28120</v>
      </c>
      <c r="AE110">
        <v>31240</v>
      </c>
      <c r="AF110">
        <v>33760</v>
      </c>
      <c r="AG110">
        <v>36240</v>
      </c>
      <c r="AH110">
        <v>38760</v>
      </c>
      <c r="AI110">
        <v>41240</v>
      </c>
      <c r="AJ110">
        <v>27350</v>
      </c>
      <c r="AK110">
        <v>31250</v>
      </c>
      <c r="AL110">
        <v>35150</v>
      </c>
      <c r="AM110">
        <v>39050</v>
      </c>
      <c r="AN110">
        <v>42200</v>
      </c>
      <c r="AO110">
        <v>45300</v>
      </c>
      <c r="AP110">
        <v>48450</v>
      </c>
      <c r="AQ110">
        <v>51550</v>
      </c>
      <c r="AR110">
        <v>32820</v>
      </c>
      <c r="AS110">
        <v>37500</v>
      </c>
      <c r="AT110">
        <v>42180</v>
      </c>
      <c r="AU110">
        <v>46860</v>
      </c>
      <c r="AV110">
        <v>50640</v>
      </c>
      <c r="AW110">
        <v>54360</v>
      </c>
      <c r="AX110">
        <v>58140</v>
      </c>
      <c r="AY110">
        <v>61860</v>
      </c>
      <c r="AZ110">
        <v>38290</v>
      </c>
      <c r="BA110">
        <v>43750</v>
      </c>
      <c r="BB110">
        <v>49210</v>
      </c>
      <c r="BC110">
        <v>54670</v>
      </c>
      <c r="BD110">
        <v>59080</v>
      </c>
      <c r="BE110">
        <v>63420</v>
      </c>
      <c r="BF110">
        <v>67830</v>
      </c>
      <c r="BG110">
        <v>72170</v>
      </c>
      <c r="BH110">
        <v>43760</v>
      </c>
      <c r="BI110">
        <v>50000</v>
      </c>
      <c r="BJ110">
        <v>56240</v>
      </c>
      <c r="BK110">
        <v>62480</v>
      </c>
      <c r="BL110">
        <v>67520</v>
      </c>
      <c r="BM110">
        <v>72480</v>
      </c>
      <c r="BN110">
        <v>77520</v>
      </c>
      <c r="BO110">
        <v>82480</v>
      </c>
    </row>
    <row r="111" spans="1:67" ht="14.1" customHeight="1" x14ac:dyDescent="0.2">
      <c r="A111" t="s">
        <v>348</v>
      </c>
      <c r="B111" s="1" t="s">
        <v>347</v>
      </c>
      <c r="C111" s="1" t="s">
        <v>21</v>
      </c>
      <c r="D111" s="1" t="s">
        <v>19</v>
      </c>
      <c r="E111" s="1" t="s">
        <v>617</v>
      </c>
      <c r="F111" s="1" t="s">
        <v>592</v>
      </c>
      <c r="G111" t="s">
        <v>348</v>
      </c>
      <c r="H111" t="s">
        <v>348</v>
      </c>
      <c r="I111" t="s">
        <v>128</v>
      </c>
      <c r="J111" t="s">
        <v>129</v>
      </c>
      <c r="K111" s="1">
        <v>1</v>
      </c>
      <c r="L111">
        <v>14920</v>
      </c>
      <c r="M111">
        <v>17040</v>
      </c>
      <c r="N111">
        <v>19180</v>
      </c>
      <c r="O111">
        <v>21300</v>
      </c>
      <c r="P111">
        <v>23020</v>
      </c>
      <c r="Q111">
        <v>24720</v>
      </c>
      <c r="R111">
        <v>26420</v>
      </c>
      <c r="S111">
        <v>28120</v>
      </c>
      <c r="T111">
        <v>22380</v>
      </c>
      <c r="U111">
        <v>25560</v>
      </c>
      <c r="V111">
        <v>28770</v>
      </c>
      <c r="W111">
        <v>31950</v>
      </c>
      <c r="X111">
        <v>34530</v>
      </c>
      <c r="Y111">
        <v>37080</v>
      </c>
      <c r="Z111">
        <v>39630</v>
      </c>
      <c r="AA111">
        <v>42180</v>
      </c>
      <c r="AB111">
        <v>29840</v>
      </c>
      <c r="AC111">
        <v>34080</v>
      </c>
      <c r="AD111">
        <v>38360</v>
      </c>
      <c r="AE111">
        <v>42600</v>
      </c>
      <c r="AF111">
        <v>46040</v>
      </c>
      <c r="AG111">
        <v>49440</v>
      </c>
      <c r="AH111">
        <v>52840</v>
      </c>
      <c r="AI111">
        <v>56240</v>
      </c>
      <c r="AJ111">
        <v>37300</v>
      </c>
      <c r="AK111">
        <v>42600</v>
      </c>
      <c r="AL111">
        <v>47950</v>
      </c>
      <c r="AM111">
        <v>53250</v>
      </c>
      <c r="AN111">
        <v>57550</v>
      </c>
      <c r="AO111">
        <v>61800</v>
      </c>
      <c r="AP111">
        <v>66050</v>
      </c>
      <c r="AQ111">
        <v>70300</v>
      </c>
      <c r="AR111">
        <v>44760</v>
      </c>
      <c r="AS111">
        <v>51120</v>
      </c>
      <c r="AT111">
        <v>57540</v>
      </c>
      <c r="AU111">
        <v>63900</v>
      </c>
      <c r="AV111">
        <v>69060</v>
      </c>
      <c r="AW111">
        <v>74160</v>
      </c>
      <c r="AX111">
        <v>79260</v>
      </c>
      <c r="AY111">
        <v>84360</v>
      </c>
      <c r="AZ111">
        <v>52220</v>
      </c>
      <c r="BA111">
        <v>59640</v>
      </c>
      <c r="BB111">
        <v>67130</v>
      </c>
      <c r="BC111">
        <v>74550</v>
      </c>
      <c r="BD111">
        <v>80570</v>
      </c>
      <c r="BE111">
        <v>86520</v>
      </c>
      <c r="BF111">
        <v>92470</v>
      </c>
      <c r="BG111">
        <v>98420</v>
      </c>
      <c r="BH111">
        <v>59680</v>
      </c>
      <c r="BI111">
        <v>68160</v>
      </c>
      <c r="BJ111">
        <v>76720</v>
      </c>
      <c r="BK111">
        <v>85200</v>
      </c>
      <c r="BL111">
        <v>92080</v>
      </c>
      <c r="BM111">
        <v>98880</v>
      </c>
      <c r="BN111">
        <v>105680</v>
      </c>
      <c r="BO111">
        <v>112480</v>
      </c>
    </row>
    <row r="112" spans="1:67" ht="14.1" customHeight="1" x14ac:dyDescent="0.2">
      <c r="A112" t="s">
        <v>350</v>
      </c>
      <c r="B112" s="1" t="s">
        <v>349</v>
      </c>
      <c r="C112" s="1" t="s">
        <v>21</v>
      </c>
      <c r="D112" s="1" t="s">
        <v>19</v>
      </c>
      <c r="E112" s="1" t="s">
        <v>617</v>
      </c>
      <c r="F112" s="1" t="s">
        <v>593</v>
      </c>
      <c r="G112" t="s">
        <v>350</v>
      </c>
      <c r="H112" t="s">
        <v>350</v>
      </c>
      <c r="I112" t="s">
        <v>266</v>
      </c>
      <c r="J112" t="s">
        <v>267</v>
      </c>
      <c r="K112" s="1">
        <v>1</v>
      </c>
      <c r="L112">
        <v>13620</v>
      </c>
      <c r="M112">
        <v>15560</v>
      </c>
      <c r="N112">
        <v>17500</v>
      </c>
      <c r="O112">
        <v>19460</v>
      </c>
      <c r="P112">
        <v>21000</v>
      </c>
      <c r="Q112">
        <v>22580</v>
      </c>
      <c r="R112">
        <v>24140</v>
      </c>
      <c r="S112">
        <v>25700</v>
      </c>
      <c r="T112">
        <v>20430</v>
      </c>
      <c r="U112">
        <v>23340</v>
      </c>
      <c r="V112">
        <v>26250</v>
      </c>
      <c r="W112">
        <v>29190</v>
      </c>
      <c r="X112">
        <v>31500</v>
      </c>
      <c r="Y112">
        <v>33870</v>
      </c>
      <c r="Z112">
        <v>36210</v>
      </c>
      <c r="AA112">
        <v>38550</v>
      </c>
      <c r="AB112">
        <v>27240</v>
      </c>
      <c r="AC112">
        <v>31120</v>
      </c>
      <c r="AD112">
        <v>35000</v>
      </c>
      <c r="AE112">
        <v>38920</v>
      </c>
      <c r="AF112">
        <v>42000</v>
      </c>
      <c r="AG112">
        <v>45160</v>
      </c>
      <c r="AH112">
        <v>48280</v>
      </c>
      <c r="AI112">
        <v>51400</v>
      </c>
      <c r="AJ112">
        <v>34050</v>
      </c>
      <c r="AK112">
        <v>38900</v>
      </c>
      <c r="AL112">
        <v>43750</v>
      </c>
      <c r="AM112">
        <v>48650</v>
      </c>
      <c r="AN112">
        <v>52500</v>
      </c>
      <c r="AO112">
        <v>56450</v>
      </c>
      <c r="AP112">
        <v>60350</v>
      </c>
      <c r="AQ112">
        <v>64250</v>
      </c>
      <c r="AR112">
        <v>40860</v>
      </c>
      <c r="AS112">
        <v>46680</v>
      </c>
      <c r="AT112">
        <v>52500</v>
      </c>
      <c r="AU112">
        <v>58380</v>
      </c>
      <c r="AV112">
        <v>63000</v>
      </c>
      <c r="AW112">
        <v>67740</v>
      </c>
      <c r="AX112">
        <v>72420</v>
      </c>
      <c r="AY112">
        <v>77100</v>
      </c>
      <c r="AZ112">
        <v>47670</v>
      </c>
      <c r="BA112">
        <v>54460</v>
      </c>
      <c r="BB112">
        <v>61250</v>
      </c>
      <c r="BC112">
        <v>68110</v>
      </c>
      <c r="BD112">
        <v>73500</v>
      </c>
      <c r="BE112">
        <v>79030</v>
      </c>
      <c r="BF112">
        <v>84490</v>
      </c>
      <c r="BG112">
        <v>89950</v>
      </c>
      <c r="BH112">
        <v>54480</v>
      </c>
      <c r="BI112">
        <v>62240</v>
      </c>
      <c r="BJ112">
        <v>70000</v>
      </c>
      <c r="BK112">
        <v>77840</v>
      </c>
      <c r="BL112">
        <v>84000</v>
      </c>
      <c r="BM112">
        <v>90320</v>
      </c>
      <c r="BN112">
        <v>96560</v>
      </c>
      <c r="BO112">
        <v>102800</v>
      </c>
    </row>
    <row r="113" spans="1:67" ht="14.1" customHeight="1" x14ac:dyDescent="0.2">
      <c r="A113" t="s">
        <v>352</v>
      </c>
      <c r="B113" s="1" t="s">
        <v>351</v>
      </c>
      <c r="C113" s="1" t="s">
        <v>21</v>
      </c>
      <c r="D113" s="1" t="s">
        <v>19</v>
      </c>
      <c r="E113" s="1" t="s">
        <v>617</v>
      </c>
      <c r="F113" s="1" t="s">
        <v>594</v>
      </c>
      <c r="G113" t="s">
        <v>352</v>
      </c>
      <c r="H113" t="s">
        <v>352</v>
      </c>
      <c r="I113" t="s">
        <v>29</v>
      </c>
      <c r="J113" t="s">
        <v>829</v>
      </c>
      <c r="K113" s="1">
        <v>1</v>
      </c>
      <c r="L113">
        <v>15900</v>
      </c>
      <c r="M113">
        <v>18160</v>
      </c>
      <c r="N113">
        <v>20440</v>
      </c>
      <c r="O113">
        <v>22700</v>
      </c>
      <c r="P113">
        <v>24520</v>
      </c>
      <c r="Q113">
        <v>26340</v>
      </c>
      <c r="R113">
        <v>28160</v>
      </c>
      <c r="S113">
        <v>29980</v>
      </c>
      <c r="T113">
        <v>23850</v>
      </c>
      <c r="U113">
        <v>27240</v>
      </c>
      <c r="V113">
        <v>30660</v>
      </c>
      <c r="W113">
        <v>34050</v>
      </c>
      <c r="X113">
        <v>36780</v>
      </c>
      <c r="Y113">
        <v>39510</v>
      </c>
      <c r="Z113">
        <v>42240</v>
      </c>
      <c r="AA113">
        <v>44970</v>
      </c>
      <c r="AB113">
        <v>31800</v>
      </c>
      <c r="AC113">
        <v>36320</v>
      </c>
      <c r="AD113">
        <v>40880</v>
      </c>
      <c r="AE113">
        <v>45400</v>
      </c>
      <c r="AF113">
        <v>49040</v>
      </c>
      <c r="AG113">
        <v>52680</v>
      </c>
      <c r="AH113">
        <v>56320</v>
      </c>
      <c r="AI113">
        <v>59960</v>
      </c>
      <c r="AJ113">
        <v>39750</v>
      </c>
      <c r="AK113">
        <v>45400</v>
      </c>
      <c r="AL113">
        <v>51100</v>
      </c>
      <c r="AM113">
        <v>56750</v>
      </c>
      <c r="AN113">
        <v>61300</v>
      </c>
      <c r="AO113">
        <v>65850</v>
      </c>
      <c r="AP113">
        <v>70400</v>
      </c>
      <c r="AQ113">
        <v>74950</v>
      </c>
      <c r="AR113">
        <v>47700</v>
      </c>
      <c r="AS113">
        <v>54480</v>
      </c>
      <c r="AT113">
        <v>61320</v>
      </c>
      <c r="AU113">
        <v>68100</v>
      </c>
      <c r="AV113">
        <v>73560</v>
      </c>
      <c r="AW113">
        <v>79020</v>
      </c>
      <c r="AX113">
        <v>84480</v>
      </c>
      <c r="AY113">
        <v>89940</v>
      </c>
      <c r="AZ113">
        <v>55650</v>
      </c>
      <c r="BA113">
        <v>63560</v>
      </c>
      <c r="BB113">
        <v>71540</v>
      </c>
      <c r="BC113">
        <v>79450</v>
      </c>
      <c r="BD113">
        <v>85820</v>
      </c>
      <c r="BE113">
        <v>92190</v>
      </c>
      <c r="BF113">
        <v>98560</v>
      </c>
      <c r="BG113">
        <v>104930</v>
      </c>
      <c r="BH113">
        <v>63600</v>
      </c>
      <c r="BI113">
        <v>72640</v>
      </c>
      <c r="BJ113">
        <v>81760</v>
      </c>
      <c r="BK113">
        <v>90800</v>
      </c>
      <c r="BL113">
        <v>98080</v>
      </c>
      <c r="BM113">
        <v>105360</v>
      </c>
      <c r="BN113">
        <v>112640</v>
      </c>
      <c r="BO113">
        <v>119920</v>
      </c>
    </row>
    <row r="114" spans="1:67" ht="14.1" customHeight="1" x14ac:dyDescent="0.2">
      <c r="A114" t="s">
        <v>354</v>
      </c>
      <c r="B114" s="1" t="s">
        <v>353</v>
      </c>
      <c r="C114" s="1" t="s">
        <v>21</v>
      </c>
      <c r="D114" s="1" t="s">
        <v>19</v>
      </c>
      <c r="E114" s="1" t="s">
        <v>617</v>
      </c>
      <c r="F114" s="1" t="s">
        <v>595</v>
      </c>
      <c r="G114" t="s">
        <v>354</v>
      </c>
      <c r="H114" t="s">
        <v>354</v>
      </c>
      <c r="I114" t="s">
        <v>262</v>
      </c>
      <c r="J114" t="s">
        <v>263</v>
      </c>
      <c r="K114" s="1">
        <v>0</v>
      </c>
      <c r="L114">
        <v>11940</v>
      </c>
      <c r="M114">
        <v>13640</v>
      </c>
      <c r="N114">
        <v>15340</v>
      </c>
      <c r="O114">
        <v>17040</v>
      </c>
      <c r="P114">
        <v>18420</v>
      </c>
      <c r="Q114">
        <v>19780</v>
      </c>
      <c r="R114">
        <v>21140</v>
      </c>
      <c r="S114">
        <v>22500</v>
      </c>
      <c r="T114">
        <v>17910</v>
      </c>
      <c r="U114">
        <v>20460</v>
      </c>
      <c r="V114">
        <v>23010</v>
      </c>
      <c r="W114">
        <v>25560</v>
      </c>
      <c r="X114">
        <v>27630</v>
      </c>
      <c r="Y114">
        <v>29670</v>
      </c>
      <c r="Z114">
        <v>31710</v>
      </c>
      <c r="AA114">
        <v>33750</v>
      </c>
      <c r="AB114">
        <v>23880</v>
      </c>
      <c r="AC114">
        <v>27280</v>
      </c>
      <c r="AD114">
        <v>30680</v>
      </c>
      <c r="AE114">
        <v>34080</v>
      </c>
      <c r="AF114">
        <v>36840</v>
      </c>
      <c r="AG114">
        <v>39560</v>
      </c>
      <c r="AH114">
        <v>42280</v>
      </c>
      <c r="AI114">
        <v>45000</v>
      </c>
      <c r="AJ114">
        <v>29850</v>
      </c>
      <c r="AK114">
        <v>34100</v>
      </c>
      <c r="AL114">
        <v>38350</v>
      </c>
      <c r="AM114">
        <v>42600</v>
      </c>
      <c r="AN114">
        <v>46050</v>
      </c>
      <c r="AO114">
        <v>49450</v>
      </c>
      <c r="AP114">
        <v>52850</v>
      </c>
      <c r="AQ114">
        <v>56250</v>
      </c>
      <c r="AR114">
        <v>35820</v>
      </c>
      <c r="AS114">
        <v>40920</v>
      </c>
      <c r="AT114">
        <v>46020</v>
      </c>
      <c r="AU114">
        <v>51120</v>
      </c>
      <c r="AV114">
        <v>55260</v>
      </c>
      <c r="AW114">
        <v>59340</v>
      </c>
      <c r="AX114">
        <v>63420</v>
      </c>
      <c r="AY114">
        <v>67500</v>
      </c>
      <c r="AZ114">
        <v>41790</v>
      </c>
      <c r="BA114">
        <v>47740</v>
      </c>
      <c r="BB114">
        <v>53690</v>
      </c>
      <c r="BC114">
        <v>59640</v>
      </c>
      <c r="BD114">
        <v>64470</v>
      </c>
      <c r="BE114">
        <v>69230</v>
      </c>
      <c r="BF114">
        <v>73990</v>
      </c>
      <c r="BG114">
        <v>78750</v>
      </c>
      <c r="BH114">
        <v>47760</v>
      </c>
      <c r="BI114">
        <v>54560</v>
      </c>
      <c r="BJ114">
        <v>61360</v>
      </c>
      <c r="BK114">
        <v>68160</v>
      </c>
      <c r="BL114">
        <v>73680</v>
      </c>
      <c r="BM114">
        <v>79120</v>
      </c>
      <c r="BN114">
        <v>84560</v>
      </c>
      <c r="BO114">
        <v>90000</v>
      </c>
    </row>
    <row r="115" spans="1:67" ht="14.1" customHeight="1" x14ac:dyDescent="0.2">
      <c r="A115" t="s">
        <v>356</v>
      </c>
      <c r="B115" s="1" t="s">
        <v>355</v>
      </c>
      <c r="C115" s="1" t="s">
        <v>21</v>
      </c>
      <c r="D115" s="1" t="s">
        <v>19</v>
      </c>
      <c r="E115" s="1" t="s">
        <v>617</v>
      </c>
      <c r="F115" s="1" t="s">
        <v>596</v>
      </c>
      <c r="G115" t="s">
        <v>356</v>
      </c>
      <c r="H115" t="s">
        <v>356</v>
      </c>
      <c r="I115" t="s">
        <v>32</v>
      </c>
      <c r="J115" t="s">
        <v>33</v>
      </c>
      <c r="K115" s="1">
        <v>1</v>
      </c>
      <c r="L115">
        <v>12400</v>
      </c>
      <c r="M115">
        <v>14160</v>
      </c>
      <c r="N115">
        <v>15940</v>
      </c>
      <c r="O115">
        <v>17700</v>
      </c>
      <c r="P115">
        <v>19120</v>
      </c>
      <c r="Q115">
        <v>20540</v>
      </c>
      <c r="R115">
        <v>21960</v>
      </c>
      <c r="S115">
        <v>23380</v>
      </c>
      <c r="T115">
        <v>18600</v>
      </c>
      <c r="U115">
        <v>21240</v>
      </c>
      <c r="V115">
        <v>23910</v>
      </c>
      <c r="W115">
        <v>26550</v>
      </c>
      <c r="X115">
        <v>28680</v>
      </c>
      <c r="Y115">
        <v>30810</v>
      </c>
      <c r="Z115">
        <v>32940</v>
      </c>
      <c r="AA115">
        <v>35070</v>
      </c>
      <c r="AB115">
        <v>24800</v>
      </c>
      <c r="AC115">
        <v>28320</v>
      </c>
      <c r="AD115">
        <v>31880</v>
      </c>
      <c r="AE115">
        <v>35400</v>
      </c>
      <c r="AF115">
        <v>38240</v>
      </c>
      <c r="AG115">
        <v>41080</v>
      </c>
      <c r="AH115">
        <v>43920</v>
      </c>
      <c r="AI115">
        <v>46760</v>
      </c>
      <c r="AJ115">
        <v>31000</v>
      </c>
      <c r="AK115">
        <v>35400</v>
      </c>
      <c r="AL115">
        <v>39850</v>
      </c>
      <c r="AM115">
        <v>44250</v>
      </c>
      <c r="AN115">
        <v>47800</v>
      </c>
      <c r="AO115">
        <v>51350</v>
      </c>
      <c r="AP115">
        <v>54900</v>
      </c>
      <c r="AQ115">
        <v>58450</v>
      </c>
      <c r="AR115">
        <v>37200</v>
      </c>
      <c r="AS115">
        <v>42480</v>
      </c>
      <c r="AT115">
        <v>47820</v>
      </c>
      <c r="AU115">
        <v>53100</v>
      </c>
      <c r="AV115">
        <v>57360</v>
      </c>
      <c r="AW115">
        <v>61620</v>
      </c>
      <c r="AX115">
        <v>65880</v>
      </c>
      <c r="AY115">
        <v>70140</v>
      </c>
      <c r="AZ115">
        <v>43400</v>
      </c>
      <c r="BA115">
        <v>49560</v>
      </c>
      <c r="BB115">
        <v>55790</v>
      </c>
      <c r="BC115">
        <v>61950</v>
      </c>
      <c r="BD115">
        <v>66920</v>
      </c>
      <c r="BE115">
        <v>71890</v>
      </c>
      <c r="BF115">
        <v>76860</v>
      </c>
      <c r="BG115">
        <v>81830</v>
      </c>
      <c r="BH115">
        <v>49600</v>
      </c>
      <c r="BI115">
        <v>56640</v>
      </c>
      <c r="BJ115">
        <v>63760</v>
      </c>
      <c r="BK115">
        <v>70800</v>
      </c>
      <c r="BL115">
        <v>76480</v>
      </c>
      <c r="BM115">
        <v>82160</v>
      </c>
      <c r="BN115">
        <v>87840</v>
      </c>
      <c r="BO115">
        <v>93520</v>
      </c>
    </row>
    <row r="116" spans="1:67" ht="14.1" customHeight="1" x14ac:dyDescent="0.2">
      <c r="A116" t="s">
        <v>358</v>
      </c>
      <c r="B116" s="1" t="s">
        <v>357</v>
      </c>
      <c r="C116" s="1" t="s">
        <v>21</v>
      </c>
      <c r="D116" s="1" t="s">
        <v>19</v>
      </c>
      <c r="E116" s="1" t="s">
        <v>617</v>
      </c>
      <c r="F116" s="1" t="s">
        <v>597</v>
      </c>
      <c r="G116" t="s">
        <v>358</v>
      </c>
      <c r="H116" t="s">
        <v>358</v>
      </c>
      <c r="I116" t="s">
        <v>38</v>
      </c>
      <c r="J116" t="s">
        <v>39</v>
      </c>
      <c r="K116" s="1">
        <v>1</v>
      </c>
      <c r="L116">
        <v>22960</v>
      </c>
      <c r="M116">
        <v>26240</v>
      </c>
      <c r="N116">
        <v>29520</v>
      </c>
      <c r="O116">
        <v>32780</v>
      </c>
      <c r="P116">
        <v>35420</v>
      </c>
      <c r="Q116">
        <v>38040</v>
      </c>
      <c r="R116">
        <v>40660</v>
      </c>
      <c r="S116">
        <v>43280</v>
      </c>
      <c r="T116">
        <v>34440</v>
      </c>
      <c r="U116">
        <v>39360</v>
      </c>
      <c r="V116">
        <v>44280</v>
      </c>
      <c r="W116">
        <v>49170</v>
      </c>
      <c r="X116">
        <v>53130</v>
      </c>
      <c r="Y116">
        <v>57060</v>
      </c>
      <c r="Z116">
        <v>60990</v>
      </c>
      <c r="AA116">
        <v>64920</v>
      </c>
      <c r="AB116">
        <v>45920</v>
      </c>
      <c r="AC116">
        <v>52480</v>
      </c>
      <c r="AD116">
        <v>59040</v>
      </c>
      <c r="AE116">
        <v>65560</v>
      </c>
      <c r="AF116">
        <v>70840</v>
      </c>
      <c r="AG116">
        <v>76080</v>
      </c>
      <c r="AH116">
        <v>81320</v>
      </c>
      <c r="AI116">
        <v>86560</v>
      </c>
      <c r="AJ116">
        <v>57400</v>
      </c>
      <c r="AK116">
        <v>65600</v>
      </c>
      <c r="AL116">
        <v>73800</v>
      </c>
      <c r="AM116">
        <v>81950</v>
      </c>
      <c r="AN116">
        <v>88550</v>
      </c>
      <c r="AO116">
        <v>95100</v>
      </c>
      <c r="AP116">
        <v>101650</v>
      </c>
      <c r="AQ116">
        <v>108200</v>
      </c>
      <c r="AR116">
        <v>68880</v>
      </c>
      <c r="AS116">
        <v>78720</v>
      </c>
      <c r="AT116">
        <v>88560</v>
      </c>
      <c r="AU116">
        <v>98340</v>
      </c>
      <c r="AV116">
        <v>106260</v>
      </c>
      <c r="AW116">
        <v>114120</v>
      </c>
      <c r="AX116">
        <v>121980</v>
      </c>
      <c r="AY116">
        <v>129840</v>
      </c>
      <c r="AZ116">
        <v>80360</v>
      </c>
      <c r="BA116">
        <v>91840</v>
      </c>
      <c r="BB116">
        <v>103320</v>
      </c>
      <c r="BC116">
        <v>114730</v>
      </c>
      <c r="BD116">
        <v>123970</v>
      </c>
      <c r="BE116">
        <v>133140</v>
      </c>
      <c r="BF116">
        <v>142310</v>
      </c>
      <c r="BG116">
        <v>151480</v>
      </c>
      <c r="BH116">
        <v>91840</v>
      </c>
      <c r="BI116">
        <v>104960</v>
      </c>
      <c r="BJ116">
        <v>118080</v>
      </c>
      <c r="BK116">
        <v>131120</v>
      </c>
      <c r="BL116">
        <v>141680</v>
      </c>
      <c r="BM116">
        <v>152160</v>
      </c>
      <c r="BN116">
        <v>162640</v>
      </c>
      <c r="BO116">
        <v>173120</v>
      </c>
    </row>
    <row r="117" spans="1:67" ht="14.1" customHeight="1" x14ac:dyDescent="0.2">
      <c r="A117" t="s">
        <v>360</v>
      </c>
      <c r="B117" s="1" t="s">
        <v>359</v>
      </c>
      <c r="C117" s="1" t="s">
        <v>21</v>
      </c>
      <c r="D117" s="1" t="s">
        <v>19</v>
      </c>
      <c r="E117" s="1" t="s">
        <v>617</v>
      </c>
      <c r="F117" s="1" t="s">
        <v>598</v>
      </c>
      <c r="G117" t="s">
        <v>360</v>
      </c>
      <c r="H117" t="s">
        <v>360</v>
      </c>
      <c r="I117" t="s">
        <v>38</v>
      </c>
      <c r="J117" t="s">
        <v>39</v>
      </c>
      <c r="K117" s="1">
        <v>1</v>
      </c>
      <c r="L117">
        <v>22960</v>
      </c>
      <c r="M117">
        <v>26240</v>
      </c>
      <c r="N117">
        <v>29520</v>
      </c>
      <c r="O117">
        <v>32780</v>
      </c>
      <c r="P117">
        <v>35420</v>
      </c>
      <c r="Q117">
        <v>38040</v>
      </c>
      <c r="R117">
        <v>40660</v>
      </c>
      <c r="S117">
        <v>43280</v>
      </c>
      <c r="T117">
        <v>34440</v>
      </c>
      <c r="U117">
        <v>39360</v>
      </c>
      <c r="V117">
        <v>44280</v>
      </c>
      <c r="W117">
        <v>49170</v>
      </c>
      <c r="X117">
        <v>53130</v>
      </c>
      <c r="Y117">
        <v>57060</v>
      </c>
      <c r="Z117">
        <v>60990</v>
      </c>
      <c r="AA117">
        <v>64920</v>
      </c>
      <c r="AB117">
        <v>45920</v>
      </c>
      <c r="AC117">
        <v>52480</v>
      </c>
      <c r="AD117">
        <v>59040</v>
      </c>
      <c r="AE117">
        <v>65560</v>
      </c>
      <c r="AF117">
        <v>70840</v>
      </c>
      <c r="AG117">
        <v>76080</v>
      </c>
      <c r="AH117">
        <v>81320</v>
      </c>
      <c r="AI117">
        <v>86560</v>
      </c>
      <c r="AJ117">
        <v>57400</v>
      </c>
      <c r="AK117">
        <v>65600</v>
      </c>
      <c r="AL117">
        <v>73800</v>
      </c>
      <c r="AM117">
        <v>81950</v>
      </c>
      <c r="AN117">
        <v>88550</v>
      </c>
      <c r="AO117">
        <v>95100</v>
      </c>
      <c r="AP117">
        <v>101650</v>
      </c>
      <c r="AQ117">
        <v>108200</v>
      </c>
      <c r="AR117">
        <v>68880</v>
      </c>
      <c r="AS117">
        <v>78720</v>
      </c>
      <c r="AT117">
        <v>88560</v>
      </c>
      <c r="AU117">
        <v>98340</v>
      </c>
      <c r="AV117">
        <v>106260</v>
      </c>
      <c r="AW117">
        <v>114120</v>
      </c>
      <c r="AX117">
        <v>121980</v>
      </c>
      <c r="AY117">
        <v>129840</v>
      </c>
      <c r="AZ117">
        <v>80360</v>
      </c>
      <c r="BA117">
        <v>91840</v>
      </c>
      <c r="BB117">
        <v>103320</v>
      </c>
      <c r="BC117">
        <v>114730</v>
      </c>
      <c r="BD117">
        <v>123970</v>
      </c>
      <c r="BE117">
        <v>133140</v>
      </c>
      <c r="BF117">
        <v>142310</v>
      </c>
      <c r="BG117">
        <v>151480</v>
      </c>
      <c r="BH117">
        <v>91840</v>
      </c>
      <c r="BI117">
        <v>104960</v>
      </c>
      <c r="BJ117">
        <v>118080</v>
      </c>
      <c r="BK117">
        <v>131120</v>
      </c>
      <c r="BL117">
        <v>141680</v>
      </c>
      <c r="BM117">
        <v>152160</v>
      </c>
      <c r="BN117">
        <v>162640</v>
      </c>
      <c r="BO117">
        <v>173120</v>
      </c>
    </row>
    <row r="118" spans="1:67" ht="14.1" customHeight="1" x14ac:dyDescent="0.2">
      <c r="A118" t="s">
        <v>362</v>
      </c>
      <c r="B118" s="1" t="s">
        <v>361</v>
      </c>
      <c r="C118" s="1" t="s">
        <v>21</v>
      </c>
      <c r="D118" s="1" t="s">
        <v>19</v>
      </c>
      <c r="E118" s="1" t="s">
        <v>617</v>
      </c>
      <c r="F118" s="1" t="s">
        <v>599</v>
      </c>
      <c r="G118" t="s">
        <v>362</v>
      </c>
      <c r="H118" t="s">
        <v>362</v>
      </c>
      <c r="I118" t="s">
        <v>152</v>
      </c>
      <c r="J118" t="s">
        <v>153</v>
      </c>
      <c r="K118" s="1">
        <v>0</v>
      </c>
      <c r="L118">
        <v>10940</v>
      </c>
      <c r="M118">
        <v>12500</v>
      </c>
      <c r="N118">
        <v>14060</v>
      </c>
      <c r="O118">
        <v>15620</v>
      </c>
      <c r="P118">
        <v>16880</v>
      </c>
      <c r="Q118">
        <v>18120</v>
      </c>
      <c r="R118">
        <v>19380</v>
      </c>
      <c r="S118">
        <v>20620</v>
      </c>
      <c r="T118">
        <v>16410</v>
      </c>
      <c r="U118">
        <v>18750</v>
      </c>
      <c r="V118">
        <v>21090</v>
      </c>
      <c r="W118">
        <v>23430</v>
      </c>
      <c r="X118">
        <v>25320</v>
      </c>
      <c r="Y118">
        <v>27180</v>
      </c>
      <c r="Z118">
        <v>29070</v>
      </c>
      <c r="AA118">
        <v>30930</v>
      </c>
      <c r="AB118">
        <v>21880</v>
      </c>
      <c r="AC118">
        <v>25000</v>
      </c>
      <c r="AD118">
        <v>28120</v>
      </c>
      <c r="AE118">
        <v>31240</v>
      </c>
      <c r="AF118">
        <v>33760</v>
      </c>
      <c r="AG118">
        <v>36240</v>
      </c>
      <c r="AH118">
        <v>38760</v>
      </c>
      <c r="AI118">
        <v>41240</v>
      </c>
      <c r="AJ118">
        <v>27350</v>
      </c>
      <c r="AK118">
        <v>31250</v>
      </c>
      <c r="AL118">
        <v>35150</v>
      </c>
      <c r="AM118">
        <v>39050</v>
      </c>
      <c r="AN118">
        <v>42200</v>
      </c>
      <c r="AO118">
        <v>45300</v>
      </c>
      <c r="AP118">
        <v>48450</v>
      </c>
      <c r="AQ118">
        <v>51550</v>
      </c>
      <c r="AR118">
        <v>32820</v>
      </c>
      <c r="AS118">
        <v>37500</v>
      </c>
      <c r="AT118">
        <v>42180</v>
      </c>
      <c r="AU118">
        <v>46860</v>
      </c>
      <c r="AV118">
        <v>50640</v>
      </c>
      <c r="AW118">
        <v>54360</v>
      </c>
      <c r="AX118">
        <v>58140</v>
      </c>
      <c r="AY118">
        <v>61860</v>
      </c>
      <c r="AZ118">
        <v>38290</v>
      </c>
      <c r="BA118">
        <v>43750</v>
      </c>
      <c r="BB118">
        <v>49210</v>
      </c>
      <c r="BC118">
        <v>54670</v>
      </c>
      <c r="BD118">
        <v>59080</v>
      </c>
      <c r="BE118">
        <v>63420</v>
      </c>
      <c r="BF118">
        <v>67830</v>
      </c>
      <c r="BG118">
        <v>72170</v>
      </c>
      <c r="BH118">
        <v>43760</v>
      </c>
      <c r="BI118">
        <v>50000</v>
      </c>
      <c r="BJ118">
        <v>56240</v>
      </c>
      <c r="BK118">
        <v>62480</v>
      </c>
      <c r="BL118">
        <v>67520</v>
      </c>
      <c r="BM118">
        <v>72480</v>
      </c>
      <c r="BN118">
        <v>77520</v>
      </c>
      <c r="BO118">
        <v>82480</v>
      </c>
    </row>
    <row r="119" spans="1:67" ht="14.1" customHeight="1" x14ac:dyDescent="0.2">
      <c r="A119" t="s">
        <v>364</v>
      </c>
      <c r="B119" s="1" t="s">
        <v>363</v>
      </c>
      <c r="C119" s="1" t="s">
        <v>21</v>
      </c>
      <c r="D119" s="1" t="s">
        <v>19</v>
      </c>
      <c r="E119" s="1" t="s">
        <v>617</v>
      </c>
      <c r="F119" s="1" t="s">
        <v>600</v>
      </c>
      <c r="G119" t="s">
        <v>364</v>
      </c>
      <c r="H119" t="s">
        <v>364</v>
      </c>
      <c r="I119" t="s">
        <v>128</v>
      </c>
      <c r="J119" t="s">
        <v>129</v>
      </c>
      <c r="K119" s="1">
        <v>1</v>
      </c>
      <c r="L119">
        <v>14920</v>
      </c>
      <c r="M119">
        <v>17040</v>
      </c>
      <c r="N119">
        <v>19180</v>
      </c>
      <c r="O119">
        <v>21300</v>
      </c>
      <c r="P119">
        <v>23020</v>
      </c>
      <c r="Q119">
        <v>24720</v>
      </c>
      <c r="R119">
        <v>26420</v>
      </c>
      <c r="S119">
        <v>28120</v>
      </c>
      <c r="T119">
        <v>22380</v>
      </c>
      <c r="U119">
        <v>25560</v>
      </c>
      <c r="V119">
        <v>28770</v>
      </c>
      <c r="W119">
        <v>31950</v>
      </c>
      <c r="X119">
        <v>34530</v>
      </c>
      <c r="Y119">
        <v>37080</v>
      </c>
      <c r="Z119">
        <v>39630</v>
      </c>
      <c r="AA119">
        <v>42180</v>
      </c>
      <c r="AB119">
        <v>29840</v>
      </c>
      <c r="AC119">
        <v>34080</v>
      </c>
      <c r="AD119">
        <v>38360</v>
      </c>
      <c r="AE119">
        <v>42600</v>
      </c>
      <c r="AF119">
        <v>46040</v>
      </c>
      <c r="AG119">
        <v>49440</v>
      </c>
      <c r="AH119">
        <v>52840</v>
      </c>
      <c r="AI119">
        <v>56240</v>
      </c>
      <c r="AJ119">
        <v>37300</v>
      </c>
      <c r="AK119">
        <v>42600</v>
      </c>
      <c r="AL119">
        <v>47950</v>
      </c>
      <c r="AM119">
        <v>53250</v>
      </c>
      <c r="AN119">
        <v>57550</v>
      </c>
      <c r="AO119">
        <v>61800</v>
      </c>
      <c r="AP119">
        <v>66050</v>
      </c>
      <c r="AQ119">
        <v>70300</v>
      </c>
      <c r="AR119">
        <v>44760</v>
      </c>
      <c r="AS119">
        <v>51120</v>
      </c>
      <c r="AT119">
        <v>57540</v>
      </c>
      <c r="AU119">
        <v>63900</v>
      </c>
      <c r="AV119">
        <v>69060</v>
      </c>
      <c r="AW119">
        <v>74160</v>
      </c>
      <c r="AX119">
        <v>79260</v>
      </c>
      <c r="AY119">
        <v>84360</v>
      </c>
      <c r="AZ119">
        <v>52220</v>
      </c>
      <c r="BA119">
        <v>59640</v>
      </c>
      <c r="BB119">
        <v>67130</v>
      </c>
      <c r="BC119">
        <v>74550</v>
      </c>
      <c r="BD119">
        <v>80570</v>
      </c>
      <c r="BE119">
        <v>86520</v>
      </c>
      <c r="BF119">
        <v>92470</v>
      </c>
      <c r="BG119">
        <v>98420</v>
      </c>
      <c r="BH119">
        <v>59680</v>
      </c>
      <c r="BI119">
        <v>68160</v>
      </c>
      <c r="BJ119">
        <v>76720</v>
      </c>
      <c r="BK119">
        <v>85200</v>
      </c>
      <c r="BL119">
        <v>92080</v>
      </c>
      <c r="BM119">
        <v>98880</v>
      </c>
      <c r="BN119">
        <v>105680</v>
      </c>
      <c r="BO119">
        <v>112480</v>
      </c>
    </row>
    <row r="120" spans="1:67" ht="14.1" customHeight="1" x14ac:dyDescent="0.2">
      <c r="A120" t="s">
        <v>366</v>
      </c>
      <c r="B120" s="1" t="s">
        <v>365</v>
      </c>
      <c r="C120" s="1" t="s">
        <v>21</v>
      </c>
      <c r="D120" s="1" t="s">
        <v>19</v>
      </c>
      <c r="E120" s="1" t="s">
        <v>617</v>
      </c>
      <c r="F120" s="1" t="s">
        <v>601</v>
      </c>
      <c r="G120" t="s">
        <v>366</v>
      </c>
      <c r="H120" t="s">
        <v>366</v>
      </c>
      <c r="I120" t="s">
        <v>128</v>
      </c>
      <c r="J120" t="s">
        <v>129</v>
      </c>
      <c r="K120" s="1">
        <v>1</v>
      </c>
      <c r="L120">
        <v>14920</v>
      </c>
      <c r="M120">
        <v>17040</v>
      </c>
      <c r="N120">
        <v>19180</v>
      </c>
      <c r="O120">
        <v>21300</v>
      </c>
      <c r="P120">
        <v>23020</v>
      </c>
      <c r="Q120">
        <v>24720</v>
      </c>
      <c r="R120">
        <v>26420</v>
      </c>
      <c r="S120">
        <v>28120</v>
      </c>
      <c r="T120">
        <v>22380</v>
      </c>
      <c r="U120">
        <v>25560</v>
      </c>
      <c r="V120">
        <v>28770</v>
      </c>
      <c r="W120">
        <v>31950</v>
      </c>
      <c r="X120">
        <v>34530</v>
      </c>
      <c r="Y120">
        <v>37080</v>
      </c>
      <c r="Z120">
        <v>39630</v>
      </c>
      <c r="AA120">
        <v>42180</v>
      </c>
      <c r="AB120">
        <v>29840</v>
      </c>
      <c r="AC120">
        <v>34080</v>
      </c>
      <c r="AD120">
        <v>38360</v>
      </c>
      <c r="AE120">
        <v>42600</v>
      </c>
      <c r="AF120">
        <v>46040</v>
      </c>
      <c r="AG120">
        <v>49440</v>
      </c>
      <c r="AH120">
        <v>52840</v>
      </c>
      <c r="AI120">
        <v>56240</v>
      </c>
      <c r="AJ120">
        <v>37300</v>
      </c>
      <c r="AK120">
        <v>42600</v>
      </c>
      <c r="AL120">
        <v>47950</v>
      </c>
      <c r="AM120">
        <v>53250</v>
      </c>
      <c r="AN120">
        <v>57550</v>
      </c>
      <c r="AO120">
        <v>61800</v>
      </c>
      <c r="AP120">
        <v>66050</v>
      </c>
      <c r="AQ120">
        <v>70300</v>
      </c>
      <c r="AR120">
        <v>44760</v>
      </c>
      <c r="AS120">
        <v>51120</v>
      </c>
      <c r="AT120">
        <v>57540</v>
      </c>
      <c r="AU120">
        <v>63900</v>
      </c>
      <c r="AV120">
        <v>69060</v>
      </c>
      <c r="AW120">
        <v>74160</v>
      </c>
      <c r="AX120">
        <v>79260</v>
      </c>
      <c r="AY120">
        <v>84360</v>
      </c>
      <c r="AZ120">
        <v>52220</v>
      </c>
      <c r="BA120">
        <v>59640</v>
      </c>
      <c r="BB120">
        <v>67130</v>
      </c>
      <c r="BC120">
        <v>74550</v>
      </c>
      <c r="BD120">
        <v>80570</v>
      </c>
      <c r="BE120">
        <v>86520</v>
      </c>
      <c r="BF120">
        <v>92470</v>
      </c>
      <c r="BG120">
        <v>98420</v>
      </c>
      <c r="BH120">
        <v>59680</v>
      </c>
      <c r="BI120">
        <v>68160</v>
      </c>
      <c r="BJ120">
        <v>76720</v>
      </c>
      <c r="BK120">
        <v>85200</v>
      </c>
      <c r="BL120">
        <v>92080</v>
      </c>
      <c r="BM120">
        <v>98880</v>
      </c>
      <c r="BN120">
        <v>105680</v>
      </c>
      <c r="BO120">
        <v>112480</v>
      </c>
    </row>
    <row r="121" spans="1:67" ht="14.1" customHeight="1" x14ac:dyDescent="0.2">
      <c r="A121" t="s">
        <v>368</v>
      </c>
      <c r="B121" s="1" t="s">
        <v>367</v>
      </c>
      <c r="C121" s="1" t="s">
        <v>21</v>
      </c>
      <c r="D121" s="1" t="s">
        <v>19</v>
      </c>
      <c r="E121" s="1" t="s">
        <v>617</v>
      </c>
      <c r="F121" s="1" t="s">
        <v>602</v>
      </c>
      <c r="G121" t="s">
        <v>368</v>
      </c>
      <c r="H121" t="s">
        <v>368</v>
      </c>
      <c r="I121" t="s">
        <v>309</v>
      </c>
      <c r="J121" t="s">
        <v>310</v>
      </c>
      <c r="K121" s="1">
        <v>0</v>
      </c>
      <c r="L121">
        <v>10940</v>
      </c>
      <c r="M121">
        <v>12500</v>
      </c>
      <c r="N121">
        <v>14060</v>
      </c>
      <c r="O121">
        <v>15620</v>
      </c>
      <c r="P121">
        <v>16880</v>
      </c>
      <c r="Q121">
        <v>18120</v>
      </c>
      <c r="R121">
        <v>19380</v>
      </c>
      <c r="S121">
        <v>20620</v>
      </c>
      <c r="T121">
        <v>16410</v>
      </c>
      <c r="U121">
        <v>18750</v>
      </c>
      <c r="V121">
        <v>21090</v>
      </c>
      <c r="W121">
        <v>23430</v>
      </c>
      <c r="X121">
        <v>25320</v>
      </c>
      <c r="Y121">
        <v>27180</v>
      </c>
      <c r="Z121">
        <v>29070</v>
      </c>
      <c r="AA121">
        <v>30930</v>
      </c>
      <c r="AB121">
        <v>21880</v>
      </c>
      <c r="AC121">
        <v>25000</v>
      </c>
      <c r="AD121">
        <v>28120</v>
      </c>
      <c r="AE121">
        <v>31240</v>
      </c>
      <c r="AF121">
        <v>33760</v>
      </c>
      <c r="AG121">
        <v>36240</v>
      </c>
      <c r="AH121">
        <v>38760</v>
      </c>
      <c r="AI121">
        <v>41240</v>
      </c>
      <c r="AJ121">
        <v>27350</v>
      </c>
      <c r="AK121">
        <v>31250</v>
      </c>
      <c r="AL121">
        <v>35150</v>
      </c>
      <c r="AM121">
        <v>39050</v>
      </c>
      <c r="AN121">
        <v>42200</v>
      </c>
      <c r="AO121">
        <v>45300</v>
      </c>
      <c r="AP121">
        <v>48450</v>
      </c>
      <c r="AQ121">
        <v>51550</v>
      </c>
      <c r="AR121">
        <v>32820</v>
      </c>
      <c r="AS121">
        <v>37500</v>
      </c>
      <c r="AT121">
        <v>42180</v>
      </c>
      <c r="AU121">
        <v>46860</v>
      </c>
      <c r="AV121">
        <v>50640</v>
      </c>
      <c r="AW121">
        <v>54360</v>
      </c>
      <c r="AX121">
        <v>58140</v>
      </c>
      <c r="AY121">
        <v>61860</v>
      </c>
      <c r="AZ121">
        <v>38290</v>
      </c>
      <c r="BA121">
        <v>43750</v>
      </c>
      <c r="BB121">
        <v>49210</v>
      </c>
      <c r="BC121">
        <v>54670</v>
      </c>
      <c r="BD121">
        <v>59080</v>
      </c>
      <c r="BE121">
        <v>63420</v>
      </c>
      <c r="BF121">
        <v>67830</v>
      </c>
      <c r="BG121">
        <v>72170</v>
      </c>
      <c r="BH121">
        <v>43760</v>
      </c>
      <c r="BI121">
        <v>50000</v>
      </c>
      <c r="BJ121">
        <v>56240</v>
      </c>
      <c r="BK121">
        <v>62480</v>
      </c>
      <c r="BL121">
        <v>67520</v>
      </c>
      <c r="BM121">
        <v>72480</v>
      </c>
      <c r="BN121">
        <v>77520</v>
      </c>
      <c r="BO121">
        <v>82480</v>
      </c>
    </row>
    <row r="122" spans="1:67" ht="14.1" customHeight="1" x14ac:dyDescent="0.2">
      <c r="A122" t="s">
        <v>370</v>
      </c>
      <c r="B122" s="1" t="s">
        <v>369</v>
      </c>
      <c r="C122" s="1" t="s">
        <v>21</v>
      </c>
      <c r="D122" s="1" t="s">
        <v>19</v>
      </c>
      <c r="E122" s="1" t="s">
        <v>617</v>
      </c>
      <c r="F122" s="1" t="s">
        <v>603</v>
      </c>
      <c r="G122" t="s">
        <v>370</v>
      </c>
      <c r="H122" t="s">
        <v>370</v>
      </c>
      <c r="I122" t="s">
        <v>29</v>
      </c>
      <c r="J122" t="s">
        <v>829</v>
      </c>
      <c r="K122" s="1">
        <v>1</v>
      </c>
      <c r="L122">
        <v>15900</v>
      </c>
      <c r="M122">
        <v>18160</v>
      </c>
      <c r="N122">
        <v>20440</v>
      </c>
      <c r="O122">
        <v>22700</v>
      </c>
      <c r="P122">
        <v>24520</v>
      </c>
      <c r="Q122">
        <v>26340</v>
      </c>
      <c r="R122">
        <v>28160</v>
      </c>
      <c r="S122">
        <v>29980</v>
      </c>
      <c r="T122">
        <v>23850</v>
      </c>
      <c r="U122">
        <v>27240</v>
      </c>
      <c r="V122">
        <v>30660</v>
      </c>
      <c r="W122">
        <v>34050</v>
      </c>
      <c r="X122">
        <v>36780</v>
      </c>
      <c r="Y122">
        <v>39510</v>
      </c>
      <c r="Z122">
        <v>42240</v>
      </c>
      <c r="AA122">
        <v>44970</v>
      </c>
      <c r="AB122">
        <v>31800</v>
      </c>
      <c r="AC122">
        <v>36320</v>
      </c>
      <c r="AD122">
        <v>40880</v>
      </c>
      <c r="AE122">
        <v>45400</v>
      </c>
      <c r="AF122">
        <v>49040</v>
      </c>
      <c r="AG122">
        <v>52680</v>
      </c>
      <c r="AH122">
        <v>56320</v>
      </c>
      <c r="AI122">
        <v>59960</v>
      </c>
      <c r="AJ122">
        <v>39750</v>
      </c>
      <c r="AK122">
        <v>45400</v>
      </c>
      <c r="AL122">
        <v>51100</v>
      </c>
      <c r="AM122">
        <v>56750</v>
      </c>
      <c r="AN122">
        <v>61300</v>
      </c>
      <c r="AO122">
        <v>65850</v>
      </c>
      <c r="AP122">
        <v>70400</v>
      </c>
      <c r="AQ122">
        <v>74950</v>
      </c>
      <c r="AR122">
        <v>47700</v>
      </c>
      <c r="AS122">
        <v>54480</v>
      </c>
      <c r="AT122">
        <v>61320</v>
      </c>
      <c r="AU122">
        <v>68100</v>
      </c>
      <c r="AV122">
        <v>73560</v>
      </c>
      <c r="AW122">
        <v>79020</v>
      </c>
      <c r="AX122">
        <v>84480</v>
      </c>
      <c r="AY122">
        <v>89940</v>
      </c>
      <c r="AZ122">
        <v>55650</v>
      </c>
      <c r="BA122">
        <v>63560</v>
      </c>
      <c r="BB122">
        <v>71540</v>
      </c>
      <c r="BC122">
        <v>79450</v>
      </c>
      <c r="BD122">
        <v>85820</v>
      </c>
      <c r="BE122">
        <v>92190</v>
      </c>
      <c r="BF122">
        <v>98560</v>
      </c>
      <c r="BG122">
        <v>104930</v>
      </c>
      <c r="BH122">
        <v>63600</v>
      </c>
      <c r="BI122">
        <v>72640</v>
      </c>
      <c r="BJ122">
        <v>81760</v>
      </c>
      <c r="BK122">
        <v>90800</v>
      </c>
      <c r="BL122">
        <v>98080</v>
      </c>
      <c r="BM122">
        <v>105360</v>
      </c>
      <c r="BN122">
        <v>112640</v>
      </c>
      <c r="BO122">
        <v>119920</v>
      </c>
    </row>
    <row r="123" spans="1:67" ht="14.1" customHeight="1" x14ac:dyDescent="0.2">
      <c r="A123" t="s">
        <v>372</v>
      </c>
      <c r="B123" s="1" t="s">
        <v>371</v>
      </c>
      <c r="C123" s="1" t="s">
        <v>21</v>
      </c>
      <c r="D123" s="1" t="s">
        <v>19</v>
      </c>
      <c r="E123" s="1" t="s">
        <v>617</v>
      </c>
      <c r="F123" s="1" t="s">
        <v>604</v>
      </c>
      <c r="G123" t="s">
        <v>372</v>
      </c>
      <c r="H123" t="s">
        <v>372</v>
      </c>
      <c r="I123" t="s">
        <v>128</v>
      </c>
      <c r="J123" t="s">
        <v>129</v>
      </c>
      <c r="K123" s="1">
        <v>1</v>
      </c>
      <c r="L123">
        <v>14920</v>
      </c>
      <c r="M123">
        <v>17040</v>
      </c>
      <c r="N123">
        <v>19180</v>
      </c>
      <c r="O123">
        <v>21300</v>
      </c>
      <c r="P123">
        <v>23020</v>
      </c>
      <c r="Q123">
        <v>24720</v>
      </c>
      <c r="R123">
        <v>26420</v>
      </c>
      <c r="S123">
        <v>28120</v>
      </c>
      <c r="T123">
        <v>22380</v>
      </c>
      <c r="U123">
        <v>25560</v>
      </c>
      <c r="V123">
        <v>28770</v>
      </c>
      <c r="W123">
        <v>31950</v>
      </c>
      <c r="X123">
        <v>34530</v>
      </c>
      <c r="Y123">
        <v>37080</v>
      </c>
      <c r="Z123">
        <v>39630</v>
      </c>
      <c r="AA123">
        <v>42180</v>
      </c>
      <c r="AB123">
        <v>29840</v>
      </c>
      <c r="AC123">
        <v>34080</v>
      </c>
      <c r="AD123">
        <v>38360</v>
      </c>
      <c r="AE123">
        <v>42600</v>
      </c>
      <c r="AF123">
        <v>46040</v>
      </c>
      <c r="AG123">
        <v>49440</v>
      </c>
      <c r="AH123">
        <v>52840</v>
      </c>
      <c r="AI123">
        <v>56240</v>
      </c>
      <c r="AJ123">
        <v>37300</v>
      </c>
      <c r="AK123">
        <v>42600</v>
      </c>
      <c r="AL123">
        <v>47950</v>
      </c>
      <c r="AM123">
        <v>53250</v>
      </c>
      <c r="AN123">
        <v>57550</v>
      </c>
      <c r="AO123">
        <v>61800</v>
      </c>
      <c r="AP123">
        <v>66050</v>
      </c>
      <c r="AQ123">
        <v>70300</v>
      </c>
      <c r="AR123">
        <v>44760</v>
      </c>
      <c r="AS123">
        <v>51120</v>
      </c>
      <c r="AT123">
        <v>57540</v>
      </c>
      <c r="AU123">
        <v>63900</v>
      </c>
      <c r="AV123">
        <v>69060</v>
      </c>
      <c r="AW123">
        <v>74160</v>
      </c>
      <c r="AX123">
        <v>79260</v>
      </c>
      <c r="AY123">
        <v>84360</v>
      </c>
      <c r="AZ123">
        <v>52220</v>
      </c>
      <c r="BA123">
        <v>59640</v>
      </c>
      <c r="BB123">
        <v>67130</v>
      </c>
      <c r="BC123">
        <v>74550</v>
      </c>
      <c r="BD123">
        <v>80570</v>
      </c>
      <c r="BE123">
        <v>86520</v>
      </c>
      <c r="BF123">
        <v>92470</v>
      </c>
      <c r="BG123">
        <v>98420</v>
      </c>
      <c r="BH123">
        <v>59680</v>
      </c>
      <c r="BI123">
        <v>68160</v>
      </c>
      <c r="BJ123">
        <v>76720</v>
      </c>
      <c r="BK123">
        <v>85200</v>
      </c>
      <c r="BL123">
        <v>92080</v>
      </c>
      <c r="BM123">
        <v>98880</v>
      </c>
      <c r="BN123">
        <v>105680</v>
      </c>
      <c r="BO123">
        <v>112480</v>
      </c>
    </row>
    <row r="124" spans="1:67" ht="14.1" customHeight="1" x14ac:dyDescent="0.2">
      <c r="A124" t="s">
        <v>374</v>
      </c>
      <c r="B124" s="1" t="s">
        <v>373</v>
      </c>
      <c r="C124" s="1" t="s">
        <v>21</v>
      </c>
      <c r="D124" s="1" t="s">
        <v>19</v>
      </c>
      <c r="E124" s="1" t="s">
        <v>617</v>
      </c>
      <c r="F124" s="1" t="s">
        <v>605</v>
      </c>
      <c r="G124" t="s">
        <v>374</v>
      </c>
      <c r="H124" t="s">
        <v>374</v>
      </c>
      <c r="I124" t="s">
        <v>128</v>
      </c>
      <c r="J124" t="s">
        <v>129</v>
      </c>
      <c r="K124" s="1">
        <v>1</v>
      </c>
      <c r="L124">
        <v>14920</v>
      </c>
      <c r="M124">
        <v>17040</v>
      </c>
      <c r="N124">
        <v>19180</v>
      </c>
      <c r="O124">
        <v>21300</v>
      </c>
      <c r="P124">
        <v>23020</v>
      </c>
      <c r="Q124">
        <v>24720</v>
      </c>
      <c r="R124">
        <v>26420</v>
      </c>
      <c r="S124">
        <v>28120</v>
      </c>
      <c r="T124">
        <v>22380</v>
      </c>
      <c r="U124">
        <v>25560</v>
      </c>
      <c r="V124">
        <v>28770</v>
      </c>
      <c r="W124">
        <v>31950</v>
      </c>
      <c r="X124">
        <v>34530</v>
      </c>
      <c r="Y124">
        <v>37080</v>
      </c>
      <c r="Z124">
        <v>39630</v>
      </c>
      <c r="AA124">
        <v>42180</v>
      </c>
      <c r="AB124">
        <v>29840</v>
      </c>
      <c r="AC124">
        <v>34080</v>
      </c>
      <c r="AD124">
        <v>38360</v>
      </c>
      <c r="AE124">
        <v>42600</v>
      </c>
      <c r="AF124">
        <v>46040</v>
      </c>
      <c r="AG124">
        <v>49440</v>
      </c>
      <c r="AH124">
        <v>52840</v>
      </c>
      <c r="AI124">
        <v>56240</v>
      </c>
      <c r="AJ124">
        <v>37300</v>
      </c>
      <c r="AK124">
        <v>42600</v>
      </c>
      <c r="AL124">
        <v>47950</v>
      </c>
      <c r="AM124">
        <v>53250</v>
      </c>
      <c r="AN124">
        <v>57550</v>
      </c>
      <c r="AO124">
        <v>61800</v>
      </c>
      <c r="AP124">
        <v>66050</v>
      </c>
      <c r="AQ124">
        <v>70300</v>
      </c>
      <c r="AR124">
        <v>44760</v>
      </c>
      <c r="AS124">
        <v>51120</v>
      </c>
      <c r="AT124">
        <v>57540</v>
      </c>
      <c r="AU124">
        <v>63900</v>
      </c>
      <c r="AV124">
        <v>69060</v>
      </c>
      <c r="AW124">
        <v>74160</v>
      </c>
      <c r="AX124">
        <v>79260</v>
      </c>
      <c r="AY124">
        <v>84360</v>
      </c>
      <c r="AZ124">
        <v>52220</v>
      </c>
      <c r="BA124">
        <v>59640</v>
      </c>
      <c r="BB124">
        <v>67130</v>
      </c>
      <c r="BC124">
        <v>74550</v>
      </c>
      <c r="BD124">
        <v>80570</v>
      </c>
      <c r="BE124">
        <v>86520</v>
      </c>
      <c r="BF124">
        <v>92470</v>
      </c>
      <c r="BG124">
        <v>98420</v>
      </c>
      <c r="BH124">
        <v>59680</v>
      </c>
      <c r="BI124">
        <v>68160</v>
      </c>
      <c r="BJ124">
        <v>76720</v>
      </c>
      <c r="BK124">
        <v>85200</v>
      </c>
      <c r="BL124">
        <v>92080</v>
      </c>
      <c r="BM124">
        <v>98880</v>
      </c>
      <c r="BN124">
        <v>105680</v>
      </c>
      <c r="BO124">
        <v>112480</v>
      </c>
    </row>
    <row r="125" spans="1:67" ht="14.1" customHeight="1" x14ac:dyDescent="0.2">
      <c r="A125" t="s">
        <v>376</v>
      </c>
      <c r="B125" s="1" t="s">
        <v>375</v>
      </c>
      <c r="C125" s="1" t="s">
        <v>21</v>
      </c>
      <c r="D125" s="1" t="s">
        <v>19</v>
      </c>
      <c r="E125" s="1" t="s">
        <v>617</v>
      </c>
      <c r="F125" s="1" t="s">
        <v>606</v>
      </c>
      <c r="G125" t="s">
        <v>376</v>
      </c>
      <c r="H125" t="s">
        <v>376</v>
      </c>
      <c r="I125" t="s">
        <v>202</v>
      </c>
      <c r="J125" t="s">
        <v>203</v>
      </c>
      <c r="K125" s="1">
        <v>1</v>
      </c>
      <c r="L125">
        <v>15340</v>
      </c>
      <c r="M125">
        <v>17540</v>
      </c>
      <c r="N125">
        <v>19740</v>
      </c>
      <c r="O125">
        <v>21920</v>
      </c>
      <c r="P125">
        <v>23680</v>
      </c>
      <c r="Q125">
        <v>25440</v>
      </c>
      <c r="R125">
        <v>27180</v>
      </c>
      <c r="S125">
        <v>28940</v>
      </c>
      <c r="T125">
        <v>23010</v>
      </c>
      <c r="U125">
        <v>26310</v>
      </c>
      <c r="V125">
        <v>29610</v>
      </c>
      <c r="W125">
        <v>32880</v>
      </c>
      <c r="X125">
        <v>35520</v>
      </c>
      <c r="Y125">
        <v>38160</v>
      </c>
      <c r="Z125">
        <v>40770</v>
      </c>
      <c r="AA125">
        <v>43410</v>
      </c>
      <c r="AB125">
        <v>30680</v>
      </c>
      <c r="AC125">
        <v>35080</v>
      </c>
      <c r="AD125">
        <v>39480</v>
      </c>
      <c r="AE125">
        <v>43840</v>
      </c>
      <c r="AF125">
        <v>47360</v>
      </c>
      <c r="AG125">
        <v>50880</v>
      </c>
      <c r="AH125">
        <v>54360</v>
      </c>
      <c r="AI125">
        <v>57880</v>
      </c>
      <c r="AJ125">
        <v>38350</v>
      </c>
      <c r="AK125">
        <v>43850</v>
      </c>
      <c r="AL125">
        <v>49350</v>
      </c>
      <c r="AM125">
        <v>54800</v>
      </c>
      <c r="AN125">
        <v>59200</v>
      </c>
      <c r="AO125">
        <v>63600</v>
      </c>
      <c r="AP125">
        <v>67950</v>
      </c>
      <c r="AQ125">
        <v>72350</v>
      </c>
      <c r="AR125">
        <v>46020</v>
      </c>
      <c r="AS125">
        <v>52620</v>
      </c>
      <c r="AT125">
        <v>59220</v>
      </c>
      <c r="AU125">
        <v>65760</v>
      </c>
      <c r="AV125">
        <v>71040</v>
      </c>
      <c r="AW125">
        <v>76320</v>
      </c>
      <c r="AX125">
        <v>81540</v>
      </c>
      <c r="AY125">
        <v>86820</v>
      </c>
      <c r="AZ125">
        <v>53690</v>
      </c>
      <c r="BA125">
        <v>61390</v>
      </c>
      <c r="BB125">
        <v>69090</v>
      </c>
      <c r="BC125">
        <v>76720</v>
      </c>
      <c r="BD125">
        <v>82880</v>
      </c>
      <c r="BE125">
        <v>89040</v>
      </c>
      <c r="BF125">
        <v>95130</v>
      </c>
      <c r="BG125">
        <v>101290</v>
      </c>
      <c r="BH125">
        <v>61360</v>
      </c>
      <c r="BI125">
        <v>70160</v>
      </c>
      <c r="BJ125">
        <v>78960</v>
      </c>
      <c r="BK125">
        <v>87680</v>
      </c>
      <c r="BL125">
        <v>94720</v>
      </c>
      <c r="BM125">
        <v>101760</v>
      </c>
      <c r="BN125">
        <v>108720</v>
      </c>
      <c r="BO125">
        <v>115760</v>
      </c>
    </row>
    <row r="126" spans="1:67" ht="14.1" customHeight="1" x14ac:dyDescent="0.2">
      <c r="A126" t="s">
        <v>378</v>
      </c>
      <c r="B126" s="1" t="s">
        <v>377</v>
      </c>
      <c r="C126" s="1" t="s">
        <v>21</v>
      </c>
      <c r="D126" s="1" t="s">
        <v>19</v>
      </c>
      <c r="E126" s="1" t="s">
        <v>617</v>
      </c>
      <c r="F126" s="1" t="s">
        <v>607</v>
      </c>
      <c r="G126" t="s">
        <v>378</v>
      </c>
      <c r="H126" t="s">
        <v>378</v>
      </c>
      <c r="I126" t="s">
        <v>29</v>
      </c>
      <c r="J126" t="s">
        <v>829</v>
      </c>
      <c r="K126" s="1">
        <v>1</v>
      </c>
      <c r="L126">
        <v>15900</v>
      </c>
      <c r="M126">
        <v>18160</v>
      </c>
      <c r="N126">
        <v>20440</v>
      </c>
      <c r="O126">
        <v>22700</v>
      </c>
      <c r="P126">
        <v>24520</v>
      </c>
      <c r="Q126">
        <v>26340</v>
      </c>
      <c r="R126">
        <v>28160</v>
      </c>
      <c r="S126">
        <v>29980</v>
      </c>
      <c r="T126">
        <v>23850</v>
      </c>
      <c r="U126">
        <v>27240</v>
      </c>
      <c r="V126">
        <v>30660</v>
      </c>
      <c r="W126">
        <v>34050</v>
      </c>
      <c r="X126">
        <v>36780</v>
      </c>
      <c r="Y126">
        <v>39510</v>
      </c>
      <c r="Z126">
        <v>42240</v>
      </c>
      <c r="AA126">
        <v>44970</v>
      </c>
      <c r="AB126">
        <v>31800</v>
      </c>
      <c r="AC126">
        <v>36320</v>
      </c>
      <c r="AD126">
        <v>40880</v>
      </c>
      <c r="AE126">
        <v>45400</v>
      </c>
      <c r="AF126">
        <v>49040</v>
      </c>
      <c r="AG126">
        <v>52680</v>
      </c>
      <c r="AH126">
        <v>56320</v>
      </c>
      <c r="AI126">
        <v>59960</v>
      </c>
      <c r="AJ126">
        <v>39750</v>
      </c>
      <c r="AK126">
        <v>45400</v>
      </c>
      <c r="AL126">
        <v>51100</v>
      </c>
      <c r="AM126">
        <v>56750</v>
      </c>
      <c r="AN126">
        <v>61300</v>
      </c>
      <c r="AO126">
        <v>65850</v>
      </c>
      <c r="AP126">
        <v>70400</v>
      </c>
      <c r="AQ126">
        <v>74950</v>
      </c>
      <c r="AR126">
        <v>47700</v>
      </c>
      <c r="AS126">
        <v>54480</v>
      </c>
      <c r="AT126">
        <v>61320</v>
      </c>
      <c r="AU126">
        <v>68100</v>
      </c>
      <c r="AV126">
        <v>73560</v>
      </c>
      <c r="AW126">
        <v>79020</v>
      </c>
      <c r="AX126">
        <v>84480</v>
      </c>
      <c r="AY126">
        <v>89940</v>
      </c>
      <c r="AZ126">
        <v>55650</v>
      </c>
      <c r="BA126">
        <v>63560</v>
      </c>
      <c r="BB126">
        <v>71540</v>
      </c>
      <c r="BC126">
        <v>79450</v>
      </c>
      <c r="BD126">
        <v>85820</v>
      </c>
      <c r="BE126">
        <v>92190</v>
      </c>
      <c r="BF126">
        <v>98560</v>
      </c>
      <c r="BG126">
        <v>104930</v>
      </c>
      <c r="BH126">
        <v>63600</v>
      </c>
      <c r="BI126">
        <v>72640</v>
      </c>
      <c r="BJ126">
        <v>81760</v>
      </c>
      <c r="BK126">
        <v>90800</v>
      </c>
      <c r="BL126">
        <v>98080</v>
      </c>
      <c r="BM126">
        <v>105360</v>
      </c>
      <c r="BN126">
        <v>112640</v>
      </c>
      <c r="BO126">
        <v>119920</v>
      </c>
    </row>
    <row r="127" spans="1:67" ht="14.1" customHeight="1" x14ac:dyDescent="0.2">
      <c r="A127" t="s">
        <v>380</v>
      </c>
      <c r="B127" s="1" t="s">
        <v>379</v>
      </c>
      <c r="C127" s="1" t="s">
        <v>21</v>
      </c>
      <c r="D127" s="1" t="s">
        <v>19</v>
      </c>
      <c r="E127" s="1" t="s">
        <v>617</v>
      </c>
      <c r="F127" s="1" t="s">
        <v>608</v>
      </c>
      <c r="G127" t="s">
        <v>380</v>
      </c>
      <c r="H127" t="s">
        <v>380</v>
      </c>
      <c r="I127" t="s">
        <v>56</v>
      </c>
      <c r="J127" t="s">
        <v>57</v>
      </c>
      <c r="K127" s="1">
        <v>1</v>
      </c>
      <c r="L127">
        <v>12700</v>
      </c>
      <c r="M127">
        <v>14500</v>
      </c>
      <c r="N127">
        <v>16320</v>
      </c>
      <c r="O127">
        <v>18120</v>
      </c>
      <c r="P127">
        <v>19580</v>
      </c>
      <c r="Q127">
        <v>21020</v>
      </c>
      <c r="R127">
        <v>22480</v>
      </c>
      <c r="S127">
        <v>23920</v>
      </c>
      <c r="T127">
        <v>19050</v>
      </c>
      <c r="U127">
        <v>21750</v>
      </c>
      <c r="V127">
        <v>24480</v>
      </c>
      <c r="W127">
        <v>27180</v>
      </c>
      <c r="X127">
        <v>29370</v>
      </c>
      <c r="Y127">
        <v>31530</v>
      </c>
      <c r="Z127">
        <v>33720</v>
      </c>
      <c r="AA127">
        <v>35880</v>
      </c>
      <c r="AB127">
        <v>25400</v>
      </c>
      <c r="AC127">
        <v>29000</v>
      </c>
      <c r="AD127">
        <v>32640</v>
      </c>
      <c r="AE127">
        <v>36240</v>
      </c>
      <c r="AF127">
        <v>39160</v>
      </c>
      <c r="AG127">
        <v>42040</v>
      </c>
      <c r="AH127">
        <v>44960</v>
      </c>
      <c r="AI127">
        <v>47840</v>
      </c>
      <c r="AJ127">
        <v>31750</v>
      </c>
      <c r="AK127">
        <v>36250</v>
      </c>
      <c r="AL127">
        <v>40800</v>
      </c>
      <c r="AM127">
        <v>45300</v>
      </c>
      <c r="AN127">
        <v>48950</v>
      </c>
      <c r="AO127">
        <v>52550</v>
      </c>
      <c r="AP127">
        <v>56200</v>
      </c>
      <c r="AQ127">
        <v>59800</v>
      </c>
      <c r="AR127">
        <v>38100</v>
      </c>
      <c r="AS127">
        <v>43500</v>
      </c>
      <c r="AT127">
        <v>48960</v>
      </c>
      <c r="AU127">
        <v>54360</v>
      </c>
      <c r="AV127">
        <v>58740</v>
      </c>
      <c r="AW127">
        <v>63060</v>
      </c>
      <c r="AX127">
        <v>67440</v>
      </c>
      <c r="AY127">
        <v>71760</v>
      </c>
      <c r="AZ127">
        <v>44450</v>
      </c>
      <c r="BA127">
        <v>50750</v>
      </c>
      <c r="BB127">
        <v>57120</v>
      </c>
      <c r="BC127">
        <v>63420</v>
      </c>
      <c r="BD127">
        <v>68530</v>
      </c>
      <c r="BE127">
        <v>73570</v>
      </c>
      <c r="BF127">
        <v>78680</v>
      </c>
      <c r="BG127">
        <v>83720</v>
      </c>
      <c r="BH127">
        <v>50800</v>
      </c>
      <c r="BI127">
        <v>58000</v>
      </c>
      <c r="BJ127">
        <v>65280</v>
      </c>
      <c r="BK127">
        <v>72480</v>
      </c>
      <c r="BL127">
        <v>78320</v>
      </c>
      <c r="BM127">
        <v>84080</v>
      </c>
      <c r="BN127">
        <v>89920</v>
      </c>
      <c r="BO127">
        <v>95680</v>
      </c>
    </row>
    <row r="128" spans="1:67" ht="14.1" customHeight="1" x14ac:dyDescent="0.2">
      <c r="A128" t="s">
        <v>382</v>
      </c>
      <c r="B128" s="1" t="s">
        <v>381</v>
      </c>
      <c r="C128" s="1" t="s">
        <v>21</v>
      </c>
      <c r="D128" s="1" t="s">
        <v>19</v>
      </c>
      <c r="E128" s="1" t="s">
        <v>617</v>
      </c>
      <c r="F128" s="1" t="s">
        <v>609</v>
      </c>
      <c r="G128" t="s">
        <v>382</v>
      </c>
      <c r="H128" t="s">
        <v>382</v>
      </c>
      <c r="I128" t="s">
        <v>56</v>
      </c>
      <c r="J128" t="s">
        <v>57</v>
      </c>
      <c r="K128" s="1">
        <v>1</v>
      </c>
      <c r="L128">
        <v>12700</v>
      </c>
      <c r="M128">
        <v>14500</v>
      </c>
      <c r="N128">
        <v>16320</v>
      </c>
      <c r="O128">
        <v>18120</v>
      </c>
      <c r="P128">
        <v>19580</v>
      </c>
      <c r="Q128">
        <v>21020</v>
      </c>
      <c r="R128">
        <v>22480</v>
      </c>
      <c r="S128">
        <v>23920</v>
      </c>
      <c r="T128">
        <v>19050</v>
      </c>
      <c r="U128">
        <v>21750</v>
      </c>
      <c r="V128">
        <v>24480</v>
      </c>
      <c r="W128">
        <v>27180</v>
      </c>
      <c r="X128">
        <v>29370</v>
      </c>
      <c r="Y128">
        <v>31530</v>
      </c>
      <c r="Z128">
        <v>33720</v>
      </c>
      <c r="AA128">
        <v>35880</v>
      </c>
      <c r="AB128">
        <v>25400</v>
      </c>
      <c r="AC128">
        <v>29000</v>
      </c>
      <c r="AD128">
        <v>32640</v>
      </c>
      <c r="AE128">
        <v>36240</v>
      </c>
      <c r="AF128">
        <v>39160</v>
      </c>
      <c r="AG128">
        <v>42040</v>
      </c>
      <c r="AH128">
        <v>44960</v>
      </c>
      <c r="AI128">
        <v>47840</v>
      </c>
      <c r="AJ128">
        <v>31750</v>
      </c>
      <c r="AK128">
        <v>36250</v>
      </c>
      <c r="AL128">
        <v>40800</v>
      </c>
      <c r="AM128">
        <v>45300</v>
      </c>
      <c r="AN128">
        <v>48950</v>
      </c>
      <c r="AO128">
        <v>52550</v>
      </c>
      <c r="AP128">
        <v>56200</v>
      </c>
      <c r="AQ128">
        <v>59800</v>
      </c>
      <c r="AR128">
        <v>38100</v>
      </c>
      <c r="AS128">
        <v>43500</v>
      </c>
      <c r="AT128">
        <v>48960</v>
      </c>
      <c r="AU128">
        <v>54360</v>
      </c>
      <c r="AV128">
        <v>58740</v>
      </c>
      <c r="AW128">
        <v>63060</v>
      </c>
      <c r="AX128">
        <v>67440</v>
      </c>
      <c r="AY128">
        <v>71760</v>
      </c>
      <c r="AZ128">
        <v>44450</v>
      </c>
      <c r="BA128">
        <v>50750</v>
      </c>
      <c r="BB128">
        <v>57120</v>
      </c>
      <c r="BC128">
        <v>63420</v>
      </c>
      <c r="BD128">
        <v>68530</v>
      </c>
      <c r="BE128">
        <v>73570</v>
      </c>
      <c r="BF128">
        <v>78680</v>
      </c>
      <c r="BG128">
        <v>83720</v>
      </c>
      <c r="BH128">
        <v>50800</v>
      </c>
      <c r="BI128">
        <v>58000</v>
      </c>
      <c r="BJ128">
        <v>65280</v>
      </c>
      <c r="BK128">
        <v>72480</v>
      </c>
      <c r="BL128">
        <v>78320</v>
      </c>
      <c r="BM128">
        <v>84080</v>
      </c>
      <c r="BN128">
        <v>89920</v>
      </c>
      <c r="BO128">
        <v>95680</v>
      </c>
    </row>
    <row r="129" spans="1:67" ht="14.1" customHeight="1" x14ac:dyDescent="0.2">
      <c r="A129" t="s">
        <v>384</v>
      </c>
      <c r="B129" s="1" t="s">
        <v>383</v>
      </c>
      <c r="C129" s="1" t="s">
        <v>21</v>
      </c>
      <c r="D129" s="1" t="s">
        <v>19</v>
      </c>
      <c r="E129" s="1" t="s">
        <v>617</v>
      </c>
      <c r="F129" s="1" t="s">
        <v>610</v>
      </c>
      <c r="G129" t="s">
        <v>384</v>
      </c>
      <c r="H129" t="s">
        <v>384</v>
      </c>
      <c r="I129" t="s">
        <v>42</v>
      </c>
      <c r="J129" t="s">
        <v>830</v>
      </c>
      <c r="K129" s="1">
        <v>1</v>
      </c>
      <c r="L129">
        <v>13220</v>
      </c>
      <c r="M129">
        <v>15120</v>
      </c>
      <c r="N129">
        <v>17000</v>
      </c>
      <c r="O129">
        <v>18880</v>
      </c>
      <c r="P129">
        <v>20400</v>
      </c>
      <c r="Q129">
        <v>21920</v>
      </c>
      <c r="R129">
        <v>23420</v>
      </c>
      <c r="S129">
        <v>24940</v>
      </c>
      <c r="T129">
        <v>19830</v>
      </c>
      <c r="U129">
        <v>22680</v>
      </c>
      <c r="V129">
        <v>25500</v>
      </c>
      <c r="W129">
        <v>28320</v>
      </c>
      <c r="X129">
        <v>30600</v>
      </c>
      <c r="Y129">
        <v>32880</v>
      </c>
      <c r="Z129">
        <v>35130</v>
      </c>
      <c r="AA129">
        <v>37410</v>
      </c>
      <c r="AB129">
        <v>26440</v>
      </c>
      <c r="AC129">
        <v>30240</v>
      </c>
      <c r="AD129">
        <v>34000</v>
      </c>
      <c r="AE129">
        <v>37760</v>
      </c>
      <c r="AF129">
        <v>40800</v>
      </c>
      <c r="AG129">
        <v>43840</v>
      </c>
      <c r="AH129">
        <v>46840</v>
      </c>
      <c r="AI129">
        <v>49880</v>
      </c>
      <c r="AJ129">
        <v>33050</v>
      </c>
      <c r="AK129">
        <v>37800</v>
      </c>
      <c r="AL129">
        <v>42500</v>
      </c>
      <c r="AM129">
        <v>47200</v>
      </c>
      <c r="AN129">
        <v>51000</v>
      </c>
      <c r="AO129">
        <v>54800</v>
      </c>
      <c r="AP129">
        <v>58550</v>
      </c>
      <c r="AQ129">
        <v>62350</v>
      </c>
      <c r="AR129">
        <v>39660</v>
      </c>
      <c r="AS129">
        <v>45360</v>
      </c>
      <c r="AT129">
        <v>51000</v>
      </c>
      <c r="AU129">
        <v>56640</v>
      </c>
      <c r="AV129">
        <v>61200</v>
      </c>
      <c r="AW129">
        <v>65760</v>
      </c>
      <c r="AX129">
        <v>70260</v>
      </c>
      <c r="AY129">
        <v>74820</v>
      </c>
      <c r="AZ129">
        <v>46270</v>
      </c>
      <c r="BA129">
        <v>52920</v>
      </c>
      <c r="BB129">
        <v>59500</v>
      </c>
      <c r="BC129">
        <v>66080</v>
      </c>
      <c r="BD129">
        <v>71400</v>
      </c>
      <c r="BE129">
        <v>76720</v>
      </c>
      <c r="BF129">
        <v>81970</v>
      </c>
      <c r="BG129">
        <v>87290</v>
      </c>
      <c r="BH129">
        <v>52880</v>
      </c>
      <c r="BI129">
        <v>60480</v>
      </c>
      <c r="BJ129">
        <v>68000</v>
      </c>
      <c r="BK129">
        <v>75520</v>
      </c>
      <c r="BL129">
        <v>81600</v>
      </c>
      <c r="BM129">
        <v>87680</v>
      </c>
      <c r="BN129">
        <v>93680</v>
      </c>
      <c r="BO129">
        <v>99760</v>
      </c>
    </row>
    <row r="130" spans="1:67" ht="14.1" customHeight="1" x14ac:dyDescent="0.2">
      <c r="A130" t="s">
        <v>386</v>
      </c>
      <c r="B130" s="1" t="s">
        <v>385</v>
      </c>
      <c r="C130" s="1" t="s">
        <v>21</v>
      </c>
      <c r="D130" s="1" t="s">
        <v>19</v>
      </c>
      <c r="E130" s="1" t="s">
        <v>617</v>
      </c>
      <c r="F130" s="1" t="s">
        <v>611</v>
      </c>
      <c r="G130" t="s">
        <v>386</v>
      </c>
      <c r="H130" t="s">
        <v>386</v>
      </c>
      <c r="I130" t="s">
        <v>128</v>
      </c>
      <c r="J130" t="s">
        <v>129</v>
      </c>
      <c r="K130" s="1">
        <v>1</v>
      </c>
      <c r="L130">
        <v>14920</v>
      </c>
      <c r="M130">
        <v>17040</v>
      </c>
      <c r="N130">
        <v>19180</v>
      </c>
      <c r="O130">
        <v>21300</v>
      </c>
      <c r="P130">
        <v>23020</v>
      </c>
      <c r="Q130">
        <v>24720</v>
      </c>
      <c r="R130">
        <v>26420</v>
      </c>
      <c r="S130">
        <v>28120</v>
      </c>
      <c r="T130">
        <v>22380</v>
      </c>
      <c r="U130">
        <v>25560</v>
      </c>
      <c r="V130">
        <v>28770</v>
      </c>
      <c r="W130">
        <v>31950</v>
      </c>
      <c r="X130">
        <v>34530</v>
      </c>
      <c r="Y130">
        <v>37080</v>
      </c>
      <c r="Z130">
        <v>39630</v>
      </c>
      <c r="AA130">
        <v>42180</v>
      </c>
      <c r="AB130">
        <v>29840</v>
      </c>
      <c r="AC130">
        <v>34080</v>
      </c>
      <c r="AD130">
        <v>38360</v>
      </c>
      <c r="AE130">
        <v>42600</v>
      </c>
      <c r="AF130">
        <v>46040</v>
      </c>
      <c r="AG130">
        <v>49440</v>
      </c>
      <c r="AH130">
        <v>52840</v>
      </c>
      <c r="AI130">
        <v>56240</v>
      </c>
      <c r="AJ130">
        <v>37300</v>
      </c>
      <c r="AK130">
        <v>42600</v>
      </c>
      <c r="AL130">
        <v>47950</v>
      </c>
      <c r="AM130">
        <v>53250</v>
      </c>
      <c r="AN130">
        <v>57550</v>
      </c>
      <c r="AO130">
        <v>61800</v>
      </c>
      <c r="AP130">
        <v>66050</v>
      </c>
      <c r="AQ130">
        <v>70300</v>
      </c>
      <c r="AR130">
        <v>44760</v>
      </c>
      <c r="AS130">
        <v>51120</v>
      </c>
      <c r="AT130">
        <v>57540</v>
      </c>
      <c r="AU130">
        <v>63900</v>
      </c>
      <c r="AV130">
        <v>69060</v>
      </c>
      <c r="AW130">
        <v>74160</v>
      </c>
      <c r="AX130">
        <v>79260</v>
      </c>
      <c r="AY130">
        <v>84360</v>
      </c>
      <c r="AZ130">
        <v>52220</v>
      </c>
      <c r="BA130">
        <v>59640</v>
      </c>
      <c r="BB130">
        <v>67130</v>
      </c>
      <c r="BC130">
        <v>74550</v>
      </c>
      <c r="BD130">
        <v>80570</v>
      </c>
      <c r="BE130">
        <v>86520</v>
      </c>
      <c r="BF130">
        <v>92470</v>
      </c>
      <c r="BG130">
        <v>98420</v>
      </c>
      <c r="BH130">
        <v>59680</v>
      </c>
      <c r="BI130">
        <v>68160</v>
      </c>
      <c r="BJ130">
        <v>76720</v>
      </c>
      <c r="BK130">
        <v>85200</v>
      </c>
      <c r="BL130">
        <v>92080</v>
      </c>
      <c r="BM130">
        <v>98880</v>
      </c>
      <c r="BN130">
        <v>105680</v>
      </c>
      <c r="BO130">
        <v>112480</v>
      </c>
    </row>
    <row r="131" spans="1:67" ht="14.1" customHeight="1" x14ac:dyDescent="0.2">
      <c r="A131" t="s">
        <v>388</v>
      </c>
      <c r="B131" s="1" t="s">
        <v>387</v>
      </c>
      <c r="C131" s="1" t="s">
        <v>21</v>
      </c>
      <c r="D131" s="1" t="s">
        <v>19</v>
      </c>
      <c r="E131" s="1" t="s">
        <v>617</v>
      </c>
      <c r="F131" s="1" t="s">
        <v>612</v>
      </c>
      <c r="G131" t="s">
        <v>388</v>
      </c>
      <c r="H131" t="s">
        <v>388</v>
      </c>
      <c r="I131" t="s">
        <v>128</v>
      </c>
      <c r="J131" t="s">
        <v>129</v>
      </c>
      <c r="K131" s="1">
        <v>1</v>
      </c>
      <c r="L131">
        <v>14920</v>
      </c>
      <c r="M131">
        <v>17040</v>
      </c>
      <c r="N131">
        <v>19180</v>
      </c>
      <c r="O131">
        <v>21300</v>
      </c>
      <c r="P131">
        <v>23020</v>
      </c>
      <c r="Q131">
        <v>24720</v>
      </c>
      <c r="R131">
        <v>26420</v>
      </c>
      <c r="S131">
        <v>28120</v>
      </c>
      <c r="T131">
        <v>22380</v>
      </c>
      <c r="U131">
        <v>25560</v>
      </c>
      <c r="V131">
        <v>28770</v>
      </c>
      <c r="W131">
        <v>31950</v>
      </c>
      <c r="X131">
        <v>34530</v>
      </c>
      <c r="Y131">
        <v>37080</v>
      </c>
      <c r="Z131">
        <v>39630</v>
      </c>
      <c r="AA131">
        <v>42180</v>
      </c>
      <c r="AB131">
        <v>29840</v>
      </c>
      <c r="AC131">
        <v>34080</v>
      </c>
      <c r="AD131">
        <v>38360</v>
      </c>
      <c r="AE131">
        <v>42600</v>
      </c>
      <c r="AF131">
        <v>46040</v>
      </c>
      <c r="AG131">
        <v>49440</v>
      </c>
      <c r="AH131">
        <v>52840</v>
      </c>
      <c r="AI131">
        <v>56240</v>
      </c>
      <c r="AJ131">
        <v>37300</v>
      </c>
      <c r="AK131">
        <v>42600</v>
      </c>
      <c r="AL131">
        <v>47950</v>
      </c>
      <c r="AM131">
        <v>53250</v>
      </c>
      <c r="AN131">
        <v>57550</v>
      </c>
      <c r="AO131">
        <v>61800</v>
      </c>
      <c r="AP131">
        <v>66050</v>
      </c>
      <c r="AQ131">
        <v>70300</v>
      </c>
      <c r="AR131">
        <v>44760</v>
      </c>
      <c r="AS131">
        <v>51120</v>
      </c>
      <c r="AT131">
        <v>57540</v>
      </c>
      <c r="AU131">
        <v>63900</v>
      </c>
      <c r="AV131">
        <v>69060</v>
      </c>
      <c r="AW131">
        <v>74160</v>
      </c>
      <c r="AX131">
        <v>79260</v>
      </c>
      <c r="AY131">
        <v>84360</v>
      </c>
      <c r="AZ131">
        <v>52220</v>
      </c>
      <c r="BA131">
        <v>59640</v>
      </c>
      <c r="BB131">
        <v>67130</v>
      </c>
      <c r="BC131">
        <v>74550</v>
      </c>
      <c r="BD131">
        <v>80570</v>
      </c>
      <c r="BE131">
        <v>86520</v>
      </c>
      <c r="BF131">
        <v>92470</v>
      </c>
      <c r="BG131">
        <v>98420</v>
      </c>
      <c r="BH131">
        <v>59680</v>
      </c>
      <c r="BI131">
        <v>68160</v>
      </c>
      <c r="BJ131">
        <v>76720</v>
      </c>
      <c r="BK131">
        <v>85200</v>
      </c>
      <c r="BL131">
        <v>92080</v>
      </c>
      <c r="BM131">
        <v>98880</v>
      </c>
      <c r="BN131">
        <v>105680</v>
      </c>
      <c r="BO131">
        <v>112480</v>
      </c>
    </row>
    <row r="132" spans="1:67" ht="14.1" customHeight="1" x14ac:dyDescent="0.2">
      <c r="A132" t="s">
        <v>390</v>
      </c>
      <c r="B132" s="1" t="s">
        <v>389</v>
      </c>
      <c r="C132" s="1" t="s">
        <v>21</v>
      </c>
      <c r="D132" s="1" t="s">
        <v>19</v>
      </c>
      <c r="E132" s="1" t="s">
        <v>617</v>
      </c>
      <c r="F132" s="1" t="s">
        <v>613</v>
      </c>
      <c r="G132" t="s">
        <v>390</v>
      </c>
      <c r="H132" t="s">
        <v>390</v>
      </c>
      <c r="I132" t="s">
        <v>42</v>
      </c>
      <c r="J132" t="s">
        <v>830</v>
      </c>
      <c r="K132" s="1">
        <v>1</v>
      </c>
      <c r="L132">
        <v>13220</v>
      </c>
      <c r="M132">
        <v>15120</v>
      </c>
      <c r="N132">
        <v>17000</v>
      </c>
      <c r="O132">
        <v>18880</v>
      </c>
      <c r="P132">
        <v>20400</v>
      </c>
      <c r="Q132">
        <v>21920</v>
      </c>
      <c r="R132">
        <v>23420</v>
      </c>
      <c r="S132">
        <v>24940</v>
      </c>
      <c r="T132">
        <v>19830</v>
      </c>
      <c r="U132">
        <v>22680</v>
      </c>
      <c r="V132">
        <v>25500</v>
      </c>
      <c r="W132">
        <v>28320</v>
      </c>
      <c r="X132">
        <v>30600</v>
      </c>
      <c r="Y132">
        <v>32880</v>
      </c>
      <c r="Z132">
        <v>35130</v>
      </c>
      <c r="AA132">
        <v>37410</v>
      </c>
      <c r="AB132">
        <v>26440</v>
      </c>
      <c r="AC132">
        <v>30240</v>
      </c>
      <c r="AD132">
        <v>34000</v>
      </c>
      <c r="AE132">
        <v>37760</v>
      </c>
      <c r="AF132">
        <v>40800</v>
      </c>
      <c r="AG132">
        <v>43840</v>
      </c>
      <c r="AH132">
        <v>46840</v>
      </c>
      <c r="AI132">
        <v>49880</v>
      </c>
      <c r="AJ132">
        <v>33050</v>
      </c>
      <c r="AK132">
        <v>37800</v>
      </c>
      <c r="AL132">
        <v>42500</v>
      </c>
      <c r="AM132">
        <v>47200</v>
      </c>
      <c r="AN132">
        <v>51000</v>
      </c>
      <c r="AO132">
        <v>54800</v>
      </c>
      <c r="AP132">
        <v>58550</v>
      </c>
      <c r="AQ132">
        <v>62350</v>
      </c>
      <c r="AR132">
        <v>39660</v>
      </c>
      <c r="AS132">
        <v>45360</v>
      </c>
      <c r="AT132">
        <v>51000</v>
      </c>
      <c r="AU132">
        <v>56640</v>
      </c>
      <c r="AV132">
        <v>61200</v>
      </c>
      <c r="AW132">
        <v>65760</v>
      </c>
      <c r="AX132">
        <v>70260</v>
      </c>
      <c r="AY132">
        <v>74820</v>
      </c>
      <c r="AZ132">
        <v>46270</v>
      </c>
      <c r="BA132">
        <v>52920</v>
      </c>
      <c r="BB132">
        <v>59500</v>
      </c>
      <c r="BC132">
        <v>66080</v>
      </c>
      <c r="BD132">
        <v>71400</v>
      </c>
      <c r="BE132">
        <v>76720</v>
      </c>
      <c r="BF132">
        <v>81970</v>
      </c>
      <c r="BG132">
        <v>87290</v>
      </c>
      <c r="BH132">
        <v>52880</v>
      </c>
      <c r="BI132">
        <v>60480</v>
      </c>
      <c r="BJ132">
        <v>68000</v>
      </c>
      <c r="BK132">
        <v>75520</v>
      </c>
      <c r="BL132">
        <v>81600</v>
      </c>
      <c r="BM132">
        <v>87680</v>
      </c>
      <c r="BN132">
        <v>93680</v>
      </c>
      <c r="BO132">
        <v>99760</v>
      </c>
    </row>
    <row r="133" spans="1:67" ht="14.1" customHeight="1" x14ac:dyDescent="0.2">
      <c r="A133" t="s">
        <v>392</v>
      </c>
      <c r="B133" s="1" t="s">
        <v>391</v>
      </c>
      <c r="C133" s="1" t="s">
        <v>21</v>
      </c>
      <c r="D133" s="1" t="s">
        <v>19</v>
      </c>
      <c r="E133" s="1" t="s">
        <v>617</v>
      </c>
      <c r="F133" s="1" t="s">
        <v>614</v>
      </c>
      <c r="G133" t="s">
        <v>392</v>
      </c>
      <c r="H133" t="s">
        <v>392</v>
      </c>
      <c r="I133" t="s">
        <v>128</v>
      </c>
      <c r="J133" t="s">
        <v>129</v>
      </c>
      <c r="K133" s="1">
        <v>1</v>
      </c>
      <c r="L133">
        <v>14920</v>
      </c>
      <c r="M133">
        <v>17040</v>
      </c>
      <c r="N133">
        <v>19180</v>
      </c>
      <c r="O133">
        <v>21300</v>
      </c>
      <c r="P133">
        <v>23020</v>
      </c>
      <c r="Q133">
        <v>24720</v>
      </c>
      <c r="R133">
        <v>26420</v>
      </c>
      <c r="S133">
        <v>28120</v>
      </c>
      <c r="T133">
        <v>22380</v>
      </c>
      <c r="U133">
        <v>25560</v>
      </c>
      <c r="V133">
        <v>28770</v>
      </c>
      <c r="W133">
        <v>31950</v>
      </c>
      <c r="X133">
        <v>34530</v>
      </c>
      <c r="Y133">
        <v>37080</v>
      </c>
      <c r="Z133">
        <v>39630</v>
      </c>
      <c r="AA133">
        <v>42180</v>
      </c>
      <c r="AB133">
        <v>29840</v>
      </c>
      <c r="AC133">
        <v>34080</v>
      </c>
      <c r="AD133">
        <v>38360</v>
      </c>
      <c r="AE133">
        <v>42600</v>
      </c>
      <c r="AF133">
        <v>46040</v>
      </c>
      <c r="AG133">
        <v>49440</v>
      </c>
      <c r="AH133">
        <v>52840</v>
      </c>
      <c r="AI133">
        <v>56240</v>
      </c>
      <c r="AJ133">
        <v>37300</v>
      </c>
      <c r="AK133">
        <v>42600</v>
      </c>
      <c r="AL133">
        <v>47950</v>
      </c>
      <c r="AM133">
        <v>53250</v>
      </c>
      <c r="AN133">
        <v>57550</v>
      </c>
      <c r="AO133">
        <v>61800</v>
      </c>
      <c r="AP133">
        <v>66050</v>
      </c>
      <c r="AQ133">
        <v>70300</v>
      </c>
      <c r="AR133">
        <v>44760</v>
      </c>
      <c r="AS133">
        <v>51120</v>
      </c>
      <c r="AT133">
        <v>57540</v>
      </c>
      <c r="AU133">
        <v>63900</v>
      </c>
      <c r="AV133">
        <v>69060</v>
      </c>
      <c r="AW133">
        <v>74160</v>
      </c>
      <c r="AX133">
        <v>79260</v>
      </c>
      <c r="AY133">
        <v>84360</v>
      </c>
      <c r="AZ133">
        <v>52220</v>
      </c>
      <c r="BA133">
        <v>59640</v>
      </c>
      <c r="BB133">
        <v>67130</v>
      </c>
      <c r="BC133">
        <v>74550</v>
      </c>
      <c r="BD133">
        <v>80570</v>
      </c>
      <c r="BE133">
        <v>86520</v>
      </c>
      <c r="BF133">
        <v>92470</v>
      </c>
      <c r="BG133">
        <v>98420</v>
      </c>
      <c r="BH133">
        <v>59680</v>
      </c>
      <c r="BI133">
        <v>68160</v>
      </c>
      <c r="BJ133">
        <v>76720</v>
      </c>
      <c r="BK133">
        <v>85200</v>
      </c>
      <c r="BL133">
        <v>92080</v>
      </c>
      <c r="BM133">
        <v>98880</v>
      </c>
      <c r="BN133">
        <v>105680</v>
      </c>
      <c r="BO133">
        <v>112480</v>
      </c>
    </row>
    <row r="134" spans="1:67" ht="14.1" customHeight="1" x14ac:dyDescent="0.2">
      <c r="A134" t="s">
        <v>394</v>
      </c>
      <c r="B134" s="1" t="s">
        <v>393</v>
      </c>
      <c r="C134" s="1" t="s">
        <v>21</v>
      </c>
      <c r="D134" s="1" t="s">
        <v>19</v>
      </c>
      <c r="E134" s="1" t="s">
        <v>617</v>
      </c>
      <c r="F134" s="1" t="s">
        <v>615</v>
      </c>
      <c r="G134" t="s">
        <v>394</v>
      </c>
      <c r="H134" t="s">
        <v>394</v>
      </c>
      <c r="I134" t="s">
        <v>120</v>
      </c>
      <c r="J134" t="s">
        <v>121</v>
      </c>
      <c r="K134" s="1">
        <v>1</v>
      </c>
      <c r="L134">
        <v>15840</v>
      </c>
      <c r="M134">
        <v>18100</v>
      </c>
      <c r="N134">
        <v>20360</v>
      </c>
      <c r="O134">
        <v>22620</v>
      </c>
      <c r="P134">
        <v>24440</v>
      </c>
      <c r="Q134">
        <v>26240</v>
      </c>
      <c r="R134">
        <v>28060</v>
      </c>
      <c r="S134">
        <v>29860</v>
      </c>
      <c r="T134">
        <v>23760</v>
      </c>
      <c r="U134">
        <v>27150</v>
      </c>
      <c r="V134">
        <v>30540</v>
      </c>
      <c r="W134">
        <v>33930</v>
      </c>
      <c r="X134">
        <v>36660</v>
      </c>
      <c r="Y134">
        <v>39360</v>
      </c>
      <c r="Z134">
        <v>42090</v>
      </c>
      <c r="AA134">
        <v>44790</v>
      </c>
      <c r="AB134">
        <v>31680</v>
      </c>
      <c r="AC134">
        <v>36200</v>
      </c>
      <c r="AD134">
        <v>40720</v>
      </c>
      <c r="AE134">
        <v>45240</v>
      </c>
      <c r="AF134">
        <v>48880</v>
      </c>
      <c r="AG134">
        <v>52480</v>
      </c>
      <c r="AH134">
        <v>56120</v>
      </c>
      <c r="AI134">
        <v>59720</v>
      </c>
      <c r="AJ134">
        <v>39600</v>
      </c>
      <c r="AK134">
        <v>45250</v>
      </c>
      <c r="AL134">
        <v>50900</v>
      </c>
      <c r="AM134">
        <v>56550</v>
      </c>
      <c r="AN134">
        <v>61100</v>
      </c>
      <c r="AO134">
        <v>65600</v>
      </c>
      <c r="AP134">
        <v>70150</v>
      </c>
      <c r="AQ134">
        <v>74650</v>
      </c>
      <c r="AR134">
        <v>47520</v>
      </c>
      <c r="AS134">
        <v>54300</v>
      </c>
      <c r="AT134">
        <v>61080</v>
      </c>
      <c r="AU134">
        <v>67860</v>
      </c>
      <c r="AV134">
        <v>73320</v>
      </c>
      <c r="AW134">
        <v>78720</v>
      </c>
      <c r="AX134">
        <v>84180</v>
      </c>
      <c r="AY134">
        <v>89580</v>
      </c>
      <c r="AZ134">
        <v>55440</v>
      </c>
      <c r="BA134">
        <v>63350</v>
      </c>
      <c r="BB134">
        <v>71260</v>
      </c>
      <c r="BC134">
        <v>79170</v>
      </c>
      <c r="BD134">
        <v>85540</v>
      </c>
      <c r="BE134">
        <v>91840</v>
      </c>
      <c r="BF134">
        <v>98210</v>
      </c>
      <c r="BG134">
        <v>104510</v>
      </c>
      <c r="BH134">
        <v>63360</v>
      </c>
      <c r="BI134">
        <v>72400</v>
      </c>
      <c r="BJ134">
        <v>81440</v>
      </c>
      <c r="BK134">
        <v>90480</v>
      </c>
      <c r="BL134">
        <v>97760</v>
      </c>
      <c r="BM134">
        <v>104960</v>
      </c>
      <c r="BN134">
        <v>112240</v>
      </c>
      <c r="BO134">
        <v>119440</v>
      </c>
    </row>
  </sheetData>
  <sheetProtection algorithmName="SHA-512" hashValue="lL8K1a5DGMSveu/4yoaxFSSVCi7KpgNjiCQQQl1g5BX23Dmp+2CXQw4E2gRBQOuHwkeH4FOSDACSJSE+9lb7vg==" saltValue="R6bZIa1aqfyMyV4wLYq9Cw==" spinCount="100000" sheet="1" objects="1" scenarios="1"/>
  <sortState xmlns:xlrd2="http://schemas.microsoft.com/office/spreadsheetml/2017/richdata2" ref="A2:BO134">
    <sortCondition ref="F2:F134"/>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Z67"/>
  <sheetViews>
    <sheetView zoomScaleNormal="100" workbookViewId="0"/>
  </sheetViews>
  <sheetFormatPr defaultColWidth="9.140625" defaultRowHeight="12.75" x14ac:dyDescent="0.2"/>
  <cols>
    <col min="1" max="1" width="13.140625" style="1" bestFit="1" customWidth="1"/>
    <col min="2" max="5" width="11" style="1" bestFit="1" customWidth="1"/>
    <col min="6" max="6" width="13.140625" style="1" customWidth="1"/>
    <col min="7" max="12" width="11" style="1" bestFit="1" customWidth="1"/>
    <col min="13" max="20" width="11.5703125" style="1" bestFit="1" customWidth="1"/>
    <col min="21" max="25" width="13.5703125" style="1" bestFit="1" customWidth="1"/>
    <col min="26" max="56" width="10.42578125" style="1" bestFit="1" customWidth="1"/>
    <col min="57" max="61" width="13.140625" style="1" bestFit="1" customWidth="1"/>
    <col min="62" max="62" width="13.140625" style="1" customWidth="1"/>
    <col min="63" max="66" width="13.140625" style="1" bestFit="1" customWidth="1"/>
    <col min="67" max="67" width="13.140625" style="1" customWidth="1"/>
    <col min="68" max="71" width="13.140625" style="1" bestFit="1" customWidth="1"/>
    <col min="72" max="72" width="13.140625" style="1" customWidth="1"/>
    <col min="73" max="76" width="13.140625" style="1" bestFit="1" customWidth="1"/>
    <col min="77" max="77" width="13.140625" style="1" customWidth="1"/>
    <col min="78" max="81" width="13.140625" style="1" bestFit="1" customWidth="1"/>
    <col min="82" max="82" width="13.140625" style="1" customWidth="1"/>
    <col min="83" max="86" width="13.140625" style="1" bestFit="1" customWidth="1"/>
    <col min="87" max="87" width="13.140625" style="1" customWidth="1"/>
    <col min="88" max="91" width="13.140625" style="1" bestFit="1" customWidth="1"/>
    <col min="92" max="16384" width="9.140625" style="1"/>
  </cols>
  <sheetData>
    <row r="1" spans="1:26" ht="15" x14ac:dyDescent="0.25">
      <c r="M1" s="15" t="s">
        <v>618</v>
      </c>
      <c r="N1" s="15" t="s">
        <v>619</v>
      </c>
      <c r="O1" s="15" t="s">
        <v>620</v>
      </c>
      <c r="P1" s="15" t="s">
        <v>621</v>
      </c>
      <c r="Q1" s="15" t="s">
        <v>622</v>
      </c>
      <c r="R1" s="15" t="s">
        <v>623</v>
      </c>
      <c r="S1" s="15" t="s">
        <v>624</v>
      </c>
      <c r="T1" s="15" t="s">
        <v>625</v>
      </c>
      <c r="U1" s="15" t="s">
        <v>698</v>
      </c>
      <c r="V1" s="15" t="s">
        <v>699</v>
      </c>
      <c r="W1" s="15" t="s">
        <v>700</v>
      </c>
      <c r="X1" s="15" t="s">
        <v>701</v>
      </c>
      <c r="Y1" s="15" t="s">
        <v>702</v>
      </c>
      <c r="Z1" s="186"/>
    </row>
    <row r="2" spans="1:26" ht="15" x14ac:dyDescent="0.25">
      <c r="A2" s="2" t="s">
        <v>420</v>
      </c>
      <c r="B2" s="246">
        <f>N42</f>
        <v>82300</v>
      </c>
      <c r="C2" s="12" t="s">
        <v>450</v>
      </c>
      <c r="M2" s="5">
        <f t="shared" ref="M2:T2" si="0">M11*0.4</f>
        <v>11540</v>
      </c>
      <c r="N2" s="5">
        <f t="shared" si="0"/>
        <v>13180</v>
      </c>
      <c r="O2" s="5">
        <f t="shared" si="0"/>
        <v>14820</v>
      </c>
      <c r="P2" s="5">
        <f t="shared" si="0"/>
        <v>16460</v>
      </c>
      <c r="Q2" s="5">
        <f t="shared" si="0"/>
        <v>17780</v>
      </c>
      <c r="R2" s="5">
        <f t="shared" si="0"/>
        <v>19100</v>
      </c>
      <c r="S2" s="5">
        <f t="shared" si="0"/>
        <v>20420</v>
      </c>
      <c r="T2" s="5">
        <f t="shared" si="0"/>
        <v>21740</v>
      </c>
      <c r="U2" s="1">
        <f>ROUNDDOWN((M2*0.3)/12,0)</f>
        <v>288</v>
      </c>
      <c r="V2" s="1">
        <f>ROUNDDOWN(((M2+N2)/2)/12*0.3, 0)</f>
        <v>309</v>
      </c>
      <c r="W2" s="1">
        <f>ROUNDDOWN((O2*0.3)/12,0)</f>
        <v>370</v>
      </c>
      <c r="X2" s="1">
        <f>ROUNDDOWN(((P2+Q2)/2)/12*0.3, 0)</f>
        <v>428</v>
      </c>
      <c r="Y2" s="1">
        <f>ROUNDDOWN((R2*0.3)/12,0)</f>
        <v>477</v>
      </c>
      <c r="Z2" s="186"/>
    </row>
    <row r="3" spans="1:26" x14ac:dyDescent="0.2">
      <c r="A3" s="2"/>
      <c r="B3" s="2"/>
      <c r="C3" s="2"/>
    </row>
    <row r="4" spans="1:26" x14ac:dyDescent="0.2">
      <c r="A4" s="2" t="s">
        <v>421</v>
      </c>
      <c r="B4" s="12" t="s">
        <v>424</v>
      </c>
      <c r="M4" s="15" t="s">
        <v>626</v>
      </c>
      <c r="N4" s="15" t="s">
        <v>627</v>
      </c>
      <c r="O4" s="15" t="s">
        <v>628</v>
      </c>
      <c r="P4" s="15" t="s">
        <v>629</v>
      </c>
      <c r="Q4" s="15" t="s">
        <v>630</v>
      </c>
      <c r="R4" s="15" t="s">
        <v>631</v>
      </c>
      <c r="S4" s="15" t="s">
        <v>632</v>
      </c>
      <c r="T4" s="15" t="s">
        <v>633</v>
      </c>
      <c r="U4" s="15" t="s">
        <v>703</v>
      </c>
      <c r="V4" s="15" t="s">
        <v>704</v>
      </c>
      <c r="W4" s="15" t="s">
        <v>705</v>
      </c>
      <c r="X4" s="15" t="s">
        <v>706</v>
      </c>
      <c r="Y4" s="15" t="s">
        <v>707</v>
      </c>
    </row>
    <row r="5" spans="1:26" x14ac:dyDescent="0.2">
      <c r="B5" s="13" t="s">
        <v>422</v>
      </c>
      <c r="M5" s="1">
        <f t="shared" ref="M5:T5" si="1">M11*0.6</f>
        <v>17310</v>
      </c>
      <c r="N5" s="1">
        <f t="shared" si="1"/>
        <v>19770</v>
      </c>
      <c r="O5" s="1">
        <f t="shared" si="1"/>
        <v>22230</v>
      </c>
      <c r="P5" s="1">
        <f t="shared" si="1"/>
        <v>24690</v>
      </c>
      <c r="Q5" s="1">
        <f t="shared" si="1"/>
        <v>26670</v>
      </c>
      <c r="R5" s="1">
        <f t="shared" si="1"/>
        <v>28650</v>
      </c>
      <c r="S5" s="1">
        <f t="shared" si="1"/>
        <v>30630</v>
      </c>
      <c r="T5" s="1">
        <f t="shared" si="1"/>
        <v>32610</v>
      </c>
      <c r="U5" s="1">
        <f>ROUNDDOWN((M5*0.3)/12,0)</f>
        <v>432</v>
      </c>
      <c r="V5" s="1">
        <f>ROUNDDOWN(((M5+N5)/2)/12*0.3, 0)</f>
        <v>463</v>
      </c>
      <c r="W5" s="1">
        <f>ROUNDDOWN((O5*0.3)/12,0)</f>
        <v>555</v>
      </c>
      <c r="X5" s="1">
        <f>ROUNDDOWN(((P5+Q5)/2)/12*0.3, 0)</f>
        <v>642</v>
      </c>
      <c r="Y5" s="1">
        <f>ROUNDDOWN((R5*0.3)/12,0)</f>
        <v>716</v>
      </c>
    </row>
    <row r="6" spans="1:26" x14ac:dyDescent="0.2">
      <c r="B6" s="14"/>
    </row>
    <row r="7" spans="1:26" ht="15" customHeight="1" x14ac:dyDescent="0.3">
      <c r="B7" s="12" t="s">
        <v>423</v>
      </c>
      <c r="H7" s="254"/>
      <c r="I7" s="255"/>
      <c r="M7" s="15" t="s">
        <v>634</v>
      </c>
      <c r="N7" s="15" t="s">
        <v>635</v>
      </c>
      <c r="O7" s="15" t="s">
        <v>636</v>
      </c>
      <c r="P7" s="15" t="s">
        <v>637</v>
      </c>
      <c r="Q7" s="15" t="s">
        <v>638</v>
      </c>
      <c r="R7" s="15" t="s">
        <v>639</v>
      </c>
      <c r="S7" s="15" t="s">
        <v>640</v>
      </c>
      <c r="T7" s="15" t="s">
        <v>641</v>
      </c>
      <c r="U7" s="15" t="s">
        <v>708</v>
      </c>
      <c r="V7" s="15" t="s">
        <v>709</v>
      </c>
      <c r="W7" s="15" t="s">
        <v>710</v>
      </c>
      <c r="X7" s="15" t="s">
        <v>711</v>
      </c>
      <c r="Y7" s="15" t="s">
        <v>712</v>
      </c>
    </row>
    <row r="8" spans="1:26" x14ac:dyDescent="0.2">
      <c r="M8" s="1">
        <f t="shared" ref="M8:T8" si="2">M11*0.8</f>
        <v>23080</v>
      </c>
      <c r="N8" s="1">
        <f t="shared" si="2"/>
        <v>26360</v>
      </c>
      <c r="O8" s="1">
        <f t="shared" si="2"/>
        <v>29640</v>
      </c>
      <c r="P8" s="1">
        <f t="shared" si="2"/>
        <v>32920</v>
      </c>
      <c r="Q8" s="1">
        <f t="shared" si="2"/>
        <v>35560</v>
      </c>
      <c r="R8" s="1">
        <f t="shared" si="2"/>
        <v>38200</v>
      </c>
      <c r="S8" s="1">
        <f t="shared" si="2"/>
        <v>40840</v>
      </c>
      <c r="T8" s="1">
        <f t="shared" si="2"/>
        <v>43480</v>
      </c>
      <c r="U8" s="1">
        <f>ROUNDDOWN((M8*0.3)/12,0)</f>
        <v>577</v>
      </c>
      <c r="V8" s="1">
        <f>ROUNDDOWN(((M8+N8)/2)/12*0.3, 0)</f>
        <v>618</v>
      </c>
      <c r="W8" s="1">
        <f>ROUNDDOWN((O8*0.3)/12,0)</f>
        <v>741</v>
      </c>
      <c r="X8" s="1">
        <f>ROUNDDOWN(((P8+Q8)/2)/12*0.3, 0)</f>
        <v>856</v>
      </c>
      <c r="Y8" s="1">
        <f>ROUNDDOWN((R8*0.3)/12,0)</f>
        <v>955</v>
      </c>
    </row>
    <row r="10" spans="1:26" x14ac:dyDescent="0.2">
      <c r="M10" s="4" t="s">
        <v>768</v>
      </c>
      <c r="N10" s="4" t="s">
        <v>769</v>
      </c>
      <c r="O10" s="4" t="s">
        <v>770</v>
      </c>
      <c r="P10" s="4" t="s">
        <v>771</v>
      </c>
      <c r="Q10" s="4" t="s">
        <v>772</v>
      </c>
      <c r="R10" s="4" t="s">
        <v>773</v>
      </c>
      <c r="S10" s="4" t="s">
        <v>774</v>
      </c>
      <c r="T10" s="4" t="s">
        <v>775</v>
      </c>
      <c r="U10" s="15" t="s">
        <v>713</v>
      </c>
      <c r="V10" s="15" t="s">
        <v>714</v>
      </c>
      <c r="W10" s="15" t="s">
        <v>715</v>
      </c>
      <c r="X10" s="15" t="s">
        <v>716</v>
      </c>
      <c r="Y10" s="15" t="s">
        <v>717</v>
      </c>
    </row>
    <row r="11" spans="1:26" x14ac:dyDescent="0.2">
      <c r="M11" s="7">
        <v>28850</v>
      </c>
      <c r="N11" s="7">
        <v>32950</v>
      </c>
      <c r="O11" s="7">
        <v>37050</v>
      </c>
      <c r="P11" s="7">
        <v>41150</v>
      </c>
      <c r="Q11" s="7">
        <v>44450</v>
      </c>
      <c r="R11" s="7">
        <v>47750</v>
      </c>
      <c r="S11" s="7">
        <v>51050</v>
      </c>
      <c r="T11" s="7">
        <v>54350</v>
      </c>
      <c r="U11" s="1">
        <f>ROUNDDOWN((M11*0.3)/12,0)</f>
        <v>721</v>
      </c>
      <c r="V11" s="1">
        <f>ROUNDDOWN(((M11+N11)/2)/12*0.3, 0)</f>
        <v>772</v>
      </c>
      <c r="W11" s="1">
        <f>ROUNDDOWN((O11*0.3)/12,0)</f>
        <v>926</v>
      </c>
      <c r="X11" s="1">
        <f>ROUNDDOWN(((P11+Q11)/2)/12*0.3, 0)</f>
        <v>1070</v>
      </c>
      <c r="Y11" s="1">
        <f>ROUNDDOWN((R11*0.3)/12,0)</f>
        <v>1193</v>
      </c>
    </row>
    <row r="13" spans="1:26" x14ac:dyDescent="0.2">
      <c r="M13" s="2" t="s">
        <v>776</v>
      </c>
      <c r="N13" s="2" t="s">
        <v>777</v>
      </c>
      <c r="O13" s="2" t="s">
        <v>778</v>
      </c>
      <c r="P13" s="2" t="s">
        <v>779</v>
      </c>
      <c r="Q13" s="2" t="s">
        <v>780</v>
      </c>
      <c r="R13" s="2" t="s">
        <v>781</v>
      </c>
      <c r="S13" s="2" t="s">
        <v>782</v>
      </c>
      <c r="T13" s="2" t="s">
        <v>783</v>
      </c>
      <c r="U13" s="15" t="s">
        <v>718</v>
      </c>
      <c r="V13" s="15" t="s">
        <v>719</v>
      </c>
      <c r="W13" s="15" t="s">
        <v>720</v>
      </c>
      <c r="X13" s="15" t="s">
        <v>721</v>
      </c>
      <c r="Y13" s="15" t="s">
        <v>722</v>
      </c>
    </row>
    <row r="14" spans="1:26" x14ac:dyDescent="0.2">
      <c r="M14" s="1">
        <f t="shared" ref="M14:T14" si="3">M11*1.2</f>
        <v>34620</v>
      </c>
      <c r="N14" s="1">
        <f t="shared" si="3"/>
        <v>39540</v>
      </c>
      <c r="O14" s="1">
        <f t="shared" si="3"/>
        <v>44460</v>
      </c>
      <c r="P14" s="1">
        <f t="shared" si="3"/>
        <v>49380</v>
      </c>
      <c r="Q14" s="1">
        <f t="shared" si="3"/>
        <v>53340</v>
      </c>
      <c r="R14" s="1">
        <f t="shared" si="3"/>
        <v>57300</v>
      </c>
      <c r="S14" s="1">
        <f t="shared" si="3"/>
        <v>61260</v>
      </c>
      <c r="T14" s="1">
        <f t="shared" si="3"/>
        <v>65220</v>
      </c>
      <c r="U14" s="1">
        <f>ROUNDDOWN((M14*0.3)/12,0)</f>
        <v>865</v>
      </c>
      <c r="V14" s="1">
        <f>ROUNDDOWN(((M14+N14)/2)/12*0.3, 0)</f>
        <v>927</v>
      </c>
      <c r="W14" s="1">
        <f>ROUNDDOWN((O14*0.3)/12,0)</f>
        <v>1111</v>
      </c>
      <c r="X14" s="1">
        <f>ROUNDDOWN(((P14+Q14)/2)/12*0.3, 0)</f>
        <v>1284</v>
      </c>
      <c r="Y14" s="1">
        <f>ROUNDDOWN((R14*0.3)/12,0)</f>
        <v>1432</v>
      </c>
    </row>
    <row r="16" spans="1:26" x14ac:dyDescent="0.2">
      <c r="M16" s="15" t="s">
        <v>642</v>
      </c>
      <c r="N16" s="15" t="s">
        <v>643</v>
      </c>
      <c r="O16" s="15" t="s">
        <v>644</v>
      </c>
      <c r="P16" s="15" t="s">
        <v>645</v>
      </c>
      <c r="Q16" s="15" t="s">
        <v>646</v>
      </c>
      <c r="R16" s="15" t="s">
        <v>647</v>
      </c>
      <c r="S16" s="15" t="s">
        <v>648</v>
      </c>
      <c r="T16" s="15" t="s">
        <v>649</v>
      </c>
      <c r="U16" s="15" t="s">
        <v>723</v>
      </c>
      <c r="V16" s="15" t="s">
        <v>724</v>
      </c>
      <c r="W16" s="15" t="s">
        <v>725</v>
      </c>
      <c r="X16" s="15" t="s">
        <v>726</v>
      </c>
      <c r="Y16" s="15" t="s">
        <v>727</v>
      </c>
    </row>
    <row r="17" spans="13:26" x14ac:dyDescent="0.2">
      <c r="M17" s="1">
        <f t="shared" ref="M17:T17" si="4">M11*1.4</f>
        <v>40390</v>
      </c>
      <c r="N17" s="1">
        <f t="shared" si="4"/>
        <v>46130</v>
      </c>
      <c r="O17" s="1">
        <f t="shared" si="4"/>
        <v>51870</v>
      </c>
      <c r="P17" s="1">
        <f t="shared" si="4"/>
        <v>57609.999999999993</v>
      </c>
      <c r="Q17" s="1">
        <f t="shared" si="4"/>
        <v>62229.999999999993</v>
      </c>
      <c r="R17" s="1">
        <f t="shared" si="4"/>
        <v>66850</v>
      </c>
      <c r="S17" s="1">
        <f t="shared" si="4"/>
        <v>71470</v>
      </c>
      <c r="T17" s="1">
        <f t="shared" si="4"/>
        <v>76090</v>
      </c>
      <c r="U17" s="1">
        <f>ROUNDDOWN((M17*0.3)/12,0)</f>
        <v>1009</v>
      </c>
      <c r="V17" s="1">
        <f>ROUNDDOWN(((M17+N17)/2)/12*0.3, 0)</f>
        <v>1081</v>
      </c>
      <c r="W17" s="1">
        <f>ROUNDDOWN((O17*0.3)/12,0)</f>
        <v>1296</v>
      </c>
      <c r="X17" s="1">
        <f>ROUNDDOWN(((P17+Q17)/2)/12*0.3, 0)</f>
        <v>1498</v>
      </c>
      <c r="Y17" s="1">
        <f>ROUNDDOWN((R17*0.3)/12,0)</f>
        <v>1671</v>
      </c>
    </row>
    <row r="19" spans="13:26" x14ac:dyDescent="0.2">
      <c r="M19" s="15" t="s">
        <v>650</v>
      </c>
      <c r="N19" s="15" t="s">
        <v>651</v>
      </c>
      <c r="O19" s="15" t="s">
        <v>652</v>
      </c>
      <c r="P19" s="15" t="s">
        <v>653</v>
      </c>
      <c r="Q19" s="15" t="s">
        <v>654</v>
      </c>
      <c r="R19" s="15" t="s">
        <v>655</v>
      </c>
      <c r="S19" s="15" t="s">
        <v>656</v>
      </c>
      <c r="T19" s="15" t="s">
        <v>657</v>
      </c>
      <c r="U19" s="15" t="s">
        <v>728</v>
      </c>
      <c r="V19" s="15" t="s">
        <v>729</v>
      </c>
      <c r="W19" s="15" t="s">
        <v>730</v>
      </c>
      <c r="X19" s="15" t="s">
        <v>731</v>
      </c>
      <c r="Y19" s="15" t="s">
        <v>732</v>
      </c>
    </row>
    <row r="20" spans="13:26" x14ac:dyDescent="0.2">
      <c r="M20" s="1">
        <f t="shared" ref="M20:T20" si="5">M11*1.6</f>
        <v>46160</v>
      </c>
      <c r="N20" s="1">
        <f t="shared" si="5"/>
        <v>52720</v>
      </c>
      <c r="O20" s="1">
        <f t="shared" si="5"/>
        <v>59280</v>
      </c>
      <c r="P20" s="1">
        <f t="shared" si="5"/>
        <v>65840</v>
      </c>
      <c r="Q20" s="1">
        <f t="shared" si="5"/>
        <v>71120</v>
      </c>
      <c r="R20" s="1">
        <f t="shared" si="5"/>
        <v>76400</v>
      </c>
      <c r="S20" s="1">
        <f t="shared" si="5"/>
        <v>81680</v>
      </c>
      <c r="T20" s="1">
        <f t="shared" si="5"/>
        <v>86960</v>
      </c>
      <c r="U20" s="1">
        <f>ROUNDDOWN((M20*0.3)/12,0)</f>
        <v>1154</v>
      </c>
      <c r="V20" s="1">
        <f>ROUNDDOWN(((M20+N20)/2)/12*0.3, 0)</f>
        <v>1236</v>
      </c>
      <c r="W20" s="1">
        <f>ROUNDDOWN((O20*0.3)/12,0)</f>
        <v>1482</v>
      </c>
      <c r="X20" s="1">
        <f>ROUNDDOWN(((P20+Q20)/2)/12*0.3, 0)</f>
        <v>1712</v>
      </c>
      <c r="Y20" s="1">
        <f>ROUNDDOWN((R20*0.3)/12,0)</f>
        <v>1910</v>
      </c>
    </row>
    <row r="24" spans="13:26" ht="12.75" customHeight="1" x14ac:dyDescent="0.2">
      <c r="M24" s="180" t="s">
        <v>912</v>
      </c>
      <c r="O24" s="180"/>
      <c r="P24" s="180"/>
      <c r="Q24" s="180"/>
      <c r="R24" s="180"/>
      <c r="S24" s="180"/>
      <c r="T24" s="180"/>
      <c r="U24" s="180"/>
      <c r="V24" s="180"/>
      <c r="W24" s="180"/>
      <c r="X24" s="180"/>
      <c r="Y24" s="180"/>
      <c r="Z24" s="180"/>
    </row>
    <row r="25" spans="13:26" ht="17.25" customHeight="1" x14ac:dyDescent="0.2">
      <c r="N25" s="180"/>
      <c r="O25" s="180"/>
      <c r="P25" s="180"/>
      <c r="Q25" s="180"/>
      <c r="R25" s="180"/>
      <c r="S25" s="180"/>
      <c r="T25" s="180"/>
      <c r="U25" s="180"/>
      <c r="V25" s="180"/>
      <c r="W25" s="180"/>
      <c r="X25" s="180"/>
      <c r="Y25" s="180"/>
      <c r="Z25" s="180"/>
    </row>
    <row r="36" spans="2:22" x14ac:dyDescent="0.2">
      <c r="N36"/>
    </row>
    <row r="37" spans="2:22" x14ac:dyDescent="0.2">
      <c r="B37" s="179" t="s">
        <v>793</v>
      </c>
    </row>
    <row r="39" spans="2:22" ht="15" customHeight="1" x14ac:dyDescent="0.25">
      <c r="B39" s="12" t="s">
        <v>428</v>
      </c>
      <c r="N39" s="291" t="s">
        <v>824</v>
      </c>
      <c r="O39" s="291"/>
      <c r="P39" s="291"/>
      <c r="Q39" s="291"/>
      <c r="R39" s="291"/>
      <c r="S39" s="291"/>
      <c r="T39" s="291"/>
      <c r="U39" s="291"/>
      <c r="V39" s="291"/>
    </row>
    <row r="40" spans="2:22" x14ac:dyDescent="0.2">
      <c r="B40" s="12" t="s">
        <v>784</v>
      </c>
      <c r="N40" s="251"/>
      <c r="O40" s="251"/>
      <c r="P40" s="251"/>
      <c r="Q40" s="251"/>
      <c r="R40" s="251"/>
      <c r="S40" s="251"/>
      <c r="T40" s="251"/>
      <c r="U40" s="251"/>
      <c r="V40" s="251"/>
    </row>
    <row r="41" spans="2:22" x14ac:dyDescent="0.2">
      <c r="B41" s="12" t="s">
        <v>425</v>
      </c>
      <c r="G41" s="8" t="s">
        <v>426</v>
      </c>
      <c r="N41" s="252" t="s">
        <v>472</v>
      </c>
      <c r="O41" s="252" t="s">
        <v>453</v>
      </c>
      <c r="P41" s="252" t="s">
        <v>454</v>
      </c>
      <c r="Q41" s="252" t="s">
        <v>455</v>
      </c>
      <c r="R41" s="252" t="s">
        <v>456</v>
      </c>
      <c r="S41" s="252" t="s">
        <v>457</v>
      </c>
      <c r="T41" s="252" t="s">
        <v>458</v>
      </c>
      <c r="U41" s="252" t="s">
        <v>459</v>
      </c>
      <c r="V41" s="252" t="s">
        <v>460</v>
      </c>
    </row>
    <row r="42" spans="2:22" x14ac:dyDescent="0.2">
      <c r="B42" s="12" t="s">
        <v>427</v>
      </c>
      <c r="N42" s="253">
        <v>82300</v>
      </c>
      <c r="O42" s="253">
        <v>28850</v>
      </c>
      <c r="P42" s="253">
        <v>32950</v>
      </c>
      <c r="Q42" s="253">
        <v>37050</v>
      </c>
      <c r="R42" s="253">
        <v>41150</v>
      </c>
      <c r="S42" s="253">
        <v>44450</v>
      </c>
      <c r="T42" s="253">
        <v>47750</v>
      </c>
      <c r="U42" s="253">
        <v>51050</v>
      </c>
      <c r="V42" s="253">
        <v>54350</v>
      </c>
    </row>
    <row r="43" spans="2:22" x14ac:dyDescent="0.2">
      <c r="B43" s="6"/>
      <c r="N43" s="251"/>
      <c r="O43" s="251"/>
      <c r="P43" s="251"/>
      <c r="Q43" s="251"/>
      <c r="R43" s="251"/>
      <c r="S43" s="251"/>
      <c r="T43" s="251"/>
      <c r="U43" s="251"/>
      <c r="V43" s="251"/>
    </row>
    <row r="44" spans="2:22" ht="12.75" customHeight="1" x14ac:dyDescent="0.2">
      <c r="N44" s="292" t="s">
        <v>792</v>
      </c>
      <c r="O44" s="292"/>
      <c r="P44" s="292"/>
      <c r="Q44" s="292"/>
      <c r="R44" s="292"/>
      <c r="S44" s="292"/>
      <c r="T44" s="292"/>
      <c r="U44" s="292"/>
      <c r="V44" s="292"/>
    </row>
    <row r="45" spans="2:22" x14ac:dyDescent="0.2">
      <c r="N45" s="178"/>
      <c r="O45" s="178"/>
      <c r="P45" s="178"/>
      <c r="Q45" s="178"/>
      <c r="R45" s="178"/>
      <c r="S45" s="178"/>
      <c r="T45" s="178"/>
      <c r="U45" s="178"/>
      <c r="V45" s="178"/>
    </row>
    <row r="47" spans="2:22" x14ac:dyDescent="0.2">
      <c r="N47" s="165"/>
    </row>
    <row r="50" spans="25:25" x14ac:dyDescent="0.2">
      <c r="Y50" s="1">
        <f>Y51</f>
        <v>0</v>
      </c>
    </row>
    <row r="67" spans="14:14" x14ac:dyDescent="0.2">
      <c r="N67" s="165"/>
    </row>
  </sheetData>
  <sheetProtection algorithmName="SHA-512" hashValue="erhAxdplrWrGZB2Rao/wb4bUT8ttSM7sG+0MmnTcCLDBlcNp6nX3rYDH4d8BGn2eAh17+NjD2B2OYYSb9RiRaQ==" saltValue="h93qXMQ0HZ2TEsPnaRA3Zw==" spinCount="100000" sheet="1" objects="1" scenarios="1"/>
  <mergeCells count="2">
    <mergeCell ref="N39:V39"/>
    <mergeCell ref="N44:V44"/>
  </mergeCells>
  <hyperlinks>
    <hyperlink ref="B5" r:id="rId1" location="null" xr:uid="{00000000-0004-0000-0700-000000000000}"/>
    <hyperlink ref="G41" r:id="rId2" xr:uid="{00000000-0004-0000-0700-000001000000}"/>
    <hyperlink ref="B37" r:id="rId3" location="2023_faq" display="https://www.huduser.gov/portal/datasets/il.html - 2023_faq" xr:uid="{7FD30C04-EC3E-47BF-9ACF-E50E32368B57}"/>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Form Instructions</vt:lpstr>
      <vt:lpstr>VA Program Limits</vt:lpstr>
      <vt:lpstr>Loan Programs Not-AFS</vt:lpstr>
      <vt:lpstr>MTSP-HERA Rent All Areas</vt:lpstr>
      <vt:lpstr>Nat.Non-Metro Limits</vt:lpstr>
      <vt:lpstr>'National Non-MetroLimits-HIDE'!_Hlk225235215</vt:lpstr>
      <vt:lpstr>'VA Program Limits'!AdjustedLimits</vt:lpstr>
      <vt:lpstr>'National Non-MetroLimits-HIDE'!layout</vt:lpstr>
      <vt:lpstr>'National Non-MetroLimits-HIDE'!map</vt:lpstr>
      <vt:lpstr>NNMIL</vt:lpstr>
      <vt:lpstr>'Form Instructions'!Print_Area</vt:lpstr>
      <vt:lpstr>'Loan Programs Not-AFS'!Print_Area</vt:lpstr>
      <vt:lpstr>'MTSP-HERA Rent All Areas'!Print_Area</vt:lpstr>
      <vt:lpstr>'Nat.Non-Metro Limits'!Print_Area</vt:lpstr>
      <vt:lpstr>'VA Program Limits'!Print_Area</vt:lpstr>
      <vt:lpstr>'Loan Programs Not-AFS'!Print_Titles</vt:lpstr>
      <vt:lpstr>'MTSP-HERA Rent All Areas'!Print_Titles</vt:lpstr>
      <vt:lpstr>'National Non-MetroLimits-HIDE'!top</vt:lpstr>
      <vt:lpstr>VACounty</vt:lpstr>
      <vt:lpstr>VAMTSP</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Etterling, Erica</dc:creator>
  <cp:lastModifiedBy>Bly, Kimberly</cp:lastModifiedBy>
  <cp:revision/>
  <cp:lastPrinted>2025-04-16T21:18:07Z</cp:lastPrinted>
  <dcterms:created xsi:type="dcterms:W3CDTF">2018-06-07T20:01:57Z</dcterms:created>
  <dcterms:modified xsi:type="dcterms:W3CDTF">2026-05-06T15:56:19Z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