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1.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Q:\Multifam\Rental Housing DEV Templates\Mixed Use Templates\"/>
    </mc:Choice>
  </mc:AlternateContent>
  <xr:revisionPtr revIDLastSave="0" documentId="8_{BBD94F8D-422F-4447-BE13-116A5338A59F}" xr6:coauthVersionLast="47" xr6:coauthVersionMax="47" xr10:uidLastSave="{00000000-0000-0000-0000-000000000000}"/>
  <workbookProtection workbookAlgorithmName="SHA-512" workbookHashValue="9DKkBH20W+LskxjskSo2ZOcYdL/DyJZacFoUfpl3AcJzBjnJVMS8q+Sap98gZu5PNsNcuJmQNDvNoaoxLIfJRA==" workbookSaltValue="XqO6KlLDOz9WkjJJBfKA0w==" workbookSpinCount="100000" lockStructure="1"/>
  <bookViews>
    <workbookView xWindow="32280" yWindow="2445" windowWidth="21600" windowHeight="11295" tabRatio="819" firstSheet="2" activeTab="2" xr2:uid="{00000000-000D-0000-FFFF-FFFF00000000}"/>
  </bookViews>
  <sheets>
    <sheet name="Dropdowns" sheetId="38" state="hidden" r:id="rId1"/>
    <sheet name="Version Notes" sheetId="28" state="hidden" r:id="rId2"/>
    <sheet name="Cover" sheetId="1" r:id="rId3"/>
    <sheet name="SD_Dropdowns" sheetId="41" state="hidden" r:id="rId4"/>
    <sheet name="Instructions" sheetId="30" r:id="rId5"/>
    <sheet name="Checklist" sheetId="31" r:id="rId6"/>
    <sheet name="Guidelines" sheetId="32" r:id="rId7"/>
    <sheet name="DEV Info" sheetId="5" r:id="rId8"/>
    <sheet name="Sources" sheetId="27" r:id="rId9"/>
    <sheet name="Borrower" sheetId="10" r:id="rId10"/>
    <sheet name="Team" sheetId="7" r:id="rId11"/>
    <sheet name="Site" sheetId="8" r:id="rId12"/>
    <sheet name="Bldg" sheetId="11" r:id="rId13"/>
    <sheet name="Tenants" sheetId="26" r:id="rId14"/>
    <sheet name="Mrktg" sheetId="9" r:id="rId15"/>
    <sheet name="Income" sheetId="12" r:id="rId16"/>
    <sheet name="Comm. Income" sheetId="42" r:id="rId17"/>
    <sheet name="Expenses" sheetId="13" r:id="rId18"/>
    <sheet name="Uses" sheetId="15" r:id="rId19"/>
    <sheet name="Con. Draw" sheetId="16" r:id="rId20"/>
    <sheet name="Arch." sheetId="33" r:id="rId21"/>
    <sheet name="Dev Summary" sheetId="22" state="hidden" r:id="rId22"/>
    <sheet name="DCA" sheetId="34" r:id="rId23"/>
    <sheet name="Exhibit 1" sheetId="20" r:id="rId24"/>
    <sheet name="Exhibit 2" sheetId="25" r:id="rId25"/>
    <sheet name="Exhibit 3" sheetId="24" r:id="rId26"/>
    <sheet name="Exhibit 4" sheetId="36" r:id="rId27"/>
    <sheet name="Exhibit 5" sheetId="43" r:id="rId28"/>
    <sheet name="CSI Uses Groups" sheetId="40" state="hidden" r:id="rId29"/>
  </sheets>
  <externalReferences>
    <externalReference r:id="rId30"/>
    <externalReference r:id="rId31"/>
    <externalReference r:id="rId32"/>
    <externalReference r:id="rId33"/>
    <externalReference r:id="rId34"/>
    <externalReference r:id="rId35"/>
  </externalReferences>
  <definedNames>
    <definedName name="_xlnm._FilterDatabase" localSheetId="22" hidden="1">DCA!$B$90:$O$144</definedName>
    <definedName name="_xlnm.Print_Area" localSheetId="20">Arch.!$A$1:$E$41</definedName>
    <definedName name="_xlnm.Print_Area" localSheetId="12">Bldg!$A$1:$H$55</definedName>
    <definedName name="_xlnm.Print_Area" localSheetId="9">Borrower!$A$1:$J$58</definedName>
    <definedName name="_xlnm.Print_Area" localSheetId="16">'Comm. Income'!$A$1:$L$27</definedName>
    <definedName name="_xlnm.Print_Area" localSheetId="19">'Con. Draw'!$A$1:$J$38</definedName>
    <definedName name="_xlnm.Print_Area" localSheetId="2">Cover!$A$1:$I$39</definedName>
    <definedName name="_xlnm.Print_Area" localSheetId="28">'CSI Uses Groups'!$A$1:$Q$760,'CSI Uses Groups'!$S$5:$AB$278</definedName>
    <definedName name="_xlnm.Print_Area" localSheetId="22">DCA!$B$2:$O$145</definedName>
    <definedName name="_xlnm.Print_Area" localSheetId="7">'DEV Info'!$A$1:$J$79</definedName>
    <definedName name="_xlnm.Print_Area" localSheetId="21">'Dev Summary'!$A$1:$J$54</definedName>
    <definedName name="_xlnm.Print_Area" localSheetId="23">'Exhibit 1'!$A$3:$E$58</definedName>
    <definedName name="_xlnm.Print_Area" localSheetId="24">'Exhibit 2'!$A$3:$E$63</definedName>
    <definedName name="_xlnm.Print_Area" localSheetId="26">'Exhibit 4'!$A$1:$A$52</definedName>
    <definedName name="_xlnm.Print_Area" localSheetId="27">'Exhibit 5'!$A$1:$E$53</definedName>
    <definedName name="_xlnm.Print_Area" localSheetId="17">Expenses!$A$1:$O$72</definedName>
    <definedName name="_xlnm.Print_Area" localSheetId="15">Income!$A$1:$M$72</definedName>
    <definedName name="_xlnm.Print_Area" localSheetId="4">Instructions!$A$1:$G$38</definedName>
    <definedName name="_xlnm.Print_Area" localSheetId="14">Mrktg!$A$1:$J$56</definedName>
    <definedName name="_xlnm.Print_Area" localSheetId="11">Site!$A$1:$J$90</definedName>
    <definedName name="_xlnm.Print_Area" localSheetId="8">Sources!$A$1:$H$139</definedName>
    <definedName name="_xlnm.Print_Area" localSheetId="10">Team!$A$1:$K$53</definedName>
    <definedName name="_xlnm.Print_Area" localSheetId="13">Tenants!$A$1:$J$57</definedName>
    <definedName name="_xlnm.Print_Area" localSheetId="18">Uses!$A$1:$G$110</definedName>
    <definedName name="_xlnm.Print_Titles" localSheetId="28">'CSI Uses Groups'!$1:$2</definedName>
    <definedName name="_xlnm.Print_Titles" localSheetId="7">'DEV Info'!$1:$4</definedName>
    <definedName name="_xlnm.Print_Titles" localSheetId="24">'Exhibit 2'!$5:$8</definedName>
    <definedName name="_xlnm.Print_Titles" localSheetId="26">'Exhibit 4'!$1:$4</definedName>
    <definedName name="_xlnm.Print_Titles" localSheetId="27">'Exhibit 5'!$3:$6</definedName>
    <definedName name="_xlnm.Print_Titles" localSheetId="17">Expenses!$1:$5</definedName>
    <definedName name="_xlnm.Print_Titles" localSheetId="6">Guidelines!$1:$4</definedName>
    <definedName name="_xlnm.Print_Titles" localSheetId="15">Income!$1:$5</definedName>
    <definedName name="_xlnm.Print_Titles" localSheetId="11">Site!$1:$2</definedName>
    <definedName name="_xlnm.Print_Titles" localSheetId="8">Sources!$1:$4</definedName>
    <definedName name="_xlnm.Print_Titles" localSheetId="18">Uses!$1:$5</definedName>
    <definedName name="SD_125_G_0" localSheetId="1" hidden="1">'Version Notes'!$I$2</definedName>
    <definedName name="SD_133_S_1" localSheetId="7" hidden="1">'DEV Info'!$P$62</definedName>
    <definedName name="SD_138_S_1" localSheetId="8" hidden="1">Sources!$P$4</definedName>
    <definedName name="SD_161x1_102_S_0" localSheetId="13" hidden="1">Tenants!$O$13</definedName>
    <definedName name="SD_161x1_119_S_0" localSheetId="7" hidden="1">'DEV Info'!$H$35</definedName>
    <definedName name="SD_161x1_120_S_1" localSheetId="12" hidden="1">Bldg!$H$33</definedName>
    <definedName name="SD_161x1_121_S_1" localSheetId="12" hidden="1">Bldg!$H$35</definedName>
    <definedName name="SD_161x1_122_S_1" localSheetId="12" hidden="1">Bldg!$H$34</definedName>
    <definedName name="SD_161x1_123_S_1" localSheetId="12" hidden="1">Bldg!$H$36</definedName>
    <definedName name="SD_161x1_124_S_0" localSheetId="12" hidden="1">Bldg!$C$33</definedName>
    <definedName name="SD_161x1_125_S_0" localSheetId="12" hidden="1">Bldg!$C$34</definedName>
    <definedName name="SD_161x1_126_S_0" localSheetId="12" hidden="1">Bldg!$C$35</definedName>
    <definedName name="SD_161x1_127_S_0" localSheetId="12" hidden="1">Bldg!$C$36</definedName>
    <definedName name="SD_161x1_128_S_0" localSheetId="12" hidden="1">Bldg!$C$41</definedName>
    <definedName name="SD_161x1_129_S_0" localSheetId="12" hidden="1">Bldg!$C$39</definedName>
    <definedName name="SD_161x1_130_S_0" localSheetId="12" hidden="1">Bldg!$C$37</definedName>
    <definedName name="SD_161x1_131_S_0" localSheetId="12" hidden="1">Bldg!$C$38</definedName>
    <definedName name="SD_161x1_132_S_0" localSheetId="12" hidden="1">Bldg!$C$40</definedName>
    <definedName name="SD_161x1_133_S_0" localSheetId="11" hidden="1">Site!$E$27</definedName>
    <definedName name="SD_161x1_134_S_0" localSheetId="11" hidden="1">Site!$H$30</definedName>
    <definedName name="SD_161x1_135_S_0" localSheetId="11" hidden="1">Site!$C$33</definedName>
    <definedName name="SD_161x1_136_S_0" localSheetId="14" hidden="1">Mrktg!$D$35</definedName>
    <definedName name="SD_161x1_138_S_0" localSheetId="14" hidden="1">Mrktg!$H$26</definedName>
    <definedName name="SD_161x1_139_S_0" localSheetId="14" hidden="1">Mrktg!$D$26</definedName>
    <definedName name="SD_161x1_140_S_0" localSheetId="14" hidden="1">Mrktg!$H$27</definedName>
    <definedName name="SD_161x1_141_S_0" localSheetId="14" hidden="1">Mrktg!$D$27</definedName>
    <definedName name="SD_161x1_142_S_0" localSheetId="14" hidden="1">Mrktg!$H$28</definedName>
    <definedName name="SD_161x1_143_S_0" localSheetId="14" hidden="1">Mrktg!$D$28</definedName>
    <definedName name="SD_161x1_144_S_0" localSheetId="14" hidden="1">Mrktg!$H$29</definedName>
    <definedName name="SD_161x1_145_S_0" localSheetId="14" hidden="1">Mrktg!$D$29</definedName>
    <definedName name="SD_161x1_147_S_0" localSheetId="14" hidden="1">Mrktg!$D$30</definedName>
    <definedName name="SD_161x1_148_S_0" localSheetId="14" hidden="1">Mrktg!$H$30</definedName>
    <definedName name="SD_161x1_149_S_0" localSheetId="14" hidden="1">Mrktg!$D$31</definedName>
    <definedName name="SD_161x1_150_S_0" localSheetId="14" hidden="1">Mrktg!$H$31</definedName>
    <definedName name="SD_161x1_151_S_0" localSheetId="14" hidden="1">Mrktg!$D$33</definedName>
    <definedName name="SD_161x1_152_S_0" localSheetId="14" hidden="1">Mrktg!$H$32</definedName>
    <definedName name="SD_161x1_153_S_0" localSheetId="14" hidden="1">Mrktg!$D$34</definedName>
    <definedName name="SD_161x1_154_S_0" localSheetId="14" hidden="1">Mrktg!$O$29</definedName>
    <definedName name="SD_161x1_155_S_0" localSheetId="14" hidden="1">Mrktg!$H$33</definedName>
    <definedName name="SD_161x1_156_S_0" localSheetId="14" hidden="1">Mrktg!$O$30</definedName>
    <definedName name="SD_161x1_157_S_0" localSheetId="14" hidden="1">Mrktg!$H$34</definedName>
    <definedName name="SD_161x1_158_S_0" localSheetId="14" hidden="1">Mrktg!$O$31</definedName>
    <definedName name="SD_161x1_159_S_0" localSheetId="14" hidden="1">Mrktg!$H$35</definedName>
    <definedName name="SD_161x1_160_S_0" localSheetId="14" hidden="1">Mrktg!$O$32</definedName>
    <definedName name="SD_161x1_161_S_0" localSheetId="14" hidden="1">Mrktg!$H$36</definedName>
    <definedName name="SD_161x1_162_S_0" localSheetId="14" hidden="1">Mrktg!$O$33</definedName>
    <definedName name="SD_161x1_163_S_0" localSheetId="14" hidden="1">Mrktg!$H$37</definedName>
    <definedName name="SD_161x1_164_S_1" localSheetId="12" hidden="1">Bldg!$H$15</definedName>
    <definedName name="SD_161x1_17_S_0" localSheetId="7" hidden="1">'DEV Info'!$D$8</definedName>
    <definedName name="SD_161x1_18_S_0" localSheetId="7" hidden="1">'DEV Info'!$D$9</definedName>
    <definedName name="SD_161x1_19_S_0" localSheetId="7" hidden="1">'DEV Info'!$C$10</definedName>
    <definedName name="SD_161x1_21_S_0" localSheetId="7" hidden="1">'DEV Info'!$I$10</definedName>
    <definedName name="SD_161x1_24_S_0" localSheetId="7" hidden="1">'DEV Info'!$I$19</definedName>
    <definedName name="SD_161x1_240x1_14_S_1" localSheetId="7" hidden="1">'DEV Info'!$T$42</definedName>
    <definedName name="SD_161x1_25_B_0" localSheetId="10" hidden="1">Team!$E$47</definedName>
    <definedName name="SD_161x1_26_S_0" localSheetId="7" hidden="1">'DEV Info'!$D$27</definedName>
    <definedName name="SD_161x1_28_S_0" localSheetId="7" hidden="1">'DEV Info'!$H$45</definedName>
    <definedName name="SD_161x1_2935x1_2951x1_101_S_1" localSheetId="15" hidden="1">Income!$L$8</definedName>
    <definedName name="SD_161x1_2935x1_2951x1_107_S_0" localSheetId="15" hidden="1">Income!$H$8</definedName>
    <definedName name="SD_161x1_2935x1_2951x1_109_S_1" localSheetId="15" hidden="1">Income!$G$8</definedName>
    <definedName name="SD_161x1_2935x1_2951x1_52_S_0" localSheetId="15" hidden="1">Income!$C$8</definedName>
    <definedName name="SD_161x1_2935x1_2951x1_53_S_0" localSheetId="15" hidden="1">Income!$D$8</definedName>
    <definedName name="SD_161x1_2935x1_2951x1_54_S_0" localSheetId="15" hidden="1">Income!$F$8</definedName>
    <definedName name="SD_161x1_2935x1_2951x1_57_S_0" localSheetId="15" hidden="1">Income!$AM$8</definedName>
    <definedName name="SD_161x1_2935x1_2951x1_58_S_0" localSheetId="15" hidden="1">Income!$AR$8</definedName>
    <definedName name="SD_161x1_2935x1_2951x1_59_S_0" localSheetId="15" hidden="1">Income!$AP$8</definedName>
    <definedName name="SD_161x1_2935x1_2951x1_60_S_0" localSheetId="15" hidden="1">Income!$AQ$8</definedName>
    <definedName name="SD_161x1_2935x1_2951x1_61_S_0" localSheetId="15" hidden="1">Income!$AA$8</definedName>
    <definedName name="SD_161x1_2935x1_2951x1_62_S_0" localSheetId="15" hidden="1">Income!$X$8</definedName>
    <definedName name="SD_161x1_2935x1_2951x1_63_S_0" localSheetId="15" hidden="1">Income!$AD$8</definedName>
    <definedName name="SD_161x1_2935x1_2951x1_64_S_0" localSheetId="15" hidden="1">Income!$AG$8</definedName>
    <definedName name="SD_161x1_2935x1_2951x1_65_S_0" localSheetId="15" hidden="1">Income!$AF$8</definedName>
    <definedName name="SD_161x1_2935x1_2951x1_66_S_0" localSheetId="15" hidden="1">Income!$V$8</definedName>
    <definedName name="SD_161x1_2935x1_2951x1_67_S_0" localSheetId="15" hidden="1">Income!$W$8</definedName>
    <definedName name="SD_161x1_2935x1_2951x1_68_S_0" localSheetId="15" hidden="1">Income!$Z$8</definedName>
    <definedName name="SD_161x1_2935x1_2951x1_69_S_0" localSheetId="15" hidden="1">Income!$Y$8</definedName>
    <definedName name="SD_161x1_2935x1_2951x1_70_S_0" localSheetId="15" hidden="1">Income!$AB$8</definedName>
    <definedName name="SD_161x1_2935x1_2951x1_71_S_0" localSheetId="15" hidden="1">Income!$AC$8</definedName>
    <definedName name="SD_161x1_2935x1_2951x1_72_S_0" localSheetId="15" hidden="1">Income!$AE$8</definedName>
    <definedName name="SD_161x1_2935x1_2951x1_73_S_0" localSheetId="15" hidden="1">Income!$T$8</definedName>
    <definedName name="SD_161x1_2935x1_2951x1_74_B_0" localSheetId="15" hidden="1">Income!$U$8</definedName>
    <definedName name="SD_161x1_2935x1_2951x1_75_S_0" localSheetId="15" hidden="1">Income!$AU$8</definedName>
    <definedName name="SD_161x1_2935x1_2951x1_76_S_0" localSheetId="15" hidden="1">Income!$AH$8</definedName>
    <definedName name="SD_161x1_2935x1_2951x1_77_S_0" localSheetId="15" hidden="1">Income!$AV$8</definedName>
    <definedName name="SD_161x1_2935x1_2951x1_78_S_0" localSheetId="15" hidden="1">Income!$AI$8</definedName>
    <definedName name="SD_161x1_2935x1_2951x1_79_S_0" localSheetId="15" hidden="1">Income!$AW$8</definedName>
    <definedName name="SD_161x1_2935x1_2951x1_80_S_0" localSheetId="15" hidden="1">Income!$AJ$8</definedName>
    <definedName name="SD_161x1_2935x1_2951x1_81_S_0" localSheetId="15" hidden="1">Income!$AX$8</definedName>
    <definedName name="SD_161x1_2935x1_2951x1_82_S_0" localSheetId="15" hidden="1">Income!$AK$8</definedName>
    <definedName name="SD_161x1_2935x1_2951x1_83_S_0" localSheetId="15" hidden="1">Income!$AY$8</definedName>
    <definedName name="SD_161x1_2935x1_2951x1_84_S_0" localSheetId="15" hidden="1">Income!$AL$8</definedName>
    <definedName name="SD_161x1_2935x1_2951x1_91_S_1" localSheetId="15" hidden="1">Income!$B$8</definedName>
    <definedName name="SD_161x1_2935x1_2951x1_93_S_1" localSheetId="15" hidden="1">Income!$AN$8</definedName>
    <definedName name="SD_161x1_2935x1_2951x10_101_S_1" localSheetId="15" hidden="1">Income!$L$17</definedName>
    <definedName name="SD_161x1_2935x1_2951x10_107_S_0" localSheetId="15" hidden="1">Income!$H$17</definedName>
    <definedName name="SD_161x1_2935x1_2951x10_109_S_1" localSheetId="15" hidden="1">Income!$G$17</definedName>
    <definedName name="SD_161x1_2935x1_2951x10_52_S_0" localSheetId="15" hidden="1">Income!$C$17</definedName>
    <definedName name="SD_161x1_2935x1_2951x10_53_S_0" localSheetId="15" hidden="1">Income!$D$17</definedName>
    <definedName name="SD_161x1_2935x1_2951x10_54_S_0" localSheetId="15" hidden="1">Income!$F$17</definedName>
    <definedName name="SD_161x1_2935x1_2951x10_57_S_0" localSheetId="15" hidden="1">Income!$AM$17</definedName>
    <definedName name="SD_161x1_2935x1_2951x10_58_S_0" localSheetId="15" hidden="1">Income!$AR$17</definedName>
    <definedName name="SD_161x1_2935x1_2951x10_59_S_0" localSheetId="15" hidden="1">Income!$AP$17</definedName>
    <definedName name="SD_161x1_2935x1_2951x10_60_S_0" localSheetId="15" hidden="1">Income!$AQ$17</definedName>
    <definedName name="SD_161x1_2935x1_2951x10_61_S_0" localSheetId="15" hidden="1">Income!$AA$17</definedName>
    <definedName name="SD_161x1_2935x1_2951x10_62_S_0" localSheetId="15" hidden="1">Income!$X$17</definedName>
    <definedName name="SD_161x1_2935x1_2951x10_63_S_0" localSheetId="15" hidden="1">Income!$AD$17</definedName>
    <definedName name="SD_161x1_2935x1_2951x10_64_S_0" localSheetId="15" hidden="1">Income!$AG$17</definedName>
    <definedName name="SD_161x1_2935x1_2951x10_65_S_0" localSheetId="15" hidden="1">Income!$AF$17</definedName>
    <definedName name="SD_161x1_2935x1_2951x10_66_S_0" localSheetId="15" hidden="1">Income!$V$17</definedName>
    <definedName name="SD_161x1_2935x1_2951x10_67_S_0" localSheetId="15" hidden="1">Income!$W$17</definedName>
    <definedName name="SD_161x1_2935x1_2951x10_68_S_0" localSheetId="15" hidden="1">Income!$Z$17</definedName>
    <definedName name="SD_161x1_2935x1_2951x10_69_S_0" localSheetId="15" hidden="1">Income!$Y$17</definedName>
    <definedName name="SD_161x1_2935x1_2951x10_70_S_0" localSheetId="15" hidden="1">Income!$AB$17</definedName>
    <definedName name="SD_161x1_2935x1_2951x10_71_S_0" localSheetId="15" hidden="1">Income!$AC$17</definedName>
    <definedName name="SD_161x1_2935x1_2951x10_72_S_0" localSheetId="15" hidden="1">Income!$AE$17</definedName>
    <definedName name="SD_161x1_2935x1_2951x10_73_S_0" localSheetId="15" hidden="1">Income!$T$17</definedName>
    <definedName name="SD_161x1_2935x1_2951x10_74_B_0" localSheetId="15" hidden="1">Income!$U$17</definedName>
    <definedName name="SD_161x1_2935x1_2951x10_75_S_0" localSheetId="15" hidden="1">Income!$AU$17</definedName>
    <definedName name="SD_161x1_2935x1_2951x10_76_S_0" localSheetId="15" hidden="1">Income!$AH$17</definedName>
    <definedName name="SD_161x1_2935x1_2951x10_77_S_0" localSheetId="15" hidden="1">Income!$AV$17</definedName>
    <definedName name="SD_161x1_2935x1_2951x10_78_S_0" localSheetId="15" hidden="1">Income!$AI$17</definedName>
    <definedName name="SD_161x1_2935x1_2951x10_79_S_0" localSheetId="15" hidden="1">Income!$AW$17</definedName>
    <definedName name="SD_161x1_2935x1_2951x10_80_S_0" localSheetId="15" hidden="1">Income!$AJ$17</definedName>
    <definedName name="SD_161x1_2935x1_2951x10_81_S_0" localSheetId="15" hidden="1">Income!$AX$17</definedName>
    <definedName name="SD_161x1_2935x1_2951x10_82_S_0" localSheetId="15" hidden="1">Income!$AK$17</definedName>
    <definedName name="SD_161x1_2935x1_2951x10_83_S_0" localSheetId="15" hidden="1">Income!$AY$17</definedName>
    <definedName name="SD_161x1_2935x1_2951x10_84_S_0" localSheetId="15" hidden="1">Income!$AL$17</definedName>
    <definedName name="SD_161x1_2935x1_2951x10_91_S_1" localSheetId="15" hidden="1">Income!$B$17</definedName>
    <definedName name="SD_161x1_2935x1_2951x10_93_S_1" localSheetId="15" hidden="1">Income!$AN$17</definedName>
    <definedName name="SD_161x1_2935x1_2951x11_101_S_1" localSheetId="15" hidden="1">Income!$L$18</definedName>
    <definedName name="SD_161x1_2935x1_2951x11_107_S_0" localSheetId="15" hidden="1">Income!$H$18</definedName>
    <definedName name="SD_161x1_2935x1_2951x11_109_S_1" localSheetId="15" hidden="1">Income!$G$18</definedName>
    <definedName name="SD_161x1_2935x1_2951x11_52_S_0" localSheetId="15" hidden="1">Income!$C$18</definedName>
    <definedName name="SD_161x1_2935x1_2951x11_53_S_0" localSheetId="15" hidden="1">Income!$D$18</definedName>
    <definedName name="SD_161x1_2935x1_2951x11_54_S_0" localSheetId="15" hidden="1">Income!$F$18</definedName>
    <definedName name="SD_161x1_2935x1_2951x11_57_S_0" localSheetId="15" hidden="1">Income!$AM$18</definedName>
    <definedName name="SD_161x1_2935x1_2951x11_58_S_0" localSheetId="15" hidden="1">Income!$AR$18</definedName>
    <definedName name="SD_161x1_2935x1_2951x11_59_S_0" localSheetId="15" hidden="1">Income!$AP$18</definedName>
    <definedName name="SD_161x1_2935x1_2951x11_60_S_0" localSheetId="15" hidden="1">Income!$AQ$18</definedName>
    <definedName name="SD_161x1_2935x1_2951x11_61_S_0" localSheetId="15" hidden="1">Income!$AA$18</definedName>
    <definedName name="SD_161x1_2935x1_2951x11_62_S_0" localSheetId="15" hidden="1">Income!$X$18</definedName>
    <definedName name="SD_161x1_2935x1_2951x11_63_S_0" localSheetId="15" hidden="1">Income!$AD$18</definedName>
    <definedName name="SD_161x1_2935x1_2951x11_64_S_0" localSheetId="15" hidden="1">Income!$AG$18</definedName>
    <definedName name="SD_161x1_2935x1_2951x11_65_S_0" localSheetId="15" hidden="1">Income!$AF$18</definedName>
    <definedName name="SD_161x1_2935x1_2951x11_66_S_0" localSheetId="15" hidden="1">Income!$V$18</definedName>
    <definedName name="SD_161x1_2935x1_2951x11_67_S_0" localSheetId="15" hidden="1">Income!$W$18</definedName>
    <definedName name="SD_161x1_2935x1_2951x11_68_S_0" localSheetId="15" hidden="1">Income!$Z$18</definedName>
    <definedName name="SD_161x1_2935x1_2951x11_69_S_0" localSheetId="15" hidden="1">Income!$Y$18</definedName>
    <definedName name="SD_161x1_2935x1_2951x11_70_S_0" localSheetId="15" hidden="1">Income!$AB$18</definedName>
    <definedName name="SD_161x1_2935x1_2951x11_71_S_0" localSheetId="15" hidden="1">Income!$AC$18</definedName>
    <definedName name="SD_161x1_2935x1_2951x11_72_S_0" localSheetId="15" hidden="1">Income!$AE$18</definedName>
    <definedName name="SD_161x1_2935x1_2951x11_73_S_0" localSheetId="15" hidden="1">Income!$T$18</definedName>
    <definedName name="SD_161x1_2935x1_2951x11_74_B_0" localSheetId="15" hidden="1">Income!$U$18</definedName>
    <definedName name="SD_161x1_2935x1_2951x11_75_S_0" localSheetId="15" hidden="1">Income!$AU$18</definedName>
    <definedName name="SD_161x1_2935x1_2951x11_76_S_0" localSheetId="15" hidden="1">Income!$AH$18</definedName>
    <definedName name="SD_161x1_2935x1_2951x11_77_S_0" localSheetId="15" hidden="1">Income!$AV$18</definedName>
    <definedName name="SD_161x1_2935x1_2951x11_78_S_0" localSheetId="15" hidden="1">Income!$AI$18</definedName>
    <definedName name="SD_161x1_2935x1_2951x11_79_S_0" localSheetId="15" hidden="1">Income!$AW$18</definedName>
    <definedName name="SD_161x1_2935x1_2951x11_80_S_0" localSheetId="15" hidden="1">Income!$AJ$18</definedName>
    <definedName name="SD_161x1_2935x1_2951x11_81_S_0" localSheetId="15" hidden="1">Income!$AX$18</definedName>
    <definedName name="SD_161x1_2935x1_2951x11_82_S_0" localSheetId="15" hidden="1">Income!$AK$18</definedName>
    <definedName name="SD_161x1_2935x1_2951x11_83_S_0" localSheetId="15" hidden="1">Income!$AY$18</definedName>
    <definedName name="SD_161x1_2935x1_2951x11_84_S_0" localSheetId="15" hidden="1">Income!$AL$18</definedName>
    <definedName name="SD_161x1_2935x1_2951x11_91_B_1" localSheetId="15" hidden="1">Income!$B$18</definedName>
    <definedName name="SD_161x1_2935x1_2951x11_93_S_1" localSheetId="15" hidden="1">Income!$AN$18</definedName>
    <definedName name="SD_161x1_2935x1_2951x12_101_S_1" localSheetId="15" hidden="1">Income!$L$19</definedName>
    <definedName name="SD_161x1_2935x1_2951x12_107_S_0" localSheetId="15" hidden="1">Income!$H$19</definedName>
    <definedName name="SD_161x1_2935x1_2951x12_109_S_1" localSheetId="15" hidden="1">Income!$G$19</definedName>
    <definedName name="SD_161x1_2935x1_2951x12_52_S_0" localSheetId="15" hidden="1">Income!$C$19</definedName>
    <definedName name="SD_161x1_2935x1_2951x12_53_S_0" localSheetId="15" hidden="1">Income!$D$19</definedName>
    <definedName name="SD_161x1_2935x1_2951x12_54_S_0" localSheetId="15" hidden="1">Income!$F$19</definedName>
    <definedName name="SD_161x1_2935x1_2951x12_57_S_0" localSheetId="15" hidden="1">Income!$AM$19</definedName>
    <definedName name="SD_161x1_2935x1_2951x12_58_S_0" localSheetId="15" hidden="1">Income!$AR$19</definedName>
    <definedName name="SD_161x1_2935x1_2951x12_59_S_0" localSheetId="15" hidden="1">Income!$AP$19</definedName>
    <definedName name="SD_161x1_2935x1_2951x12_60_S_0" localSheetId="15" hidden="1">Income!$AQ$19</definedName>
    <definedName name="SD_161x1_2935x1_2951x12_61_S_0" localSheetId="15" hidden="1">Income!$AA$19</definedName>
    <definedName name="SD_161x1_2935x1_2951x12_62_S_0" localSheetId="15" hidden="1">Income!$X$19</definedName>
    <definedName name="SD_161x1_2935x1_2951x12_63_S_0" localSheetId="15" hidden="1">Income!$AD$19</definedName>
    <definedName name="SD_161x1_2935x1_2951x12_64_S_0" localSheetId="15" hidden="1">Income!$AG$19</definedName>
    <definedName name="SD_161x1_2935x1_2951x12_65_S_0" localSheetId="15" hidden="1">Income!$AF$19</definedName>
    <definedName name="SD_161x1_2935x1_2951x12_66_S_0" localSheetId="15" hidden="1">Income!$V$19</definedName>
    <definedName name="SD_161x1_2935x1_2951x12_67_S_0" localSheetId="15" hidden="1">Income!$W$19</definedName>
    <definedName name="SD_161x1_2935x1_2951x12_68_S_0" localSheetId="15" hidden="1">Income!$Z$19</definedName>
    <definedName name="SD_161x1_2935x1_2951x12_69_S_0" localSheetId="15" hidden="1">Income!$Y$19</definedName>
    <definedName name="SD_161x1_2935x1_2951x12_70_S_0" localSheetId="15" hidden="1">Income!$AB$19</definedName>
    <definedName name="SD_161x1_2935x1_2951x12_71_S_0" localSheetId="15" hidden="1">Income!$AC$19</definedName>
    <definedName name="SD_161x1_2935x1_2951x12_72_S_0" localSheetId="15" hidden="1">Income!$AE$19</definedName>
    <definedName name="SD_161x1_2935x1_2951x12_73_S_0" localSheetId="15" hidden="1">Income!$T$19</definedName>
    <definedName name="SD_161x1_2935x1_2951x12_74_B_0" localSheetId="15" hidden="1">Income!$U$19</definedName>
    <definedName name="SD_161x1_2935x1_2951x12_75_S_0" localSheetId="15" hidden="1">Income!$AU$19</definedName>
    <definedName name="SD_161x1_2935x1_2951x12_76_S_0" localSheetId="15" hidden="1">Income!$AH$19</definedName>
    <definedName name="SD_161x1_2935x1_2951x12_77_S_0" localSheetId="15" hidden="1">Income!$AV$19</definedName>
    <definedName name="SD_161x1_2935x1_2951x12_78_S_0" localSheetId="15" hidden="1">Income!$AI$19</definedName>
    <definedName name="SD_161x1_2935x1_2951x12_79_S_0" localSheetId="15" hidden="1">Income!$AW$19</definedName>
    <definedName name="SD_161x1_2935x1_2951x12_80_S_0" localSheetId="15" hidden="1">Income!$AJ$19</definedName>
    <definedName name="SD_161x1_2935x1_2951x12_81_S_0" localSheetId="15" hidden="1">Income!$AX$19</definedName>
    <definedName name="SD_161x1_2935x1_2951x12_82_S_0" localSheetId="15" hidden="1">Income!$AK$19</definedName>
    <definedName name="SD_161x1_2935x1_2951x12_83_S_0" localSheetId="15" hidden="1">Income!$AY$19</definedName>
    <definedName name="SD_161x1_2935x1_2951x12_84_S_0" localSheetId="15" hidden="1">Income!$AL$19</definedName>
    <definedName name="SD_161x1_2935x1_2951x12_91_B_1" localSheetId="15" hidden="1">Income!$B$19</definedName>
    <definedName name="SD_161x1_2935x1_2951x12_93_S_1" localSheetId="15" hidden="1">Income!$AN$19</definedName>
    <definedName name="SD_161x1_2935x1_2951x13_101_S_1" localSheetId="15" hidden="1">Income!$L$20</definedName>
    <definedName name="SD_161x1_2935x1_2951x13_107_S_0" localSheetId="15" hidden="1">Income!$H$20</definedName>
    <definedName name="SD_161x1_2935x1_2951x13_109_S_1" localSheetId="15" hidden="1">Income!$G$20</definedName>
    <definedName name="SD_161x1_2935x1_2951x13_52_S_0" localSheetId="15" hidden="1">Income!$C$20</definedName>
    <definedName name="SD_161x1_2935x1_2951x13_53_S_0" localSheetId="15" hidden="1">Income!$D$20</definedName>
    <definedName name="SD_161x1_2935x1_2951x13_54_S_0" localSheetId="15" hidden="1">Income!$F$20</definedName>
    <definedName name="SD_161x1_2935x1_2951x13_57_S_0" localSheetId="15" hidden="1">Income!$AM$20</definedName>
    <definedName name="SD_161x1_2935x1_2951x13_58_S_0" localSheetId="15" hidden="1">Income!$AR$20</definedName>
    <definedName name="SD_161x1_2935x1_2951x13_59_S_0" localSheetId="15" hidden="1">Income!$AP$20</definedName>
    <definedName name="SD_161x1_2935x1_2951x13_60_S_0" localSheetId="15" hidden="1">Income!$AQ$20</definedName>
    <definedName name="SD_161x1_2935x1_2951x13_61_S_0" localSheetId="15" hidden="1">Income!$AA$20</definedName>
    <definedName name="SD_161x1_2935x1_2951x13_62_S_0" localSheetId="15" hidden="1">Income!$X$20</definedName>
    <definedName name="SD_161x1_2935x1_2951x13_63_S_0" localSheetId="15" hidden="1">Income!$AD$20</definedName>
    <definedName name="SD_161x1_2935x1_2951x13_64_S_0" localSheetId="15" hidden="1">Income!$AG$20</definedName>
    <definedName name="SD_161x1_2935x1_2951x13_65_S_0" localSheetId="15" hidden="1">Income!$AF$20</definedName>
    <definedName name="SD_161x1_2935x1_2951x13_66_S_0" localSheetId="15" hidden="1">Income!$V$20</definedName>
    <definedName name="SD_161x1_2935x1_2951x13_67_S_0" localSheetId="15" hidden="1">Income!$W$20</definedName>
    <definedName name="SD_161x1_2935x1_2951x13_68_S_0" localSheetId="15" hidden="1">Income!$Z$20</definedName>
    <definedName name="SD_161x1_2935x1_2951x13_69_S_0" localSheetId="15" hidden="1">Income!$Y$20</definedName>
    <definedName name="SD_161x1_2935x1_2951x13_70_S_0" localSheetId="15" hidden="1">Income!$AB$20</definedName>
    <definedName name="SD_161x1_2935x1_2951x13_71_S_0" localSheetId="15" hidden="1">Income!$AC$20</definedName>
    <definedName name="SD_161x1_2935x1_2951x13_72_S_0" localSheetId="15" hidden="1">Income!$AE$20</definedName>
    <definedName name="SD_161x1_2935x1_2951x13_73_S_0" localSheetId="15" hidden="1">Income!$T$20</definedName>
    <definedName name="SD_161x1_2935x1_2951x13_74_B_0" localSheetId="15" hidden="1">Income!$U$20</definedName>
    <definedName name="SD_161x1_2935x1_2951x13_75_S_0" localSheetId="15" hidden="1">Income!$AU$20</definedName>
    <definedName name="SD_161x1_2935x1_2951x13_76_S_0" localSheetId="15" hidden="1">Income!$AH$20</definedName>
    <definedName name="SD_161x1_2935x1_2951x13_77_S_0" localSheetId="15" hidden="1">Income!$AV$20</definedName>
    <definedName name="SD_161x1_2935x1_2951x13_78_S_0" localSheetId="15" hidden="1">Income!$AI$20</definedName>
    <definedName name="SD_161x1_2935x1_2951x13_79_S_0" localSheetId="15" hidden="1">Income!$AW$20</definedName>
    <definedName name="SD_161x1_2935x1_2951x13_80_S_0" localSheetId="15" hidden="1">Income!$AJ$20</definedName>
    <definedName name="SD_161x1_2935x1_2951x13_81_S_0" localSheetId="15" hidden="1">Income!$AX$20</definedName>
    <definedName name="SD_161x1_2935x1_2951x13_82_S_0" localSheetId="15" hidden="1">Income!$AK$20</definedName>
    <definedName name="SD_161x1_2935x1_2951x13_83_S_0" localSheetId="15" hidden="1">Income!$AY$20</definedName>
    <definedName name="SD_161x1_2935x1_2951x13_84_S_0" localSheetId="15" hidden="1">Income!$AL$20</definedName>
    <definedName name="SD_161x1_2935x1_2951x13_91_B_1" localSheetId="15" hidden="1">Income!$B$20</definedName>
    <definedName name="SD_161x1_2935x1_2951x13_93_S_1" localSheetId="15" hidden="1">Income!$AN$20</definedName>
    <definedName name="SD_161x1_2935x1_2951x14_101_S_1" localSheetId="15" hidden="1">Income!$L$21</definedName>
    <definedName name="SD_161x1_2935x1_2951x14_107_S_0" localSheetId="15" hidden="1">Income!$H$21</definedName>
    <definedName name="SD_161x1_2935x1_2951x14_109_S_1" localSheetId="15" hidden="1">Income!$G$21</definedName>
    <definedName name="SD_161x1_2935x1_2951x14_52_S_0" localSheetId="15" hidden="1">Income!$C$21</definedName>
    <definedName name="SD_161x1_2935x1_2951x14_53_S_0" localSheetId="15" hidden="1">Income!$D$21</definedName>
    <definedName name="SD_161x1_2935x1_2951x14_54_S_0" localSheetId="15" hidden="1">Income!$F$21</definedName>
    <definedName name="SD_161x1_2935x1_2951x14_57_S_0" localSheetId="15" hidden="1">Income!$AM$21</definedName>
    <definedName name="SD_161x1_2935x1_2951x14_58_S_0" localSheetId="15" hidden="1">Income!$AR$21</definedName>
    <definedName name="SD_161x1_2935x1_2951x14_59_S_0" localSheetId="15" hidden="1">Income!$AP$21</definedName>
    <definedName name="SD_161x1_2935x1_2951x14_60_S_0" localSheetId="15" hidden="1">Income!$AQ$21</definedName>
    <definedName name="SD_161x1_2935x1_2951x14_61_S_0" localSheetId="15" hidden="1">Income!$AA$21</definedName>
    <definedName name="SD_161x1_2935x1_2951x14_62_S_0" localSheetId="15" hidden="1">Income!$X$21</definedName>
    <definedName name="SD_161x1_2935x1_2951x14_63_S_0" localSheetId="15" hidden="1">Income!$AD$21</definedName>
    <definedName name="SD_161x1_2935x1_2951x14_64_S_0" localSheetId="15" hidden="1">Income!$AG$21</definedName>
    <definedName name="SD_161x1_2935x1_2951x14_65_S_0" localSheetId="15" hidden="1">Income!$AF$21</definedName>
    <definedName name="SD_161x1_2935x1_2951x14_66_S_0" localSheetId="15" hidden="1">Income!$V$21</definedName>
    <definedName name="SD_161x1_2935x1_2951x14_67_S_0" localSheetId="15" hidden="1">Income!$W$21</definedName>
    <definedName name="SD_161x1_2935x1_2951x14_68_S_0" localSheetId="15" hidden="1">Income!$Z$21</definedName>
    <definedName name="SD_161x1_2935x1_2951x14_69_S_0" localSheetId="15" hidden="1">Income!$Y$21</definedName>
    <definedName name="SD_161x1_2935x1_2951x14_70_S_0" localSheetId="15" hidden="1">Income!$AB$21</definedName>
    <definedName name="SD_161x1_2935x1_2951x14_71_S_0" localSheetId="15" hidden="1">Income!$AC$21</definedName>
    <definedName name="SD_161x1_2935x1_2951x14_72_S_0" localSheetId="15" hidden="1">Income!$AE$21</definedName>
    <definedName name="SD_161x1_2935x1_2951x14_73_S_0" localSheetId="15" hidden="1">Income!$T$21</definedName>
    <definedName name="SD_161x1_2935x1_2951x14_74_B_0" localSheetId="15" hidden="1">Income!$U$21</definedName>
    <definedName name="SD_161x1_2935x1_2951x14_75_S_0" localSheetId="15" hidden="1">Income!$AU$21</definedName>
    <definedName name="SD_161x1_2935x1_2951x14_76_S_0" localSheetId="15" hidden="1">Income!$AH$21</definedName>
    <definedName name="SD_161x1_2935x1_2951x14_77_S_0" localSheetId="15" hidden="1">Income!$AV$21</definedName>
    <definedName name="SD_161x1_2935x1_2951x14_78_S_0" localSheetId="15" hidden="1">Income!$AI$21</definedName>
    <definedName name="SD_161x1_2935x1_2951x14_79_S_0" localSheetId="15" hidden="1">Income!$AW$21</definedName>
    <definedName name="SD_161x1_2935x1_2951x14_80_S_0" localSheetId="15" hidden="1">Income!$AJ$21</definedName>
    <definedName name="SD_161x1_2935x1_2951x14_81_S_0" localSheetId="15" hidden="1">Income!$AX$21</definedName>
    <definedName name="SD_161x1_2935x1_2951x14_82_S_0" localSheetId="15" hidden="1">Income!$AK$21</definedName>
    <definedName name="SD_161x1_2935x1_2951x14_83_S_0" localSheetId="15" hidden="1">Income!$AY$21</definedName>
    <definedName name="SD_161x1_2935x1_2951x14_84_S_0" localSheetId="15" hidden="1">Income!$AL$21</definedName>
    <definedName name="SD_161x1_2935x1_2951x14_91_B_1" localSheetId="15" hidden="1">Income!$B$21</definedName>
    <definedName name="SD_161x1_2935x1_2951x14_93_S_1" localSheetId="15" hidden="1">Income!$AN$21</definedName>
    <definedName name="SD_161x1_2935x1_2951x15_101_S_1" localSheetId="15" hidden="1">Income!$L$22</definedName>
    <definedName name="SD_161x1_2935x1_2951x15_107_S_0" localSheetId="15" hidden="1">Income!$H$22</definedName>
    <definedName name="SD_161x1_2935x1_2951x15_109_S_1" localSheetId="15" hidden="1">Income!$G$22</definedName>
    <definedName name="SD_161x1_2935x1_2951x15_52_S_0" localSheetId="15" hidden="1">Income!$C$22</definedName>
    <definedName name="SD_161x1_2935x1_2951x15_53_S_0" localSheetId="15" hidden="1">Income!$D$22</definedName>
    <definedName name="SD_161x1_2935x1_2951x15_54_S_0" localSheetId="15" hidden="1">Income!$F$22</definedName>
    <definedName name="SD_161x1_2935x1_2951x15_57_S_0" localSheetId="15" hidden="1">Income!$AM$22</definedName>
    <definedName name="SD_161x1_2935x1_2951x15_58_S_0" localSheetId="15" hidden="1">Income!$AR$22</definedName>
    <definedName name="SD_161x1_2935x1_2951x15_59_S_0" localSheetId="15" hidden="1">Income!$AP$22</definedName>
    <definedName name="SD_161x1_2935x1_2951x15_60_S_0" localSheetId="15" hidden="1">Income!$AQ$22</definedName>
    <definedName name="SD_161x1_2935x1_2951x15_61_S_0" localSheetId="15" hidden="1">Income!$AA$22</definedName>
    <definedName name="SD_161x1_2935x1_2951x15_62_S_0" localSheetId="15" hidden="1">Income!$X$22</definedName>
    <definedName name="SD_161x1_2935x1_2951x15_63_S_0" localSheetId="15" hidden="1">Income!$AD$22</definedName>
    <definedName name="SD_161x1_2935x1_2951x15_64_S_0" localSheetId="15" hidden="1">Income!$AG$22</definedName>
    <definedName name="SD_161x1_2935x1_2951x15_65_S_0" localSheetId="15" hidden="1">Income!$AF$22</definedName>
    <definedName name="SD_161x1_2935x1_2951x15_66_S_0" localSheetId="15" hidden="1">Income!$V$22</definedName>
    <definedName name="SD_161x1_2935x1_2951x15_67_S_0" localSheetId="15" hidden="1">Income!$W$22</definedName>
    <definedName name="SD_161x1_2935x1_2951x15_68_S_0" localSheetId="15" hidden="1">Income!$Z$22</definedName>
    <definedName name="SD_161x1_2935x1_2951x15_69_S_0" localSheetId="15" hidden="1">Income!$Y$22</definedName>
    <definedName name="SD_161x1_2935x1_2951x15_70_S_0" localSheetId="15" hidden="1">Income!$AB$22</definedName>
    <definedName name="SD_161x1_2935x1_2951x15_71_S_0" localSheetId="15" hidden="1">Income!$AC$22</definedName>
    <definedName name="SD_161x1_2935x1_2951x15_72_S_0" localSheetId="15" hidden="1">Income!$AE$22</definedName>
    <definedName name="SD_161x1_2935x1_2951x15_73_S_0" localSheetId="15" hidden="1">Income!$T$22</definedName>
    <definedName name="SD_161x1_2935x1_2951x15_74_B_0" localSheetId="15" hidden="1">Income!$U$22</definedName>
    <definedName name="SD_161x1_2935x1_2951x15_75_S_0" localSheetId="15" hidden="1">Income!$AU$22</definedName>
    <definedName name="SD_161x1_2935x1_2951x15_76_S_0" localSheetId="15" hidden="1">Income!$AH$22</definedName>
    <definedName name="SD_161x1_2935x1_2951x15_77_S_0" localSheetId="15" hidden="1">Income!$AV$22</definedName>
    <definedName name="SD_161x1_2935x1_2951x15_78_S_0" localSheetId="15" hidden="1">Income!$AI$22</definedName>
    <definedName name="SD_161x1_2935x1_2951x15_79_S_0" localSheetId="15" hidden="1">Income!$AW$22</definedName>
    <definedName name="SD_161x1_2935x1_2951x15_80_S_0" localSheetId="15" hidden="1">Income!$AJ$22</definedName>
    <definedName name="SD_161x1_2935x1_2951x15_81_S_0" localSheetId="15" hidden="1">Income!$AX$22</definedName>
    <definedName name="SD_161x1_2935x1_2951x15_82_S_0" localSheetId="15" hidden="1">Income!$AK$22</definedName>
    <definedName name="SD_161x1_2935x1_2951x15_83_S_0" localSheetId="15" hidden="1">Income!$AY$22</definedName>
    <definedName name="SD_161x1_2935x1_2951x15_84_S_0" localSheetId="15" hidden="1">Income!$AL$22</definedName>
    <definedName name="SD_161x1_2935x1_2951x15_91_B_1" localSheetId="15" hidden="1">Income!$B$22</definedName>
    <definedName name="SD_161x1_2935x1_2951x15_93_S_1" localSheetId="15" hidden="1">Income!$AN$22</definedName>
    <definedName name="SD_161x1_2935x1_2951x16_101_S_1" localSheetId="15" hidden="1">Income!$L$23</definedName>
    <definedName name="SD_161x1_2935x1_2951x16_107_S_0" localSheetId="15" hidden="1">Income!$H$23</definedName>
    <definedName name="SD_161x1_2935x1_2951x16_109_S_1" localSheetId="15" hidden="1">Income!$G$23</definedName>
    <definedName name="SD_161x1_2935x1_2951x16_52_S_0" localSheetId="15" hidden="1">Income!$C$23</definedName>
    <definedName name="SD_161x1_2935x1_2951x16_53_S_0" localSheetId="15" hidden="1">Income!$D$23</definedName>
    <definedName name="SD_161x1_2935x1_2951x16_54_S_0" localSheetId="15" hidden="1">Income!$F$23</definedName>
    <definedName name="SD_161x1_2935x1_2951x16_57_S_0" localSheetId="15" hidden="1">Income!$AM$23</definedName>
    <definedName name="SD_161x1_2935x1_2951x16_58_S_0" localSheetId="15" hidden="1">Income!$AR$23</definedName>
    <definedName name="SD_161x1_2935x1_2951x16_59_S_0" localSheetId="15" hidden="1">Income!$AP$23</definedName>
    <definedName name="SD_161x1_2935x1_2951x16_60_S_0" localSheetId="15" hidden="1">Income!$AQ$23</definedName>
    <definedName name="SD_161x1_2935x1_2951x16_61_S_0" localSheetId="15" hidden="1">Income!$AA$23</definedName>
    <definedName name="SD_161x1_2935x1_2951x16_62_S_0" localSheetId="15" hidden="1">Income!$X$23</definedName>
    <definedName name="SD_161x1_2935x1_2951x16_63_S_0" localSheetId="15" hidden="1">Income!$AD$23</definedName>
    <definedName name="SD_161x1_2935x1_2951x16_64_S_0" localSheetId="15" hidden="1">Income!$AG$23</definedName>
    <definedName name="SD_161x1_2935x1_2951x16_65_S_0" localSheetId="15" hidden="1">Income!$AF$23</definedName>
    <definedName name="SD_161x1_2935x1_2951x16_66_S_0" localSheetId="15" hidden="1">Income!$V$23</definedName>
    <definedName name="SD_161x1_2935x1_2951x16_67_S_0" localSheetId="15" hidden="1">Income!$W$23</definedName>
    <definedName name="SD_161x1_2935x1_2951x16_68_S_0" localSheetId="15" hidden="1">Income!$Z$23</definedName>
    <definedName name="SD_161x1_2935x1_2951x16_69_S_0" localSheetId="15" hidden="1">Income!$Y$23</definedName>
    <definedName name="SD_161x1_2935x1_2951x16_70_S_0" localSheetId="15" hidden="1">Income!$AB$23</definedName>
    <definedName name="SD_161x1_2935x1_2951x16_71_S_0" localSheetId="15" hidden="1">Income!$AC$23</definedName>
    <definedName name="SD_161x1_2935x1_2951x16_72_S_0" localSheetId="15" hidden="1">Income!$AE$23</definedName>
    <definedName name="SD_161x1_2935x1_2951x16_73_S_0" localSheetId="15" hidden="1">Income!$T$23</definedName>
    <definedName name="SD_161x1_2935x1_2951x16_74_B_0" localSheetId="15" hidden="1">Income!$U$23</definedName>
    <definedName name="SD_161x1_2935x1_2951x16_75_S_0" localSheetId="15" hidden="1">Income!$AU$23</definedName>
    <definedName name="SD_161x1_2935x1_2951x16_76_S_0" localSheetId="15" hidden="1">Income!$AH$23</definedName>
    <definedName name="SD_161x1_2935x1_2951x16_77_S_0" localSheetId="15" hidden="1">Income!$AV$23</definedName>
    <definedName name="SD_161x1_2935x1_2951x16_78_S_0" localSheetId="15" hidden="1">Income!$AI$23</definedName>
    <definedName name="SD_161x1_2935x1_2951x16_79_S_0" localSheetId="15" hidden="1">Income!$AW$23</definedName>
    <definedName name="SD_161x1_2935x1_2951x16_80_S_0" localSheetId="15" hidden="1">Income!$AJ$23</definedName>
    <definedName name="SD_161x1_2935x1_2951x16_81_S_0" localSheetId="15" hidden="1">Income!$AX$23</definedName>
    <definedName name="SD_161x1_2935x1_2951x16_82_S_0" localSheetId="15" hidden="1">Income!$AK$23</definedName>
    <definedName name="SD_161x1_2935x1_2951x16_83_S_0" localSheetId="15" hidden="1">Income!$AY$23</definedName>
    <definedName name="SD_161x1_2935x1_2951x16_84_S_0" localSheetId="15" hidden="1">Income!$AL$23</definedName>
    <definedName name="SD_161x1_2935x1_2951x16_91_B_1" localSheetId="15" hidden="1">Income!$B$23</definedName>
    <definedName name="SD_161x1_2935x1_2951x16_93_S_1" localSheetId="15" hidden="1">Income!$AN$23</definedName>
    <definedName name="SD_161x1_2935x1_2951x17_101_S_1" localSheetId="15" hidden="1">Income!$L$24</definedName>
    <definedName name="SD_161x1_2935x1_2951x17_107_S_0" localSheetId="15" hidden="1">Income!$H$24</definedName>
    <definedName name="SD_161x1_2935x1_2951x17_109_S_1" localSheetId="15" hidden="1">Income!$G$24</definedName>
    <definedName name="SD_161x1_2935x1_2951x17_52_S_0" localSheetId="15" hidden="1">Income!$C$24</definedName>
    <definedName name="SD_161x1_2935x1_2951x17_53_S_0" localSheetId="15" hidden="1">Income!$D$24</definedName>
    <definedName name="SD_161x1_2935x1_2951x17_54_S_0" localSheetId="15" hidden="1">Income!$F$24</definedName>
    <definedName name="SD_161x1_2935x1_2951x17_57_S_0" localSheetId="15" hidden="1">Income!$AM$24</definedName>
    <definedName name="SD_161x1_2935x1_2951x17_58_S_0" localSheetId="15" hidden="1">Income!$AR$24</definedName>
    <definedName name="SD_161x1_2935x1_2951x17_59_S_0" localSheetId="15" hidden="1">Income!$AP$24</definedName>
    <definedName name="SD_161x1_2935x1_2951x17_60_S_0" localSheetId="15" hidden="1">Income!$AQ$24</definedName>
    <definedName name="SD_161x1_2935x1_2951x17_61_S_0" localSheetId="15" hidden="1">Income!$AA$24</definedName>
    <definedName name="SD_161x1_2935x1_2951x17_62_S_0" localSheetId="15" hidden="1">Income!$X$24</definedName>
    <definedName name="SD_161x1_2935x1_2951x17_63_S_0" localSheetId="15" hidden="1">Income!$AD$24</definedName>
    <definedName name="SD_161x1_2935x1_2951x17_64_S_0" localSheetId="15" hidden="1">Income!$AG$24</definedName>
    <definedName name="SD_161x1_2935x1_2951x17_65_S_0" localSheetId="15" hidden="1">Income!$AF$24</definedName>
    <definedName name="SD_161x1_2935x1_2951x17_66_S_0" localSheetId="15" hidden="1">Income!$V$24</definedName>
    <definedName name="SD_161x1_2935x1_2951x17_67_S_0" localSheetId="15" hidden="1">Income!$W$24</definedName>
    <definedName name="SD_161x1_2935x1_2951x17_68_S_0" localSheetId="15" hidden="1">Income!$Z$24</definedName>
    <definedName name="SD_161x1_2935x1_2951x17_69_S_0" localSheetId="15" hidden="1">Income!$Y$24</definedName>
    <definedName name="SD_161x1_2935x1_2951x17_70_S_0" localSheetId="15" hidden="1">Income!$AB$24</definedName>
    <definedName name="SD_161x1_2935x1_2951x17_71_S_0" localSheetId="15" hidden="1">Income!$AC$24</definedName>
    <definedName name="SD_161x1_2935x1_2951x17_72_S_0" localSheetId="15" hidden="1">Income!$AE$24</definedName>
    <definedName name="SD_161x1_2935x1_2951x17_73_S_0" localSheetId="15" hidden="1">Income!$T$24</definedName>
    <definedName name="SD_161x1_2935x1_2951x17_74_B_0" localSheetId="15" hidden="1">Income!$U$24</definedName>
    <definedName name="SD_161x1_2935x1_2951x17_75_S_0" localSheetId="15" hidden="1">Income!$AU$24</definedName>
    <definedName name="SD_161x1_2935x1_2951x17_76_S_0" localSheetId="15" hidden="1">Income!$AH$24</definedName>
    <definedName name="SD_161x1_2935x1_2951x17_77_S_0" localSheetId="15" hidden="1">Income!$AV$24</definedName>
    <definedName name="SD_161x1_2935x1_2951x17_78_S_0" localSheetId="15" hidden="1">Income!$AI$24</definedName>
    <definedName name="SD_161x1_2935x1_2951x17_79_S_0" localSheetId="15" hidden="1">Income!$AW$24</definedName>
    <definedName name="SD_161x1_2935x1_2951x17_80_S_0" localSheetId="15" hidden="1">Income!$AJ$24</definedName>
    <definedName name="SD_161x1_2935x1_2951x17_81_S_0" localSheetId="15" hidden="1">Income!$AX$24</definedName>
    <definedName name="SD_161x1_2935x1_2951x17_82_S_0" localSheetId="15" hidden="1">Income!$AK$24</definedName>
    <definedName name="SD_161x1_2935x1_2951x17_83_S_0" localSheetId="15" hidden="1">Income!$AY$24</definedName>
    <definedName name="SD_161x1_2935x1_2951x17_84_S_0" localSheetId="15" hidden="1">Income!$AL$24</definedName>
    <definedName name="SD_161x1_2935x1_2951x17_91_B_1" localSheetId="15" hidden="1">Income!$B$24</definedName>
    <definedName name="SD_161x1_2935x1_2951x17_93_S_1" localSheetId="15" hidden="1">Income!$AN$24</definedName>
    <definedName name="SD_161x1_2935x1_2951x18_101_S_1" localSheetId="15" hidden="1">Income!$L$25</definedName>
    <definedName name="SD_161x1_2935x1_2951x18_107_S_0" localSheetId="15" hidden="1">Income!$H$25</definedName>
    <definedName name="SD_161x1_2935x1_2951x18_109_S_1" localSheetId="15" hidden="1">Income!$G$25</definedName>
    <definedName name="SD_161x1_2935x1_2951x18_52_S_0" localSheetId="15" hidden="1">Income!$C$25</definedName>
    <definedName name="SD_161x1_2935x1_2951x18_53_S_0" localSheetId="15" hidden="1">Income!$D$25</definedName>
    <definedName name="SD_161x1_2935x1_2951x18_54_S_0" localSheetId="15" hidden="1">Income!$F$25</definedName>
    <definedName name="SD_161x1_2935x1_2951x18_57_S_0" localSheetId="15" hidden="1">Income!$AM$25</definedName>
    <definedName name="SD_161x1_2935x1_2951x18_58_S_0" localSheetId="15" hidden="1">Income!$AR$25</definedName>
    <definedName name="SD_161x1_2935x1_2951x18_59_S_0" localSheetId="15" hidden="1">Income!$AP$25</definedName>
    <definedName name="SD_161x1_2935x1_2951x18_60_S_0" localSheetId="15" hidden="1">Income!$AQ$25</definedName>
    <definedName name="SD_161x1_2935x1_2951x18_61_S_0" localSheetId="15" hidden="1">Income!$AA$25</definedName>
    <definedName name="SD_161x1_2935x1_2951x18_62_S_0" localSheetId="15" hidden="1">Income!$X$25</definedName>
    <definedName name="SD_161x1_2935x1_2951x18_63_S_0" localSheetId="15" hidden="1">Income!$AD$25</definedName>
    <definedName name="SD_161x1_2935x1_2951x18_64_S_0" localSheetId="15" hidden="1">Income!$AG$25</definedName>
    <definedName name="SD_161x1_2935x1_2951x18_65_S_0" localSheetId="15" hidden="1">Income!$AF$25</definedName>
    <definedName name="SD_161x1_2935x1_2951x18_66_S_0" localSheetId="15" hidden="1">Income!$V$25</definedName>
    <definedName name="SD_161x1_2935x1_2951x18_67_S_0" localSheetId="15" hidden="1">Income!$W$25</definedName>
    <definedName name="SD_161x1_2935x1_2951x18_68_S_0" localSheetId="15" hidden="1">Income!$Z$25</definedName>
    <definedName name="SD_161x1_2935x1_2951x18_69_S_0" localSheetId="15" hidden="1">Income!$Y$25</definedName>
    <definedName name="SD_161x1_2935x1_2951x18_70_S_0" localSheetId="15" hidden="1">Income!$AB$25</definedName>
    <definedName name="SD_161x1_2935x1_2951x18_71_S_0" localSheetId="15" hidden="1">Income!$AC$25</definedName>
    <definedName name="SD_161x1_2935x1_2951x18_72_S_0" localSheetId="15" hidden="1">Income!$AE$25</definedName>
    <definedName name="SD_161x1_2935x1_2951x18_73_S_0" localSheetId="15" hidden="1">Income!$T$25</definedName>
    <definedName name="SD_161x1_2935x1_2951x18_74_B_0" localSheetId="15" hidden="1">Income!$U$25</definedName>
    <definedName name="SD_161x1_2935x1_2951x18_75_S_0" localSheetId="15" hidden="1">Income!$AU$25</definedName>
    <definedName name="SD_161x1_2935x1_2951x18_76_S_0" localSheetId="15" hidden="1">Income!$AH$25</definedName>
    <definedName name="SD_161x1_2935x1_2951x18_77_S_0" localSheetId="15" hidden="1">Income!$AV$25</definedName>
    <definedName name="SD_161x1_2935x1_2951x18_78_S_0" localSheetId="15" hidden="1">Income!$AI$25</definedName>
    <definedName name="SD_161x1_2935x1_2951x18_79_S_0" localSheetId="15" hidden="1">Income!$AW$25</definedName>
    <definedName name="SD_161x1_2935x1_2951x18_80_S_0" localSheetId="15" hidden="1">Income!$AJ$25</definedName>
    <definedName name="SD_161x1_2935x1_2951x18_81_S_0" localSheetId="15" hidden="1">Income!$AX$25</definedName>
    <definedName name="SD_161x1_2935x1_2951x18_82_S_0" localSheetId="15" hidden="1">Income!$AK$25</definedName>
    <definedName name="SD_161x1_2935x1_2951x18_83_S_0" localSheetId="15" hidden="1">Income!$AY$25</definedName>
    <definedName name="SD_161x1_2935x1_2951x18_84_S_0" localSheetId="15" hidden="1">Income!$AL$25</definedName>
    <definedName name="SD_161x1_2935x1_2951x18_91_B_1" localSheetId="15" hidden="1">Income!$B$25</definedName>
    <definedName name="SD_161x1_2935x1_2951x18_93_S_1" localSheetId="15" hidden="1">Income!$AN$25</definedName>
    <definedName name="SD_161x1_2935x1_2951x19_101_S_1" localSheetId="15" hidden="1">Income!$L$26</definedName>
    <definedName name="SD_161x1_2935x1_2951x19_107_S_0" localSheetId="15" hidden="1">Income!$H$26</definedName>
    <definedName name="SD_161x1_2935x1_2951x19_109_S_1" localSheetId="15" hidden="1">Income!$G$26</definedName>
    <definedName name="SD_161x1_2935x1_2951x19_52_S_0" localSheetId="15" hidden="1">Income!$C$26</definedName>
    <definedName name="SD_161x1_2935x1_2951x19_53_S_0" localSheetId="15" hidden="1">Income!$D$26</definedName>
    <definedName name="SD_161x1_2935x1_2951x19_54_S_0" localSheetId="15" hidden="1">Income!$F$26</definedName>
    <definedName name="SD_161x1_2935x1_2951x19_57_S_0" localSheetId="15" hidden="1">Income!$AM$26</definedName>
    <definedName name="SD_161x1_2935x1_2951x19_58_S_0" localSheetId="15" hidden="1">Income!$AR$26</definedName>
    <definedName name="SD_161x1_2935x1_2951x19_59_S_0" localSheetId="15" hidden="1">Income!$AP$26</definedName>
    <definedName name="SD_161x1_2935x1_2951x19_60_S_0" localSheetId="15" hidden="1">Income!$AQ$26</definedName>
    <definedName name="SD_161x1_2935x1_2951x19_61_S_0" localSheetId="15" hidden="1">Income!$AA$26</definedName>
    <definedName name="SD_161x1_2935x1_2951x19_62_S_0" localSheetId="15" hidden="1">Income!$X$26</definedName>
    <definedName name="SD_161x1_2935x1_2951x19_63_S_0" localSheetId="15" hidden="1">Income!$AD$26</definedName>
    <definedName name="SD_161x1_2935x1_2951x19_64_S_0" localSheetId="15" hidden="1">Income!$AG$26</definedName>
    <definedName name="SD_161x1_2935x1_2951x19_65_S_0" localSheetId="15" hidden="1">Income!$AF$26</definedName>
    <definedName name="SD_161x1_2935x1_2951x19_66_S_0" localSheetId="15" hidden="1">Income!$V$26</definedName>
    <definedName name="SD_161x1_2935x1_2951x19_67_S_0" localSheetId="15" hidden="1">Income!$W$26</definedName>
    <definedName name="SD_161x1_2935x1_2951x19_68_S_0" localSheetId="15" hidden="1">Income!$Z$26</definedName>
    <definedName name="SD_161x1_2935x1_2951x19_69_S_0" localSheetId="15" hidden="1">Income!$Y$26</definedName>
    <definedName name="SD_161x1_2935x1_2951x19_70_S_0" localSheetId="15" hidden="1">Income!$AB$26</definedName>
    <definedName name="SD_161x1_2935x1_2951x19_71_S_0" localSheetId="15" hidden="1">Income!$AC$26</definedName>
    <definedName name="SD_161x1_2935x1_2951x19_72_S_0" localSheetId="15" hidden="1">Income!$AE$26</definedName>
    <definedName name="SD_161x1_2935x1_2951x19_73_S_0" localSheetId="15" hidden="1">Income!$T$26</definedName>
    <definedName name="SD_161x1_2935x1_2951x19_74_B_0" localSheetId="15" hidden="1">Income!$U$26</definedName>
    <definedName name="SD_161x1_2935x1_2951x19_75_S_0" localSheetId="15" hidden="1">Income!$AU$26</definedName>
    <definedName name="SD_161x1_2935x1_2951x19_76_S_0" localSheetId="15" hidden="1">Income!$AH$26</definedName>
    <definedName name="SD_161x1_2935x1_2951x19_77_S_0" localSheetId="15" hidden="1">Income!$AV$26</definedName>
    <definedName name="SD_161x1_2935x1_2951x19_78_S_0" localSheetId="15" hidden="1">Income!$AI$26</definedName>
    <definedName name="SD_161x1_2935x1_2951x19_79_S_0" localSheetId="15" hidden="1">Income!$AW$26</definedName>
    <definedName name="SD_161x1_2935x1_2951x19_80_S_0" localSheetId="15" hidden="1">Income!$AJ$26</definedName>
    <definedName name="SD_161x1_2935x1_2951x19_81_S_0" localSheetId="15" hidden="1">Income!$AX$26</definedName>
    <definedName name="SD_161x1_2935x1_2951x19_82_S_0" localSheetId="15" hidden="1">Income!$AK$26</definedName>
    <definedName name="SD_161x1_2935x1_2951x19_83_S_0" localSheetId="15" hidden="1">Income!$AY$26</definedName>
    <definedName name="SD_161x1_2935x1_2951x19_84_S_0" localSheetId="15" hidden="1">Income!$AL$26</definedName>
    <definedName name="SD_161x1_2935x1_2951x19_91_B_1" localSheetId="15" hidden="1">Income!$B$26</definedName>
    <definedName name="SD_161x1_2935x1_2951x19_93_S_1" localSheetId="15" hidden="1">Income!$AN$26</definedName>
    <definedName name="SD_161x1_2935x1_2951x2_101_S_1" localSheetId="15" hidden="1">Income!$L$9</definedName>
    <definedName name="SD_161x1_2935x1_2951x2_107_S_0" localSheetId="15" hidden="1">Income!$H$9</definedName>
    <definedName name="SD_161x1_2935x1_2951x2_109_S_1" localSheetId="15" hidden="1">Income!$G$9</definedName>
    <definedName name="SD_161x1_2935x1_2951x2_52_S_0" localSheetId="15" hidden="1">Income!$C$9</definedName>
    <definedName name="SD_161x1_2935x1_2951x2_53_S_0" localSheetId="15" hidden="1">Income!$D$9</definedName>
    <definedName name="SD_161x1_2935x1_2951x2_54_S_0" localSheetId="15" hidden="1">Income!$F$9</definedName>
    <definedName name="SD_161x1_2935x1_2951x2_57_S_0" localSheetId="15" hidden="1">Income!$AM$9</definedName>
    <definedName name="SD_161x1_2935x1_2951x2_58_S_0" localSheetId="15" hidden="1">Income!$AR$9</definedName>
    <definedName name="SD_161x1_2935x1_2951x2_59_S_0" localSheetId="15" hidden="1">Income!$AP$9</definedName>
    <definedName name="SD_161x1_2935x1_2951x2_60_S_0" localSheetId="15" hidden="1">Income!$AQ$9</definedName>
    <definedName name="SD_161x1_2935x1_2951x2_61_S_0" localSheetId="15" hidden="1">Income!$AA$9</definedName>
    <definedName name="SD_161x1_2935x1_2951x2_62_S_0" localSheetId="15" hidden="1">Income!$X$9</definedName>
    <definedName name="SD_161x1_2935x1_2951x2_63_S_0" localSheetId="15" hidden="1">Income!$AD$9</definedName>
    <definedName name="SD_161x1_2935x1_2951x2_64_S_0" localSheetId="15" hidden="1">Income!$AG$9</definedName>
    <definedName name="SD_161x1_2935x1_2951x2_65_S_0" localSheetId="15" hidden="1">Income!$AF$9</definedName>
    <definedName name="SD_161x1_2935x1_2951x2_66_S_0" localSheetId="15" hidden="1">Income!$V$9</definedName>
    <definedName name="SD_161x1_2935x1_2951x2_67_S_0" localSheetId="15" hidden="1">Income!$W$9</definedName>
    <definedName name="SD_161x1_2935x1_2951x2_68_S_0" localSheetId="15" hidden="1">Income!$Z$9</definedName>
    <definedName name="SD_161x1_2935x1_2951x2_69_S_0" localSheetId="15" hidden="1">Income!$Y$9</definedName>
    <definedName name="SD_161x1_2935x1_2951x2_70_S_0" localSheetId="15" hidden="1">Income!$AB$9</definedName>
    <definedName name="SD_161x1_2935x1_2951x2_71_S_0" localSheetId="15" hidden="1">Income!$AC$9</definedName>
    <definedName name="SD_161x1_2935x1_2951x2_72_S_0" localSheetId="15" hidden="1">Income!$AE$9</definedName>
    <definedName name="SD_161x1_2935x1_2951x2_73_S_0" localSheetId="15" hidden="1">Income!$T$9</definedName>
    <definedName name="SD_161x1_2935x1_2951x2_74_B_0" localSheetId="15" hidden="1">Income!$U$9</definedName>
    <definedName name="SD_161x1_2935x1_2951x2_75_S_0" localSheetId="15" hidden="1">Income!$AU$9</definedName>
    <definedName name="SD_161x1_2935x1_2951x2_76_S_0" localSheetId="15" hidden="1">Income!$AH$9</definedName>
    <definedName name="SD_161x1_2935x1_2951x2_77_S_0" localSheetId="15" hidden="1">Income!$AV$9</definedName>
    <definedName name="SD_161x1_2935x1_2951x2_78_S_0" localSheetId="15" hidden="1">Income!$AI$9</definedName>
    <definedName name="SD_161x1_2935x1_2951x2_79_S_0" localSheetId="15" hidden="1">Income!$AW$9</definedName>
    <definedName name="SD_161x1_2935x1_2951x2_80_S_0" localSheetId="15" hidden="1">Income!$AJ$9</definedName>
    <definedName name="SD_161x1_2935x1_2951x2_81_S_0" localSheetId="15" hidden="1">Income!$AX$9</definedName>
    <definedName name="SD_161x1_2935x1_2951x2_82_S_0" localSheetId="15" hidden="1">Income!$AK$9</definedName>
    <definedName name="SD_161x1_2935x1_2951x2_83_S_0" localSheetId="15" hidden="1">Income!$AY$9</definedName>
    <definedName name="SD_161x1_2935x1_2951x2_84_S_0" localSheetId="15" hidden="1">Income!$AL$9</definedName>
    <definedName name="SD_161x1_2935x1_2951x2_91_S_1" localSheetId="15" hidden="1">Income!$B$9</definedName>
    <definedName name="SD_161x1_2935x1_2951x2_93_S_1" localSheetId="15" hidden="1">Income!$AN$9</definedName>
    <definedName name="SD_161x1_2935x1_2951x20_101_S_1" localSheetId="15" hidden="1">Income!$L$27</definedName>
    <definedName name="SD_161x1_2935x1_2951x20_107_S_0" localSheetId="15" hidden="1">Income!$H$27</definedName>
    <definedName name="SD_161x1_2935x1_2951x20_109_S_1" localSheetId="15" hidden="1">Income!$G$27</definedName>
    <definedName name="SD_161x1_2935x1_2951x20_52_S_0" localSheetId="15" hidden="1">Income!$C$27</definedName>
    <definedName name="SD_161x1_2935x1_2951x20_53_S_0" localSheetId="15" hidden="1">Income!$D$27</definedName>
    <definedName name="SD_161x1_2935x1_2951x20_54_S_0" localSheetId="15" hidden="1">Income!$F$27</definedName>
    <definedName name="SD_161x1_2935x1_2951x20_57_S_0" localSheetId="15" hidden="1">Income!$AM$27</definedName>
    <definedName name="SD_161x1_2935x1_2951x20_58_S_0" localSheetId="15" hidden="1">Income!$AR$27</definedName>
    <definedName name="SD_161x1_2935x1_2951x20_59_S_0" localSheetId="15" hidden="1">Income!$AP$27</definedName>
    <definedName name="SD_161x1_2935x1_2951x20_60_S_0" localSheetId="15" hidden="1">Income!$AQ$27</definedName>
    <definedName name="SD_161x1_2935x1_2951x20_61_S_0" localSheetId="15" hidden="1">Income!$AA$27</definedName>
    <definedName name="SD_161x1_2935x1_2951x20_62_S_0" localSheetId="15" hidden="1">Income!$X$27</definedName>
    <definedName name="SD_161x1_2935x1_2951x20_63_S_0" localSheetId="15" hidden="1">Income!$AD$27</definedName>
    <definedName name="SD_161x1_2935x1_2951x20_64_S_0" localSheetId="15" hidden="1">Income!$AG$27</definedName>
    <definedName name="SD_161x1_2935x1_2951x20_65_S_0" localSheetId="15" hidden="1">Income!$AF$27</definedName>
    <definedName name="SD_161x1_2935x1_2951x20_66_S_0" localSheetId="15" hidden="1">Income!$V$27</definedName>
    <definedName name="SD_161x1_2935x1_2951x20_67_S_0" localSheetId="15" hidden="1">Income!$W$27</definedName>
    <definedName name="SD_161x1_2935x1_2951x20_68_S_0" localSheetId="15" hidden="1">Income!$Z$27</definedName>
    <definedName name="SD_161x1_2935x1_2951x20_69_S_0" localSheetId="15" hidden="1">Income!$Y$27</definedName>
    <definedName name="SD_161x1_2935x1_2951x20_70_S_0" localSheetId="15" hidden="1">Income!$AB$27</definedName>
    <definedName name="SD_161x1_2935x1_2951x20_71_S_0" localSheetId="15" hidden="1">Income!$AC$27</definedName>
    <definedName name="SD_161x1_2935x1_2951x20_72_S_0" localSheetId="15" hidden="1">Income!$AE$27</definedName>
    <definedName name="SD_161x1_2935x1_2951x20_73_S_0" localSheetId="15" hidden="1">Income!$T$27</definedName>
    <definedName name="SD_161x1_2935x1_2951x20_74_B_0" localSheetId="15" hidden="1">Income!$U$27</definedName>
    <definedName name="SD_161x1_2935x1_2951x20_75_S_0" localSheetId="15" hidden="1">Income!$AU$27</definedName>
    <definedName name="SD_161x1_2935x1_2951x20_76_S_0" localSheetId="15" hidden="1">Income!$AH$27</definedName>
    <definedName name="SD_161x1_2935x1_2951x20_77_S_0" localSheetId="15" hidden="1">Income!$AV$27</definedName>
    <definedName name="SD_161x1_2935x1_2951x20_78_S_0" localSheetId="15" hidden="1">Income!$AI$27</definedName>
    <definedName name="SD_161x1_2935x1_2951x20_79_S_0" localSheetId="15" hidden="1">Income!$AW$27</definedName>
    <definedName name="SD_161x1_2935x1_2951x20_80_S_0" localSheetId="15" hidden="1">Income!$AJ$27</definedName>
    <definedName name="SD_161x1_2935x1_2951x20_81_S_0" localSheetId="15" hidden="1">Income!$AX$27</definedName>
    <definedName name="SD_161x1_2935x1_2951x20_82_S_0" localSheetId="15" hidden="1">Income!$AK$27</definedName>
    <definedName name="SD_161x1_2935x1_2951x20_83_S_0" localSheetId="15" hidden="1">Income!$AY$27</definedName>
    <definedName name="SD_161x1_2935x1_2951x20_84_S_0" localSheetId="15" hidden="1">Income!$AL$27</definedName>
    <definedName name="SD_161x1_2935x1_2951x20_91_B_1" localSheetId="15" hidden="1">Income!$B$27</definedName>
    <definedName name="SD_161x1_2935x1_2951x20_93_S_1" localSheetId="15" hidden="1">Income!$AN$27</definedName>
    <definedName name="SD_161x1_2935x1_2951x21_101_S_1" localSheetId="15" hidden="1">Income!$L$28</definedName>
    <definedName name="SD_161x1_2935x1_2951x21_107_S_0" localSheetId="15" hidden="1">Income!$H$28</definedName>
    <definedName name="SD_161x1_2935x1_2951x21_109_S_1" localSheetId="15" hidden="1">Income!$G$28</definedName>
    <definedName name="SD_161x1_2935x1_2951x21_52_S_0" localSheetId="15" hidden="1">Income!$C$28</definedName>
    <definedName name="SD_161x1_2935x1_2951x21_53_S_0" localSheetId="15" hidden="1">Income!$D$28</definedName>
    <definedName name="SD_161x1_2935x1_2951x21_54_S_0" localSheetId="15" hidden="1">Income!$F$28</definedName>
    <definedName name="SD_161x1_2935x1_2951x21_57_S_0" localSheetId="15" hidden="1">Income!$AM$28</definedName>
    <definedName name="SD_161x1_2935x1_2951x21_58_S_0" localSheetId="15" hidden="1">Income!$AR$28</definedName>
    <definedName name="SD_161x1_2935x1_2951x21_59_S_0" localSheetId="15" hidden="1">Income!$AP$28</definedName>
    <definedName name="SD_161x1_2935x1_2951x21_60_S_0" localSheetId="15" hidden="1">Income!$AQ$28</definedName>
    <definedName name="SD_161x1_2935x1_2951x21_61_S_0" localSheetId="15" hidden="1">Income!$AA$28</definedName>
    <definedName name="SD_161x1_2935x1_2951x21_62_S_0" localSheetId="15" hidden="1">Income!$X$28</definedName>
    <definedName name="SD_161x1_2935x1_2951x21_63_S_0" localSheetId="15" hidden="1">Income!$AD$28</definedName>
    <definedName name="SD_161x1_2935x1_2951x21_64_S_0" localSheetId="15" hidden="1">Income!$AG$28</definedName>
    <definedName name="SD_161x1_2935x1_2951x21_65_S_0" localSheetId="15" hidden="1">Income!$AF$28</definedName>
    <definedName name="SD_161x1_2935x1_2951x21_66_S_0" localSheetId="15" hidden="1">Income!$V$28</definedName>
    <definedName name="SD_161x1_2935x1_2951x21_67_S_0" localSheetId="15" hidden="1">Income!$W$28</definedName>
    <definedName name="SD_161x1_2935x1_2951x21_68_S_0" localSheetId="15" hidden="1">Income!$Z$28</definedName>
    <definedName name="SD_161x1_2935x1_2951x21_69_S_0" localSheetId="15" hidden="1">Income!$Y$28</definedName>
    <definedName name="SD_161x1_2935x1_2951x21_70_S_0" localSheetId="15" hidden="1">Income!$AB$28</definedName>
    <definedName name="SD_161x1_2935x1_2951x21_71_S_0" localSheetId="15" hidden="1">Income!$AC$28</definedName>
    <definedName name="SD_161x1_2935x1_2951x21_72_S_0" localSheetId="15" hidden="1">Income!$AE$28</definedName>
    <definedName name="SD_161x1_2935x1_2951x21_73_S_0" localSheetId="15" hidden="1">Income!$T$28</definedName>
    <definedName name="SD_161x1_2935x1_2951x21_74_B_0" localSheetId="15" hidden="1">Income!$U$28</definedName>
    <definedName name="SD_161x1_2935x1_2951x21_75_S_0" localSheetId="15" hidden="1">Income!$AU$28</definedName>
    <definedName name="SD_161x1_2935x1_2951x21_76_S_0" localSheetId="15" hidden="1">Income!$AH$28</definedName>
    <definedName name="SD_161x1_2935x1_2951x21_77_S_0" localSheetId="15" hidden="1">Income!$AV$28</definedName>
    <definedName name="SD_161x1_2935x1_2951x21_78_S_0" localSheetId="15" hidden="1">Income!$AI$28</definedName>
    <definedName name="SD_161x1_2935x1_2951x21_79_S_0" localSheetId="15" hidden="1">Income!$AW$28</definedName>
    <definedName name="SD_161x1_2935x1_2951x21_80_S_0" localSheetId="15" hidden="1">Income!$AJ$28</definedName>
    <definedName name="SD_161x1_2935x1_2951x21_81_S_0" localSheetId="15" hidden="1">Income!$AX$28</definedName>
    <definedName name="SD_161x1_2935x1_2951x21_82_S_0" localSheetId="15" hidden="1">Income!$AK$28</definedName>
    <definedName name="SD_161x1_2935x1_2951x21_83_S_0" localSheetId="15" hidden="1">Income!$AY$28</definedName>
    <definedName name="SD_161x1_2935x1_2951x21_84_S_0" localSheetId="15" hidden="1">Income!$AL$28</definedName>
    <definedName name="SD_161x1_2935x1_2951x21_91_B_1" localSheetId="15" hidden="1">Income!$B$28</definedName>
    <definedName name="SD_161x1_2935x1_2951x21_93_S_1" localSheetId="15" hidden="1">Income!$AN$28</definedName>
    <definedName name="SD_161x1_2935x1_2951x22_101_S_1" localSheetId="15" hidden="1">Income!$L$29</definedName>
    <definedName name="SD_161x1_2935x1_2951x22_107_S_0" localSheetId="15" hidden="1">Income!$H$29</definedName>
    <definedName name="SD_161x1_2935x1_2951x22_109_S_1" localSheetId="15" hidden="1">Income!$G$29</definedName>
    <definedName name="SD_161x1_2935x1_2951x22_52_S_0" localSheetId="15" hidden="1">Income!$C$29</definedName>
    <definedName name="SD_161x1_2935x1_2951x22_53_S_0" localSheetId="15" hidden="1">Income!$D$29</definedName>
    <definedName name="SD_161x1_2935x1_2951x22_54_S_0" localSheetId="15" hidden="1">Income!$F$29</definedName>
    <definedName name="SD_161x1_2935x1_2951x22_57_S_0" localSheetId="15" hidden="1">Income!$AM$29</definedName>
    <definedName name="SD_161x1_2935x1_2951x22_58_S_0" localSheetId="15" hidden="1">Income!$AR$29</definedName>
    <definedName name="SD_161x1_2935x1_2951x22_59_S_0" localSheetId="15" hidden="1">Income!$AP$29</definedName>
    <definedName name="SD_161x1_2935x1_2951x22_60_S_0" localSheetId="15" hidden="1">Income!$AQ$29</definedName>
    <definedName name="SD_161x1_2935x1_2951x22_61_S_0" localSheetId="15" hidden="1">Income!$AA$29</definedName>
    <definedName name="SD_161x1_2935x1_2951x22_62_S_0" localSheetId="15" hidden="1">Income!$X$29</definedName>
    <definedName name="SD_161x1_2935x1_2951x22_63_S_0" localSheetId="15" hidden="1">Income!$AD$29</definedName>
    <definedName name="SD_161x1_2935x1_2951x22_64_S_0" localSheetId="15" hidden="1">Income!$AG$29</definedName>
    <definedName name="SD_161x1_2935x1_2951x22_65_S_0" localSheetId="15" hidden="1">Income!$AF$29</definedName>
    <definedName name="SD_161x1_2935x1_2951x22_66_S_0" localSheetId="15" hidden="1">Income!$V$29</definedName>
    <definedName name="SD_161x1_2935x1_2951x22_67_S_0" localSheetId="15" hidden="1">Income!$W$29</definedName>
    <definedName name="SD_161x1_2935x1_2951x22_68_S_0" localSheetId="15" hidden="1">Income!$Z$29</definedName>
    <definedName name="SD_161x1_2935x1_2951x22_69_S_0" localSheetId="15" hidden="1">Income!$Y$29</definedName>
    <definedName name="SD_161x1_2935x1_2951x22_70_S_0" localSheetId="15" hidden="1">Income!$AB$29</definedName>
    <definedName name="SD_161x1_2935x1_2951x22_71_S_0" localSheetId="15" hidden="1">Income!$AC$29</definedName>
    <definedName name="SD_161x1_2935x1_2951x22_72_S_0" localSheetId="15" hidden="1">Income!$AE$29</definedName>
    <definedName name="SD_161x1_2935x1_2951x22_73_S_0" localSheetId="15" hidden="1">Income!$T$29</definedName>
    <definedName name="SD_161x1_2935x1_2951x22_74_B_0" localSheetId="15" hidden="1">Income!$U$29</definedName>
    <definedName name="SD_161x1_2935x1_2951x22_75_S_0" localSheetId="15" hidden="1">Income!$AU$29</definedName>
    <definedName name="SD_161x1_2935x1_2951x22_76_S_0" localSheetId="15" hidden="1">Income!$AH$29</definedName>
    <definedName name="SD_161x1_2935x1_2951x22_77_S_0" localSheetId="15" hidden="1">Income!$AV$29</definedName>
    <definedName name="SD_161x1_2935x1_2951x22_78_S_0" localSheetId="15" hidden="1">Income!$AI$29</definedName>
    <definedName name="SD_161x1_2935x1_2951x22_79_S_0" localSheetId="15" hidden="1">Income!$AW$29</definedName>
    <definedName name="SD_161x1_2935x1_2951x22_80_S_0" localSheetId="15" hidden="1">Income!$AJ$29</definedName>
    <definedName name="SD_161x1_2935x1_2951x22_81_S_0" localSheetId="15" hidden="1">Income!$AX$29</definedName>
    <definedName name="SD_161x1_2935x1_2951x22_82_S_0" localSheetId="15" hidden="1">Income!$AK$29</definedName>
    <definedName name="SD_161x1_2935x1_2951x22_83_S_0" localSheetId="15" hidden="1">Income!$AY$29</definedName>
    <definedName name="SD_161x1_2935x1_2951x22_84_S_0" localSheetId="15" hidden="1">Income!$AL$29</definedName>
    <definedName name="SD_161x1_2935x1_2951x22_91_B_1" localSheetId="15" hidden="1">Income!$B$29</definedName>
    <definedName name="SD_161x1_2935x1_2951x22_93_S_1" localSheetId="15" hidden="1">Income!$AN$29</definedName>
    <definedName name="SD_161x1_2935x1_2951x23_101_S_1" localSheetId="15" hidden="1">Income!$L$30</definedName>
    <definedName name="SD_161x1_2935x1_2951x23_107_S_0" localSheetId="15" hidden="1">Income!$H$30</definedName>
    <definedName name="SD_161x1_2935x1_2951x23_109_S_1" localSheetId="15" hidden="1">Income!$G$30</definedName>
    <definedName name="SD_161x1_2935x1_2951x23_52_S_0" localSheetId="15" hidden="1">Income!$C$30</definedName>
    <definedName name="SD_161x1_2935x1_2951x23_53_S_0" localSheetId="15" hidden="1">Income!$D$30</definedName>
    <definedName name="SD_161x1_2935x1_2951x23_54_S_0" localSheetId="15" hidden="1">Income!$F$30</definedName>
    <definedName name="SD_161x1_2935x1_2951x23_57_S_0" localSheetId="15" hidden="1">Income!$AM$30</definedName>
    <definedName name="SD_161x1_2935x1_2951x23_58_S_0" localSheetId="15" hidden="1">Income!$AR$30</definedName>
    <definedName name="SD_161x1_2935x1_2951x23_59_S_0" localSheetId="15" hidden="1">Income!$AP$30</definedName>
    <definedName name="SD_161x1_2935x1_2951x23_60_S_0" localSheetId="15" hidden="1">Income!$AQ$30</definedName>
    <definedName name="SD_161x1_2935x1_2951x23_61_S_0" localSheetId="15" hidden="1">Income!$AA$30</definedName>
    <definedName name="SD_161x1_2935x1_2951x23_62_S_0" localSheetId="15" hidden="1">Income!$X$30</definedName>
    <definedName name="SD_161x1_2935x1_2951x23_63_S_0" localSheetId="15" hidden="1">Income!$AD$30</definedName>
    <definedName name="SD_161x1_2935x1_2951x23_64_S_0" localSheetId="15" hidden="1">Income!$AG$30</definedName>
    <definedName name="SD_161x1_2935x1_2951x23_65_S_0" localSheetId="15" hidden="1">Income!$AF$30</definedName>
    <definedName name="SD_161x1_2935x1_2951x23_66_S_0" localSheetId="15" hidden="1">Income!$V$30</definedName>
    <definedName name="SD_161x1_2935x1_2951x23_67_S_0" localSheetId="15" hidden="1">Income!$W$30</definedName>
    <definedName name="SD_161x1_2935x1_2951x23_68_S_0" localSheetId="15" hidden="1">Income!$Z$30</definedName>
    <definedName name="SD_161x1_2935x1_2951x23_69_S_0" localSheetId="15" hidden="1">Income!$Y$30</definedName>
    <definedName name="SD_161x1_2935x1_2951x23_70_S_0" localSheetId="15" hidden="1">Income!$AB$30</definedName>
    <definedName name="SD_161x1_2935x1_2951x23_71_S_0" localSheetId="15" hidden="1">Income!$AC$30</definedName>
    <definedName name="SD_161x1_2935x1_2951x23_72_S_0" localSheetId="15" hidden="1">Income!$AE$30</definedName>
    <definedName name="SD_161x1_2935x1_2951x23_73_S_0" localSheetId="15" hidden="1">Income!$T$30</definedName>
    <definedName name="SD_161x1_2935x1_2951x23_74_B_0" localSheetId="15" hidden="1">Income!$U$30</definedName>
    <definedName name="SD_161x1_2935x1_2951x23_75_S_0" localSheetId="15" hidden="1">Income!$AU$30</definedName>
    <definedName name="SD_161x1_2935x1_2951x23_76_S_0" localSheetId="15" hidden="1">Income!$AH$30</definedName>
    <definedName name="SD_161x1_2935x1_2951x23_77_S_0" localSheetId="15" hidden="1">Income!$AV$30</definedName>
    <definedName name="SD_161x1_2935x1_2951x23_78_S_0" localSheetId="15" hidden="1">Income!$AI$30</definedName>
    <definedName name="SD_161x1_2935x1_2951x23_79_S_0" localSheetId="15" hidden="1">Income!$AW$30</definedName>
    <definedName name="SD_161x1_2935x1_2951x23_80_S_0" localSheetId="15" hidden="1">Income!$AJ$30</definedName>
    <definedName name="SD_161x1_2935x1_2951x23_81_S_0" localSheetId="15" hidden="1">Income!$AX$30</definedName>
    <definedName name="SD_161x1_2935x1_2951x23_82_S_0" localSheetId="15" hidden="1">Income!$AK$30</definedName>
    <definedName name="SD_161x1_2935x1_2951x23_83_S_0" localSheetId="15" hidden="1">Income!$AY$30</definedName>
    <definedName name="SD_161x1_2935x1_2951x23_84_S_0" localSheetId="15" hidden="1">Income!$AL$30</definedName>
    <definedName name="SD_161x1_2935x1_2951x23_91_B_1" localSheetId="15" hidden="1">Income!$B$30</definedName>
    <definedName name="SD_161x1_2935x1_2951x23_93_S_1" localSheetId="15" hidden="1">Income!$AN$30</definedName>
    <definedName name="SD_161x1_2935x1_2951x24_101_S_1" localSheetId="15" hidden="1">Income!$L$31</definedName>
    <definedName name="SD_161x1_2935x1_2951x24_107_S_0" localSheetId="15" hidden="1">Income!$H$31</definedName>
    <definedName name="SD_161x1_2935x1_2951x24_109_S_1" localSheetId="15" hidden="1">Income!$G$31</definedName>
    <definedName name="SD_161x1_2935x1_2951x24_52_S_0" localSheetId="15" hidden="1">Income!$C$31</definedName>
    <definedName name="SD_161x1_2935x1_2951x24_53_S_0" localSheetId="15" hidden="1">Income!$D$31</definedName>
    <definedName name="SD_161x1_2935x1_2951x24_54_S_0" localSheetId="15" hidden="1">Income!$F$31</definedName>
    <definedName name="SD_161x1_2935x1_2951x24_57_S_0" localSheetId="15" hidden="1">Income!$AM$31</definedName>
    <definedName name="SD_161x1_2935x1_2951x24_58_S_0" localSheetId="15" hidden="1">Income!$AR$31</definedName>
    <definedName name="SD_161x1_2935x1_2951x24_59_S_0" localSheetId="15" hidden="1">Income!$AP$31</definedName>
    <definedName name="SD_161x1_2935x1_2951x24_60_S_0" localSheetId="15" hidden="1">Income!$AQ$31</definedName>
    <definedName name="SD_161x1_2935x1_2951x24_61_S_0" localSheetId="15" hidden="1">Income!$AA$31</definedName>
    <definedName name="SD_161x1_2935x1_2951x24_62_S_0" localSheetId="15" hidden="1">Income!$X$31</definedName>
    <definedName name="SD_161x1_2935x1_2951x24_63_S_0" localSheetId="15" hidden="1">Income!$AD$31</definedName>
    <definedName name="SD_161x1_2935x1_2951x24_64_S_0" localSheetId="15" hidden="1">Income!$AG$31</definedName>
    <definedName name="SD_161x1_2935x1_2951x24_65_S_0" localSheetId="15" hidden="1">Income!$AF$31</definedName>
    <definedName name="SD_161x1_2935x1_2951x24_66_S_0" localSheetId="15" hidden="1">Income!$V$31</definedName>
    <definedName name="SD_161x1_2935x1_2951x24_67_S_0" localSheetId="15" hidden="1">Income!$W$31</definedName>
    <definedName name="SD_161x1_2935x1_2951x24_68_S_0" localSheetId="15" hidden="1">Income!$Z$31</definedName>
    <definedName name="SD_161x1_2935x1_2951x24_69_S_0" localSheetId="15" hidden="1">Income!$Y$31</definedName>
    <definedName name="SD_161x1_2935x1_2951x24_70_S_0" localSheetId="15" hidden="1">Income!$AB$31</definedName>
    <definedName name="SD_161x1_2935x1_2951x24_71_S_0" localSheetId="15" hidden="1">Income!$AC$31</definedName>
    <definedName name="SD_161x1_2935x1_2951x24_72_S_0" localSheetId="15" hidden="1">Income!$AE$31</definedName>
    <definedName name="SD_161x1_2935x1_2951x24_73_S_0" localSheetId="15" hidden="1">Income!$T$31</definedName>
    <definedName name="SD_161x1_2935x1_2951x24_74_B_0" localSheetId="15" hidden="1">Income!$U$31</definedName>
    <definedName name="SD_161x1_2935x1_2951x24_75_S_0" localSheetId="15" hidden="1">Income!$AU$31</definedName>
    <definedName name="SD_161x1_2935x1_2951x24_76_S_0" localSheetId="15" hidden="1">Income!$AH$31</definedName>
    <definedName name="SD_161x1_2935x1_2951x24_77_S_0" localSheetId="15" hidden="1">Income!$AV$31</definedName>
    <definedName name="SD_161x1_2935x1_2951x24_78_S_0" localSheetId="15" hidden="1">Income!$AI$31</definedName>
    <definedName name="SD_161x1_2935x1_2951x24_79_S_0" localSheetId="15" hidden="1">Income!$AW$31</definedName>
    <definedName name="SD_161x1_2935x1_2951x24_80_S_0" localSheetId="15" hidden="1">Income!$AJ$31</definedName>
    <definedName name="SD_161x1_2935x1_2951x24_81_S_0" localSheetId="15" hidden="1">Income!$AX$31</definedName>
    <definedName name="SD_161x1_2935x1_2951x24_82_S_0" localSheetId="15" hidden="1">Income!$AK$31</definedName>
    <definedName name="SD_161x1_2935x1_2951x24_83_S_0" localSheetId="15" hidden="1">Income!$AY$31</definedName>
    <definedName name="SD_161x1_2935x1_2951x24_84_S_0" localSheetId="15" hidden="1">Income!$AL$31</definedName>
    <definedName name="SD_161x1_2935x1_2951x24_91_B_1" localSheetId="15" hidden="1">Income!$B$31</definedName>
    <definedName name="SD_161x1_2935x1_2951x24_93_S_1" localSheetId="15" hidden="1">Income!$AN$31</definedName>
    <definedName name="SD_161x1_2935x1_2951x25_101_S_1" localSheetId="15" hidden="1">Income!$L$32</definedName>
    <definedName name="SD_161x1_2935x1_2951x25_107_S_0" localSheetId="15" hidden="1">Income!$H$32</definedName>
    <definedName name="SD_161x1_2935x1_2951x25_109_S_1" localSheetId="15" hidden="1">Income!$G$32</definedName>
    <definedName name="SD_161x1_2935x1_2951x25_52_S_0" localSheetId="15" hidden="1">Income!$C$32</definedName>
    <definedName name="SD_161x1_2935x1_2951x25_53_S_0" localSheetId="15" hidden="1">Income!$D$32</definedName>
    <definedName name="SD_161x1_2935x1_2951x25_54_S_0" localSheetId="15" hidden="1">Income!$F$32</definedName>
    <definedName name="SD_161x1_2935x1_2951x25_57_S_0" localSheetId="15" hidden="1">Income!$AM$32</definedName>
    <definedName name="SD_161x1_2935x1_2951x25_58_S_0" localSheetId="15" hidden="1">Income!$AR$32</definedName>
    <definedName name="SD_161x1_2935x1_2951x25_59_S_0" localSheetId="15" hidden="1">Income!$AP$32</definedName>
    <definedName name="SD_161x1_2935x1_2951x25_60_S_0" localSheetId="15" hidden="1">Income!$AQ$32</definedName>
    <definedName name="SD_161x1_2935x1_2951x25_61_S_0" localSheetId="15" hidden="1">Income!$AA$32</definedName>
    <definedName name="SD_161x1_2935x1_2951x25_62_S_0" localSheetId="15" hidden="1">Income!$X$32</definedName>
    <definedName name="SD_161x1_2935x1_2951x25_63_S_0" localSheetId="15" hidden="1">Income!$AD$32</definedName>
    <definedName name="SD_161x1_2935x1_2951x25_64_S_0" localSheetId="15" hidden="1">Income!$AG$32</definedName>
    <definedName name="SD_161x1_2935x1_2951x25_65_S_0" localSheetId="15" hidden="1">Income!$AF$32</definedName>
    <definedName name="SD_161x1_2935x1_2951x25_66_S_0" localSheetId="15" hidden="1">Income!$V$32</definedName>
    <definedName name="SD_161x1_2935x1_2951x25_67_S_0" localSheetId="15" hidden="1">Income!$W$32</definedName>
    <definedName name="SD_161x1_2935x1_2951x25_68_S_0" localSheetId="15" hidden="1">Income!$Z$32</definedName>
    <definedName name="SD_161x1_2935x1_2951x25_69_S_0" localSheetId="15" hidden="1">Income!$Y$32</definedName>
    <definedName name="SD_161x1_2935x1_2951x25_70_S_0" localSheetId="15" hidden="1">Income!$AB$32</definedName>
    <definedName name="SD_161x1_2935x1_2951x25_71_S_0" localSheetId="15" hidden="1">Income!$AC$32</definedName>
    <definedName name="SD_161x1_2935x1_2951x25_72_S_0" localSheetId="15" hidden="1">Income!$AE$32</definedName>
    <definedName name="SD_161x1_2935x1_2951x25_73_S_0" localSheetId="15" hidden="1">Income!$T$32</definedName>
    <definedName name="SD_161x1_2935x1_2951x25_74_B_0" localSheetId="15" hidden="1">Income!$U$32</definedName>
    <definedName name="SD_161x1_2935x1_2951x25_75_S_0" localSheetId="15" hidden="1">Income!$AU$32</definedName>
    <definedName name="SD_161x1_2935x1_2951x25_76_S_0" localSheetId="15" hidden="1">Income!$AH$32</definedName>
    <definedName name="SD_161x1_2935x1_2951x25_77_S_0" localSheetId="15" hidden="1">Income!$AV$32</definedName>
    <definedName name="SD_161x1_2935x1_2951x25_78_S_0" localSheetId="15" hidden="1">Income!$AI$32</definedName>
    <definedName name="SD_161x1_2935x1_2951x25_79_S_0" localSheetId="15" hidden="1">Income!$AW$32</definedName>
    <definedName name="SD_161x1_2935x1_2951x25_80_S_0" localSheetId="15" hidden="1">Income!$AJ$32</definedName>
    <definedName name="SD_161x1_2935x1_2951x25_81_S_0" localSheetId="15" hidden="1">Income!$AX$32</definedName>
    <definedName name="SD_161x1_2935x1_2951x25_82_S_0" localSheetId="15" hidden="1">Income!$AK$32</definedName>
    <definedName name="SD_161x1_2935x1_2951x25_83_S_0" localSheetId="15" hidden="1">Income!$AY$32</definedName>
    <definedName name="SD_161x1_2935x1_2951x25_84_S_0" localSheetId="15" hidden="1">Income!$AL$32</definedName>
    <definedName name="SD_161x1_2935x1_2951x25_91_B_1" localSheetId="15" hidden="1">Income!$B$32</definedName>
    <definedName name="SD_161x1_2935x1_2951x25_93_S_1" localSheetId="15" hidden="1">Income!$AN$32</definedName>
    <definedName name="SD_161x1_2935x1_2951x26_101_B_1" localSheetId="15" hidden="1">Income!$L$33</definedName>
    <definedName name="SD_161x1_2935x1_2951x26_107_B_0" localSheetId="15" hidden="1">Income!$H$33</definedName>
    <definedName name="SD_161x1_2935x1_2951x26_109_S_1" localSheetId="15" hidden="1">Income!$G$33</definedName>
    <definedName name="SD_161x1_2935x1_2951x26_52_B_0" localSheetId="15" hidden="1">Income!$C$33</definedName>
    <definedName name="SD_161x1_2935x1_2951x26_53_B_0" localSheetId="15" hidden="1">Income!$D$33</definedName>
    <definedName name="SD_161x1_2935x1_2951x26_54_B_0" localSheetId="15" hidden="1">Income!$F$33</definedName>
    <definedName name="SD_161x1_2935x1_2951x26_57_S_0" localSheetId="15" hidden="1">Income!$AM$33</definedName>
    <definedName name="SD_161x1_2935x1_2951x26_58_S_0" localSheetId="15" hidden="1">Income!$AR$33</definedName>
    <definedName name="SD_161x1_2935x1_2951x26_59_S_0" localSheetId="15" hidden="1">Income!$AP$33</definedName>
    <definedName name="SD_161x1_2935x1_2951x26_60_S_0" localSheetId="15" hidden="1">Income!$AQ$33</definedName>
    <definedName name="SD_161x1_2935x1_2951x26_61_B_0" localSheetId="15" hidden="1">Income!$AA$33</definedName>
    <definedName name="SD_161x1_2935x1_2951x26_62_B_0" localSheetId="15" hidden="1">Income!$X$33</definedName>
    <definedName name="SD_161x1_2935x1_2951x26_63_B_0" localSheetId="15" hidden="1">Income!$AD$33</definedName>
    <definedName name="SD_161x1_2935x1_2951x26_64_B_0" localSheetId="15" hidden="1">Income!$AG$33</definedName>
    <definedName name="SD_161x1_2935x1_2951x26_65_B_0" localSheetId="15" hidden="1">Income!$AF$33</definedName>
    <definedName name="SD_161x1_2935x1_2951x26_66_B_0" localSheetId="15" hidden="1">Income!$V$33</definedName>
    <definedName name="SD_161x1_2935x1_2951x26_67_B_0" localSheetId="15" hidden="1">Income!$W$33</definedName>
    <definedName name="SD_161x1_2935x1_2951x26_68_B_0" localSheetId="15" hidden="1">Income!$Z$33</definedName>
    <definedName name="SD_161x1_2935x1_2951x26_69_B_0" localSheetId="15" hidden="1">Income!$Y$33</definedName>
    <definedName name="SD_161x1_2935x1_2951x26_70_S_0" localSheetId="15" hidden="1">Income!$AB$33</definedName>
    <definedName name="SD_161x1_2935x1_2951x26_71_B_0" localSheetId="15" hidden="1">Income!$AC$33</definedName>
    <definedName name="SD_161x1_2935x1_2951x26_72_B_0" localSheetId="15" hidden="1">Income!$AE$33</definedName>
    <definedName name="SD_161x1_2935x1_2951x26_73_B_0" localSheetId="15" hidden="1">Income!$T$33</definedName>
    <definedName name="SD_161x1_2935x1_2951x26_74_B_0" localSheetId="15" hidden="1">Income!$U$33</definedName>
    <definedName name="SD_161x1_2935x1_2951x26_75_S_0" localSheetId="15" hidden="1">Income!$AU$33</definedName>
    <definedName name="SD_161x1_2935x1_2951x26_76_S_0" localSheetId="15" hidden="1">Income!$AH$33</definedName>
    <definedName name="SD_161x1_2935x1_2951x26_77_S_0" localSheetId="15" hidden="1">Income!$AV$33</definedName>
    <definedName name="SD_161x1_2935x1_2951x26_78_S_0" localSheetId="15" hidden="1">Income!$AI$33</definedName>
    <definedName name="SD_161x1_2935x1_2951x26_79_S_0" localSheetId="15" hidden="1">Income!$AW$33</definedName>
    <definedName name="SD_161x1_2935x1_2951x26_80_S_0" localSheetId="15" hidden="1">Income!$AJ$33</definedName>
    <definedName name="SD_161x1_2935x1_2951x26_81_S_0" localSheetId="15" hidden="1">Income!$AX$33</definedName>
    <definedName name="SD_161x1_2935x1_2951x26_82_S_0" localSheetId="15" hidden="1">Income!$AK$33</definedName>
    <definedName name="SD_161x1_2935x1_2951x26_83_S_0" localSheetId="15" hidden="1">Income!$AY$33</definedName>
    <definedName name="SD_161x1_2935x1_2951x26_84_S_0" localSheetId="15" hidden="1">Income!$AL$33</definedName>
    <definedName name="SD_161x1_2935x1_2951x26_91_B_1" localSheetId="15" hidden="1">Income!$B$33</definedName>
    <definedName name="SD_161x1_2935x1_2951x26_93_B_1" localSheetId="15" hidden="1">Income!$AN$33</definedName>
    <definedName name="SD_161x1_2935x1_2951x27_101_B_1" localSheetId="15" hidden="1">Income!$L$34</definedName>
    <definedName name="SD_161x1_2935x1_2951x27_107_B_0" localSheetId="15" hidden="1">Income!$H$34</definedName>
    <definedName name="SD_161x1_2935x1_2951x27_109_S_1" localSheetId="15" hidden="1">Income!$G$34</definedName>
    <definedName name="SD_161x1_2935x1_2951x27_52_B_0" localSheetId="15" hidden="1">Income!$C$34</definedName>
    <definedName name="SD_161x1_2935x1_2951x27_53_B_0" localSheetId="15" hidden="1">Income!$D$34</definedName>
    <definedName name="SD_161x1_2935x1_2951x27_54_B_0" localSheetId="15" hidden="1">Income!$F$34</definedName>
    <definedName name="SD_161x1_2935x1_2951x27_57_S_0" localSheetId="15" hidden="1">Income!$AM$34</definedName>
    <definedName name="SD_161x1_2935x1_2951x27_58_S_0" localSheetId="15" hidden="1">Income!$AR$34</definedName>
    <definedName name="SD_161x1_2935x1_2951x27_59_S_0" localSheetId="15" hidden="1">Income!$AP$34</definedName>
    <definedName name="SD_161x1_2935x1_2951x27_60_S_0" localSheetId="15" hidden="1">Income!$AQ$34</definedName>
    <definedName name="SD_161x1_2935x1_2951x27_61_B_0" localSheetId="15" hidden="1">Income!$AA$34</definedName>
    <definedName name="SD_161x1_2935x1_2951x27_62_B_0" localSheetId="15" hidden="1">Income!$X$34</definedName>
    <definedName name="SD_161x1_2935x1_2951x27_63_B_0" localSheetId="15" hidden="1">Income!$AD$34</definedName>
    <definedName name="SD_161x1_2935x1_2951x27_64_B_0" localSheetId="15" hidden="1">Income!$AG$34</definedName>
    <definedName name="SD_161x1_2935x1_2951x27_65_B_0" localSheetId="15" hidden="1">Income!$AF$34</definedName>
    <definedName name="SD_161x1_2935x1_2951x27_66_B_0" localSheetId="15" hidden="1">Income!$V$34</definedName>
    <definedName name="SD_161x1_2935x1_2951x27_67_B_0" localSheetId="15" hidden="1">Income!$W$34</definedName>
    <definedName name="SD_161x1_2935x1_2951x27_68_B_0" localSheetId="15" hidden="1">Income!$Z$34</definedName>
    <definedName name="SD_161x1_2935x1_2951x27_69_B_0" localSheetId="15" hidden="1">Income!$Y$34</definedName>
    <definedName name="SD_161x1_2935x1_2951x27_70_S_0" localSheetId="15" hidden="1">Income!$AB$34</definedName>
    <definedName name="SD_161x1_2935x1_2951x27_71_B_0" localSheetId="15" hidden="1">Income!$AC$34</definedName>
    <definedName name="SD_161x1_2935x1_2951x27_72_B_0" localSheetId="15" hidden="1">Income!$AE$34</definedName>
    <definedName name="SD_161x1_2935x1_2951x27_73_B_0" localSheetId="15" hidden="1">Income!$T$34</definedName>
    <definedName name="SD_161x1_2935x1_2951x27_74_B_0" localSheetId="15" hidden="1">Income!$U$34</definedName>
    <definedName name="SD_161x1_2935x1_2951x27_75_S_0" localSheetId="15" hidden="1">Income!$AU$34</definedName>
    <definedName name="SD_161x1_2935x1_2951x27_76_S_0" localSheetId="15" hidden="1">Income!$AH$34</definedName>
    <definedName name="SD_161x1_2935x1_2951x27_77_S_0" localSheetId="15" hidden="1">Income!$AV$34</definedName>
    <definedName name="SD_161x1_2935x1_2951x27_78_S_0" localSheetId="15" hidden="1">Income!$AI$34</definedName>
    <definedName name="SD_161x1_2935x1_2951x27_79_S_0" localSheetId="15" hidden="1">Income!$AW$34</definedName>
    <definedName name="SD_161x1_2935x1_2951x27_80_S_0" localSheetId="15" hidden="1">Income!$AJ$34</definedName>
    <definedName name="SD_161x1_2935x1_2951x27_81_S_0" localSheetId="15" hidden="1">Income!$AX$34</definedName>
    <definedName name="SD_161x1_2935x1_2951x27_82_S_0" localSheetId="15" hidden="1">Income!$AK$34</definedName>
    <definedName name="SD_161x1_2935x1_2951x27_83_S_0" localSheetId="15" hidden="1">Income!$AY$34</definedName>
    <definedName name="SD_161x1_2935x1_2951x27_84_S_0" localSheetId="15" hidden="1">Income!$AL$34</definedName>
    <definedName name="SD_161x1_2935x1_2951x27_91_B_1" localSheetId="15" hidden="1">Income!$B$34</definedName>
    <definedName name="SD_161x1_2935x1_2951x27_93_B_1" localSheetId="15" hidden="1">Income!$AN$34</definedName>
    <definedName name="SD_161x1_2935x1_2951x28_101_B_1" localSheetId="15" hidden="1">Income!$L$35</definedName>
    <definedName name="SD_161x1_2935x1_2951x28_107_B_0" localSheetId="15" hidden="1">Income!$H$35</definedName>
    <definedName name="SD_161x1_2935x1_2951x28_109_S_1" localSheetId="15" hidden="1">Income!$G$35</definedName>
    <definedName name="SD_161x1_2935x1_2951x28_52_B_0" localSheetId="15" hidden="1">Income!$C$35</definedName>
    <definedName name="SD_161x1_2935x1_2951x28_53_B_0" localSheetId="15" hidden="1">Income!$D$35</definedName>
    <definedName name="SD_161x1_2935x1_2951x28_54_B_0" localSheetId="15" hidden="1">Income!$F$35</definedName>
    <definedName name="SD_161x1_2935x1_2951x28_57_S_0" localSheetId="15" hidden="1">Income!$AM$35</definedName>
    <definedName name="SD_161x1_2935x1_2951x28_58_S_0" localSheetId="15" hidden="1">Income!$AR$35</definedName>
    <definedName name="SD_161x1_2935x1_2951x28_59_S_0" localSheetId="15" hidden="1">Income!$AP$35</definedName>
    <definedName name="SD_161x1_2935x1_2951x28_60_S_0" localSheetId="15" hidden="1">Income!$AQ$35</definedName>
    <definedName name="SD_161x1_2935x1_2951x28_61_B_0" localSheetId="15" hidden="1">Income!$AA$35</definedName>
    <definedName name="SD_161x1_2935x1_2951x28_62_B_0" localSheetId="15" hidden="1">Income!$X$35</definedName>
    <definedName name="SD_161x1_2935x1_2951x28_63_B_0" localSheetId="15" hidden="1">Income!$AD$35</definedName>
    <definedName name="SD_161x1_2935x1_2951x28_64_B_0" localSheetId="15" hidden="1">Income!$AG$35</definedName>
    <definedName name="SD_161x1_2935x1_2951x28_65_B_0" localSheetId="15" hidden="1">Income!$AF$35</definedName>
    <definedName name="SD_161x1_2935x1_2951x28_66_B_0" localSheetId="15" hidden="1">Income!$V$35</definedName>
    <definedName name="SD_161x1_2935x1_2951x28_67_B_0" localSheetId="15" hidden="1">Income!$W$35</definedName>
    <definedName name="SD_161x1_2935x1_2951x28_68_B_0" localSheetId="15" hidden="1">Income!$Z$35</definedName>
    <definedName name="SD_161x1_2935x1_2951x28_69_B_0" localSheetId="15" hidden="1">Income!$Y$35</definedName>
    <definedName name="SD_161x1_2935x1_2951x28_70_S_0" localSheetId="15" hidden="1">Income!$AB$35</definedName>
    <definedName name="SD_161x1_2935x1_2951x28_71_B_0" localSheetId="15" hidden="1">Income!$AC$35</definedName>
    <definedName name="SD_161x1_2935x1_2951x28_72_B_0" localSheetId="15" hidden="1">Income!$AE$35</definedName>
    <definedName name="SD_161x1_2935x1_2951x28_73_B_0" localSheetId="15" hidden="1">Income!$T$35</definedName>
    <definedName name="SD_161x1_2935x1_2951x28_74_B_0" localSheetId="15" hidden="1">Income!$U$35</definedName>
    <definedName name="SD_161x1_2935x1_2951x28_75_S_0" localSheetId="15" hidden="1">Income!$AU$35</definedName>
    <definedName name="SD_161x1_2935x1_2951x28_76_S_0" localSheetId="15" hidden="1">Income!$AH$35</definedName>
    <definedName name="SD_161x1_2935x1_2951x28_77_S_0" localSheetId="15" hidden="1">Income!$AV$35</definedName>
    <definedName name="SD_161x1_2935x1_2951x28_78_S_0" localSheetId="15" hidden="1">Income!$AI$35</definedName>
    <definedName name="SD_161x1_2935x1_2951x28_79_S_0" localSheetId="15" hidden="1">Income!$AW$35</definedName>
    <definedName name="SD_161x1_2935x1_2951x28_80_S_0" localSheetId="15" hidden="1">Income!$AJ$35</definedName>
    <definedName name="SD_161x1_2935x1_2951x28_81_S_0" localSheetId="15" hidden="1">Income!$AX$35</definedName>
    <definedName name="SD_161x1_2935x1_2951x28_82_S_0" localSheetId="15" hidden="1">Income!$AK$35</definedName>
    <definedName name="SD_161x1_2935x1_2951x28_83_S_0" localSheetId="15" hidden="1">Income!$AY$35</definedName>
    <definedName name="SD_161x1_2935x1_2951x28_84_S_0" localSheetId="15" hidden="1">Income!$AL$35</definedName>
    <definedName name="SD_161x1_2935x1_2951x28_91_B_1" localSheetId="15" hidden="1">Income!$B$35</definedName>
    <definedName name="SD_161x1_2935x1_2951x28_93_B_1" localSheetId="15" hidden="1">Income!$AN$35</definedName>
    <definedName name="SD_161x1_2935x1_2951x29_101_B_1" localSheetId="15" hidden="1">Income!$L$36</definedName>
    <definedName name="SD_161x1_2935x1_2951x29_107_B_0" localSheetId="15" hidden="1">Income!$H$36</definedName>
    <definedName name="SD_161x1_2935x1_2951x29_109_S_1" localSheetId="15" hidden="1">Income!$G$36</definedName>
    <definedName name="SD_161x1_2935x1_2951x29_52_B_0" localSheetId="15" hidden="1">Income!$C$36</definedName>
    <definedName name="SD_161x1_2935x1_2951x29_53_B_0" localSheetId="15" hidden="1">Income!$D$36</definedName>
    <definedName name="SD_161x1_2935x1_2951x29_54_B_0" localSheetId="15" hidden="1">Income!$F$36</definedName>
    <definedName name="SD_161x1_2935x1_2951x29_57_S_0" localSheetId="15" hidden="1">Income!$AM$36</definedName>
    <definedName name="SD_161x1_2935x1_2951x29_58_S_0" localSheetId="15" hidden="1">Income!$AR$36</definedName>
    <definedName name="SD_161x1_2935x1_2951x29_59_S_0" localSheetId="15" hidden="1">Income!$AP$36</definedName>
    <definedName name="SD_161x1_2935x1_2951x29_60_S_0" localSheetId="15" hidden="1">Income!$AQ$36</definedName>
    <definedName name="SD_161x1_2935x1_2951x29_61_B_0" localSheetId="15" hidden="1">Income!$AA$36</definedName>
    <definedName name="SD_161x1_2935x1_2951x29_62_B_0" localSheetId="15" hidden="1">Income!$X$36</definedName>
    <definedName name="SD_161x1_2935x1_2951x29_63_B_0" localSheetId="15" hidden="1">Income!$AD$36</definedName>
    <definedName name="SD_161x1_2935x1_2951x29_64_B_0" localSheetId="15" hidden="1">Income!$AG$36</definedName>
    <definedName name="SD_161x1_2935x1_2951x29_65_B_0" localSheetId="15" hidden="1">Income!$AF$36</definedName>
    <definedName name="SD_161x1_2935x1_2951x29_66_B_0" localSheetId="15" hidden="1">Income!$V$36</definedName>
    <definedName name="SD_161x1_2935x1_2951x29_67_B_0" localSheetId="15" hidden="1">Income!$W$36</definedName>
    <definedName name="SD_161x1_2935x1_2951x29_68_B_0" localSheetId="15" hidden="1">Income!$Z$36</definedName>
    <definedName name="SD_161x1_2935x1_2951x29_69_B_0" localSheetId="15" hidden="1">Income!$Y$36</definedName>
    <definedName name="SD_161x1_2935x1_2951x29_70_S_0" localSheetId="15" hidden="1">Income!$AB$36</definedName>
    <definedName name="SD_161x1_2935x1_2951x29_71_B_0" localSheetId="15" hidden="1">Income!$AC$36</definedName>
    <definedName name="SD_161x1_2935x1_2951x29_72_B_0" localSheetId="15" hidden="1">Income!$AE$36</definedName>
    <definedName name="SD_161x1_2935x1_2951x29_73_B_0" localSheetId="15" hidden="1">Income!$T$36</definedName>
    <definedName name="SD_161x1_2935x1_2951x29_74_B_0" localSheetId="15" hidden="1">Income!$U$36</definedName>
    <definedName name="SD_161x1_2935x1_2951x29_75_S_0" localSheetId="15" hidden="1">Income!$AU$36</definedName>
    <definedName name="SD_161x1_2935x1_2951x29_76_S_0" localSheetId="15" hidden="1">Income!$AH$36</definedName>
    <definedName name="SD_161x1_2935x1_2951x29_77_S_0" localSheetId="15" hidden="1">Income!$AV$36</definedName>
    <definedName name="SD_161x1_2935x1_2951x29_78_S_0" localSheetId="15" hidden="1">Income!$AI$36</definedName>
    <definedName name="SD_161x1_2935x1_2951x29_79_S_0" localSheetId="15" hidden="1">Income!$AW$36</definedName>
    <definedName name="SD_161x1_2935x1_2951x29_80_S_0" localSheetId="15" hidden="1">Income!$AJ$36</definedName>
    <definedName name="SD_161x1_2935x1_2951x29_81_S_0" localSheetId="15" hidden="1">Income!$AX$36</definedName>
    <definedName name="SD_161x1_2935x1_2951x29_82_S_0" localSheetId="15" hidden="1">Income!$AK$36</definedName>
    <definedName name="SD_161x1_2935x1_2951x29_83_S_0" localSheetId="15" hidden="1">Income!$AY$36</definedName>
    <definedName name="SD_161x1_2935x1_2951x29_84_S_0" localSheetId="15" hidden="1">Income!$AL$36</definedName>
    <definedName name="SD_161x1_2935x1_2951x29_91_B_1" localSheetId="15" hidden="1">Income!$B$36</definedName>
    <definedName name="SD_161x1_2935x1_2951x29_93_B_1" localSheetId="15" hidden="1">Income!$AN$36</definedName>
    <definedName name="SD_161x1_2935x1_2951x3_101_S_1" localSheetId="15" hidden="1">Income!$L$10</definedName>
    <definedName name="SD_161x1_2935x1_2951x3_107_S_0" localSheetId="15" hidden="1">Income!$H$10</definedName>
    <definedName name="SD_161x1_2935x1_2951x3_109_S_1" localSheetId="15" hidden="1">Income!$G$10</definedName>
    <definedName name="SD_161x1_2935x1_2951x3_52_S_0" localSheetId="15" hidden="1">Income!$C$10</definedName>
    <definedName name="SD_161x1_2935x1_2951x3_53_S_0" localSheetId="15" hidden="1">Income!$D$10</definedName>
    <definedName name="SD_161x1_2935x1_2951x3_54_S_0" localSheetId="15" hidden="1">Income!$F$10</definedName>
    <definedName name="SD_161x1_2935x1_2951x3_57_S_0" localSheetId="15" hidden="1">Income!$AM$10</definedName>
    <definedName name="SD_161x1_2935x1_2951x3_58_S_0" localSheetId="15" hidden="1">Income!$AR$10</definedName>
    <definedName name="SD_161x1_2935x1_2951x3_59_S_0" localSheetId="15" hidden="1">Income!$AP$10</definedName>
    <definedName name="SD_161x1_2935x1_2951x3_60_S_0" localSheetId="15" hidden="1">Income!$AQ$10</definedName>
    <definedName name="SD_161x1_2935x1_2951x3_61_S_0" localSheetId="15" hidden="1">Income!$AA$10</definedName>
    <definedName name="SD_161x1_2935x1_2951x3_62_S_0" localSheetId="15" hidden="1">Income!$X$10</definedName>
    <definedName name="SD_161x1_2935x1_2951x3_63_S_0" localSheetId="15" hidden="1">Income!$AD$10</definedName>
    <definedName name="SD_161x1_2935x1_2951x3_64_S_0" localSheetId="15" hidden="1">Income!$AG$10</definedName>
    <definedName name="SD_161x1_2935x1_2951x3_65_S_0" localSheetId="15" hidden="1">Income!$AF$10</definedName>
    <definedName name="SD_161x1_2935x1_2951x3_66_S_0" localSheetId="15" hidden="1">Income!$V$10</definedName>
    <definedName name="SD_161x1_2935x1_2951x3_67_S_0" localSheetId="15" hidden="1">Income!$W$10</definedName>
    <definedName name="SD_161x1_2935x1_2951x3_68_S_0" localSheetId="15" hidden="1">Income!$Z$10</definedName>
    <definedName name="SD_161x1_2935x1_2951x3_69_S_0" localSheetId="15" hidden="1">Income!$Y$10</definedName>
    <definedName name="SD_161x1_2935x1_2951x3_70_S_0" localSheetId="15" hidden="1">Income!$AB$10</definedName>
    <definedName name="SD_161x1_2935x1_2951x3_71_S_0" localSheetId="15" hidden="1">Income!$AC$10</definedName>
    <definedName name="SD_161x1_2935x1_2951x3_72_S_0" localSheetId="15" hidden="1">Income!$AE$10</definedName>
    <definedName name="SD_161x1_2935x1_2951x3_73_S_0" localSheetId="15" hidden="1">Income!$T$10</definedName>
    <definedName name="SD_161x1_2935x1_2951x3_74_B_0" localSheetId="15" hidden="1">Income!$U$10</definedName>
    <definedName name="SD_161x1_2935x1_2951x3_75_S_0" localSheetId="15" hidden="1">Income!$AU$10</definedName>
    <definedName name="SD_161x1_2935x1_2951x3_76_S_0" localSheetId="15" hidden="1">Income!$AH$10</definedName>
    <definedName name="SD_161x1_2935x1_2951x3_77_S_0" localSheetId="15" hidden="1">Income!$AV$10</definedName>
    <definedName name="SD_161x1_2935x1_2951x3_78_S_0" localSheetId="15" hidden="1">Income!$AI$10</definedName>
    <definedName name="SD_161x1_2935x1_2951x3_79_S_0" localSheetId="15" hidden="1">Income!$AW$10</definedName>
    <definedName name="SD_161x1_2935x1_2951x3_80_S_0" localSheetId="15" hidden="1">Income!$AJ$10</definedName>
    <definedName name="SD_161x1_2935x1_2951x3_81_S_0" localSheetId="15" hidden="1">Income!$AX$10</definedName>
    <definedName name="SD_161x1_2935x1_2951x3_82_S_0" localSheetId="15" hidden="1">Income!$AK$10</definedName>
    <definedName name="SD_161x1_2935x1_2951x3_83_S_0" localSheetId="15" hidden="1">Income!$AY$10</definedName>
    <definedName name="SD_161x1_2935x1_2951x3_84_S_0" localSheetId="15" hidden="1">Income!$AL$10</definedName>
    <definedName name="SD_161x1_2935x1_2951x3_91_S_1" localSheetId="15" hidden="1">Income!$B$10</definedName>
    <definedName name="SD_161x1_2935x1_2951x3_93_S_1" localSheetId="15" hidden="1">Income!$AN$10</definedName>
    <definedName name="SD_161x1_2935x1_2951x30_101_B_1" localSheetId="15" hidden="1">Income!$L$37</definedName>
    <definedName name="SD_161x1_2935x1_2951x30_107_B_0" localSheetId="15" hidden="1">Income!$H$37</definedName>
    <definedName name="SD_161x1_2935x1_2951x30_109_S_1" localSheetId="15" hidden="1">Income!$G$37</definedName>
    <definedName name="SD_161x1_2935x1_2951x30_52_B_0" localSheetId="15" hidden="1">Income!$C$37</definedName>
    <definedName name="SD_161x1_2935x1_2951x30_53_B_0" localSheetId="15" hidden="1">Income!$D$37</definedName>
    <definedName name="SD_161x1_2935x1_2951x30_54_B_0" localSheetId="15" hidden="1">Income!$F$37</definedName>
    <definedName name="SD_161x1_2935x1_2951x30_57_S_0" localSheetId="15" hidden="1">Income!$AM$37</definedName>
    <definedName name="SD_161x1_2935x1_2951x30_58_S_0" localSheetId="15" hidden="1">Income!$AR$37</definedName>
    <definedName name="SD_161x1_2935x1_2951x30_59_S_0" localSheetId="15" hidden="1">Income!$AP$37</definedName>
    <definedName name="SD_161x1_2935x1_2951x30_60_S_0" localSheetId="15" hidden="1">Income!$AQ$37</definedName>
    <definedName name="SD_161x1_2935x1_2951x30_61_B_0" localSheetId="15" hidden="1">Income!$AA$37</definedName>
    <definedName name="SD_161x1_2935x1_2951x30_62_B_0" localSheetId="15" hidden="1">Income!$X$37</definedName>
    <definedName name="SD_161x1_2935x1_2951x30_63_B_0" localSheetId="15" hidden="1">Income!$AD$37</definedName>
    <definedName name="SD_161x1_2935x1_2951x30_64_B_0" localSheetId="15" hidden="1">Income!$AG$37</definedName>
    <definedName name="SD_161x1_2935x1_2951x30_65_B_0" localSheetId="15" hidden="1">Income!$AF$37</definedName>
    <definedName name="SD_161x1_2935x1_2951x30_66_B_0" localSheetId="15" hidden="1">Income!$V$37</definedName>
    <definedName name="SD_161x1_2935x1_2951x30_67_B_0" localSheetId="15" hidden="1">Income!$W$37</definedName>
    <definedName name="SD_161x1_2935x1_2951x30_68_B_0" localSheetId="15" hidden="1">Income!$Z$37</definedName>
    <definedName name="SD_161x1_2935x1_2951x30_69_B_0" localSheetId="15" hidden="1">Income!$Y$37</definedName>
    <definedName name="SD_161x1_2935x1_2951x30_70_S_0" localSheetId="15" hidden="1">Income!$AB$37</definedName>
    <definedName name="SD_161x1_2935x1_2951x30_71_B_0" localSheetId="15" hidden="1">Income!$AC$37</definedName>
    <definedName name="SD_161x1_2935x1_2951x30_72_B_0" localSheetId="15" hidden="1">Income!$AE$37</definedName>
    <definedName name="SD_161x1_2935x1_2951x30_73_B_0" localSheetId="15" hidden="1">Income!$T$37</definedName>
    <definedName name="SD_161x1_2935x1_2951x30_74_B_0" localSheetId="15" hidden="1">Income!$U$37</definedName>
    <definedName name="SD_161x1_2935x1_2951x30_75_S_0" localSheetId="15" hidden="1">Income!$AU$37</definedName>
    <definedName name="SD_161x1_2935x1_2951x30_76_S_0" localSheetId="15" hidden="1">Income!$AH$37</definedName>
    <definedName name="SD_161x1_2935x1_2951x30_77_S_0" localSheetId="15" hidden="1">Income!$AV$37</definedName>
    <definedName name="SD_161x1_2935x1_2951x30_78_S_0" localSheetId="15" hidden="1">Income!$AI$37</definedName>
    <definedName name="SD_161x1_2935x1_2951x30_79_S_0" localSheetId="15" hidden="1">Income!$AW$37</definedName>
    <definedName name="SD_161x1_2935x1_2951x30_80_S_0" localSheetId="15" hidden="1">Income!$AJ$37</definedName>
    <definedName name="SD_161x1_2935x1_2951x30_81_S_0" localSheetId="15" hidden="1">Income!$AX$37</definedName>
    <definedName name="SD_161x1_2935x1_2951x30_82_S_0" localSheetId="15" hidden="1">Income!$AK$37</definedName>
    <definedName name="SD_161x1_2935x1_2951x30_83_S_0" localSheetId="15" hidden="1">Income!$AY$37</definedName>
    <definedName name="SD_161x1_2935x1_2951x30_84_S_0" localSheetId="15" hidden="1">Income!$AL$37</definedName>
    <definedName name="SD_161x1_2935x1_2951x30_91_B_1" localSheetId="15" hidden="1">Income!$B$37</definedName>
    <definedName name="SD_161x1_2935x1_2951x30_93_B_1" localSheetId="15" hidden="1">Income!$AN$37</definedName>
    <definedName name="SD_161x1_2935x1_2951x31_101_B_1" localSheetId="15" hidden="1">Income!$L$38</definedName>
    <definedName name="SD_161x1_2935x1_2951x31_107_B_0" localSheetId="15" hidden="1">Income!$H$38</definedName>
    <definedName name="SD_161x1_2935x1_2951x31_109_S_1" localSheetId="15" hidden="1">Income!$G$38</definedName>
    <definedName name="SD_161x1_2935x1_2951x31_52_B_0" localSheetId="15" hidden="1">Income!$C$38</definedName>
    <definedName name="SD_161x1_2935x1_2951x31_53_B_0" localSheetId="15" hidden="1">Income!$D$38</definedName>
    <definedName name="SD_161x1_2935x1_2951x31_54_B_0" localSheetId="15" hidden="1">Income!$F$38</definedName>
    <definedName name="SD_161x1_2935x1_2951x31_57_S_0" localSheetId="15" hidden="1">Income!$AM$38</definedName>
    <definedName name="SD_161x1_2935x1_2951x31_58_S_0" localSheetId="15" hidden="1">Income!$AR$38</definedName>
    <definedName name="SD_161x1_2935x1_2951x31_59_S_0" localSheetId="15" hidden="1">Income!$AP$38</definedName>
    <definedName name="SD_161x1_2935x1_2951x31_60_S_0" localSheetId="15" hidden="1">Income!$AQ$38</definedName>
    <definedName name="SD_161x1_2935x1_2951x31_61_B_0" localSheetId="15" hidden="1">Income!$AA$38</definedName>
    <definedName name="SD_161x1_2935x1_2951x31_62_B_0" localSheetId="15" hidden="1">Income!$X$38</definedName>
    <definedName name="SD_161x1_2935x1_2951x31_63_B_0" localSheetId="15" hidden="1">Income!$AD$38</definedName>
    <definedName name="SD_161x1_2935x1_2951x31_64_B_0" localSheetId="15" hidden="1">Income!$AG$38</definedName>
    <definedName name="SD_161x1_2935x1_2951x31_65_B_0" localSheetId="15" hidden="1">Income!$AF$38</definedName>
    <definedName name="SD_161x1_2935x1_2951x31_66_B_0" localSheetId="15" hidden="1">Income!$V$38</definedName>
    <definedName name="SD_161x1_2935x1_2951x31_67_B_0" localSheetId="15" hidden="1">Income!$W$38</definedName>
    <definedName name="SD_161x1_2935x1_2951x31_68_B_0" localSheetId="15" hidden="1">Income!$Z$38</definedName>
    <definedName name="SD_161x1_2935x1_2951x31_69_B_0" localSheetId="15" hidden="1">Income!$Y$38</definedName>
    <definedName name="SD_161x1_2935x1_2951x31_70_S_0" localSheetId="15" hidden="1">Income!$AB$38</definedName>
    <definedName name="SD_161x1_2935x1_2951x31_71_B_0" localSheetId="15" hidden="1">Income!$AC$38</definedName>
    <definedName name="SD_161x1_2935x1_2951x31_72_B_0" localSheetId="15" hidden="1">Income!$AE$38</definedName>
    <definedName name="SD_161x1_2935x1_2951x31_73_B_0" localSheetId="15" hidden="1">Income!$T$38</definedName>
    <definedName name="SD_161x1_2935x1_2951x31_74_B_0" localSheetId="15" hidden="1">Income!$U$38</definedName>
    <definedName name="SD_161x1_2935x1_2951x31_75_S_0" localSheetId="15" hidden="1">Income!$AU$38</definedName>
    <definedName name="SD_161x1_2935x1_2951x31_76_S_0" localSheetId="15" hidden="1">Income!$AH$38</definedName>
    <definedName name="SD_161x1_2935x1_2951x31_77_S_0" localSheetId="15" hidden="1">Income!$AV$38</definedName>
    <definedName name="SD_161x1_2935x1_2951x31_78_S_0" localSheetId="15" hidden="1">Income!$AI$38</definedName>
    <definedName name="SD_161x1_2935x1_2951x31_79_S_0" localSheetId="15" hidden="1">Income!$AW$38</definedName>
    <definedName name="SD_161x1_2935x1_2951x31_80_S_0" localSheetId="15" hidden="1">Income!$AJ$38</definedName>
    <definedName name="SD_161x1_2935x1_2951x31_81_S_0" localSheetId="15" hidden="1">Income!$AX$38</definedName>
    <definedName name="SD_161x1_2935x1_2951x31_82_S_0" localSheetId="15" hidden="1">Income!$AK$38</definedName>
    <definedName name="SD_161x1_2935x1_2951x31_83_S_0" localSheetId="15" hidden="1">Income!$AY$38</definedName>
    <definedName name="SD_161x1_2935x1_2951x31_84_S_0" localSheetId="15" hidden="1">Income!$AL$38</definedName>
    <definedName name="SD_161x1_2935x1_2951x31_91_B_1" localSheetId="15" hidden="1">Income!$B$38</definedName>
    <definedName name="SD_161x1_2935x1_2951x31_93_B_1" localSheetId="15" hidden="1">Income!$AN$38</definedName>
    <definedName name="SD_161x1_2935x1_2951x32_101_B_1" localSheetId="15" hidden="1">Income!$L$39</definedName>
    <definedName name="SD_161x1_2935x1_2951x32_107_B_0" localSheetId="15" hidden="1">Income!$H$39</definedName>
    <definedName name="SD_161x1_2935x1_2951x32_109_S_1" localSheetId="15" hidden="1">Income!$G$39</definedName>
    <definedName name="SD_161x1_2935x1_2951x32_52_B_0" localSheetId="15" hidden="1">Income!$C$39</definedName>
    <definedName name="SD_161x1_2935x1_2951x32_53_B_0" localSheetId="15" hidden="1">Income!$D$39</definedName>
    <definedName name="SD_161x1_2935x1_2951x32_54_B_0" localSheetId="15" hidden="1">Income!$F$39</definedName>
    <definedName name="SD_161x1_2935x1_2951x32_57_S_0" localSheetId="15" hidden="1">Income!$AM$39</definedName>
    <definedName name="SD_161x1_2935x1_2951x32_58_S_0" localSheetId="15" hidden="1">Income!$AR$39</definedName>
    <definedName name="SD_161x1_2935x1_2951x32_59_S_0" localSheetId="15" hidden="1">Income!$AP$39</definedName>
    <definedName name="SD_161x1_2935x1_2951x32_60_S_0" localSheetId="15" hidden="1">Income!$AQ$39</definedName>
    <definedName name="SD_161x1_2935x1_2951x32_61_B_0" localSheetId="15" hidden="1">Income!$AA$39</definedName>
    <definedName name="SD_161x1_2935x1_2951x32_62_B_0" localSheetId="15" hidden="1">Income!$X$39</definedName>
    <definedName name="SD_161x1_2935x1_2951x32_63_B_0" localSheetId="15" hidden="1">Income!$AD$39</definedName>
    <definedName name="SD_161x1_2935x1_2951x32_64_B_0" localSheetId="15" hidden="1">Income!$AG$39</definedName>
    <definedName name="SD_161x1_2935x1_2951x32_65_B_0" localSheetId="15" hidden="1">Income!$AF$39</definedName>
    <definedName name="SD_161x1_2935x1_2951x32_66_B_0" localSheetId="15" hidden="1">Income!$V$39</definedName>
    <definedName name="SD_161x1_2935x1_2951x32_67_B_0" localSheetId="15" hidden="1">Income!$W$39</definedName>
    <definedName name="SD_161x1_2935x1_2951x32_68_B_0" localSheetId="15" hidden="1">Income!$Z$39</definedName>
    <definedName name="SD_161x1_2935x1_2951x32_69_B_0" localSheetId="15" hidden="1">Income!$Y$39</definedName>
    <definedName name="SD_161x1_2935x1_2951x32_70_S_0" localSheetId="15" hidden="1">Income!$AB$39</definedName>
    <definedName name="SD_161x1_2935x1_2951x32_71_B_0" localSheetId="15" hidden="1">Income!$AC$39</definedName>
    <definedName name="SD_161x1_2935x1_2951x32_72_B_0" localSheetId="15" hidden="1">Income!$AE$39</definedName>
    <definedName name="SD_161x1_2935x1_2951x32_73_B_0" localSheetId="15" hidden="1">Income!$T$39</definedName>
    <definedName name="SD_161x1_2935x1_2951x32_74_B_0" localSheetId="15" hidden="1">Income!$U$39</definedName>
    <definedName name="SD_161x1_2935x1_2951x32_75_S_0" localSheetId="15" hidden="1">Income!$AU$39</definedName>
    <definedName name="SD_161x1_2935x1_2951x32_76_S_0" localSheetId="15" hidden="1">Income!$AH$39</definedName>
    <definedName name="SD_161x1_2935x1_2951x32_77_S_0" localSheetId="15" hidden="1">Income!$AV$39</definedName>
    <definedName name="SD_161x1_2935x1_2951x32_78_S_0" localSheetId="15" hidden="1">Income!$AI$39</definedName>
    <definedName name="SD_161x1_2935x1_2951x32_79_S_0" localSheetId="15" hidden="1">Income!$AW$39</definedName>
    <definedName name="SD_161x1_2935x1_2951x32_80_S_0" localSheetId="15" hidden="1">Income!$AJ$39</definedName>
    <definedName name="SD_161x1_2935x1_2951x32_81_S_0" localSheetId="15" hidden="1">Income!$AX$39</definedName>
    <definedName name="SD_161x1_2935x1_2951x32_82_S_0" localSheetId="15" hidden="1">Income!$AK$39</definedName>
    <definedName name="SD_161x1_2935x1_2951x32_83_S_0" localSheetId="15" hidden="1">Income!$AY$39</definedName>
    <definedName name="SD_161x1_2935x1_2951x32_84_S_0" localSheetId="15" hidden="1">Income!$AL$39</definedName>
    <definedName name="SD_161x1_2935x1_2951x32_91_B_1" localSheetId="15" hidden="1">Income!$B$39</definedName>
    <definedName name="SD_161x1_2935x1_2951x32_93_B_1" localSheetId="15" hidden="1">Income!$AN$39</definedName>
    <definedName name="SD_161x1_2935x1_2951x33_101_B_1" localSheetId="15" hidden="1">Income!$L$40</definedName>
    <definedName name="SD_161x1_2935x1_2951x33_107_B_0" localSheetId="15" hidden="1">Income!$H$40</definedName>
    <definedName name="SD_161x1_2935x1_2951x33_109_S_1" localSheetId="15" hidden="1">Income!$G$40</definedName>
    <definedName name="SD_161x1_2935x1_2951x33_52_B_0" localSheetId="15" hidden="1">Income!$C$40</definedName>
    <definedName name="SD_161x1_2935x1_2951x33_53_B_0" localSheetId="15" hidden="1">Income!$D$40</definedName>
    <definedName name="SD_161x1_2935x1_2951x33_54_B_0" localSheetId="15" hidden="1">Income!$F$40</definedName>
    <definedName name="SD_161x1_2935x1_2951x33_57_S_0" localSheetId="15" hidden="1">Income!$AM$40</definedName>
    <definedName name="SD_161x1_2935x1_2951x33_58_S_0" localSheetId="15" hidden="1">Income!$AR$40</definedName>
    <definedName name="SD_161x1_2935x1_2951x33_59_S_0" localSheetId="15" hidden="1">Income!$AP$40</definedName>
    <definedName name="SD_161x1_2935x1_2951x33_60_S_0" localSheetId="15" hidden="1">Income!$AQ$40</definedName>
    <definedName name="SD_161x1_2935x1_2951x33_61_B_0" localSheetId="15" hidden="1">Income!$AA$40</definedName>
    <definedName name="SD_161x1_2935x1_2951x33_62_B_0" localSheetId="15" hidden="1">Income!$X$40</definedName>
    <definedName name="SD_161x1_2935x1_2951x33_63_B_0" localSheetId="15" hidden="1">Income!$AD$40</definedName>
    <definedName name="SD_161x1_2935x1_2951x33_64_B_0" localSheetId="15" hidden="1">Income!$AG$40</definedName>
    <definedName name="SD_161x1_2935x1_2951x33_65_B_0" localSheetId="15" hidden="1">Income!$AF$40</definedName>
    <definedName name="SD_161x1_2935x1_2951x33_66_B_0" localSheetId="15" hidden="1">Income!$V$40</definedName>
    <definedName name="SD_161x1_2935x1_2951x33_67_B_0" localSheetId="15" hidden="1">Income!$W$40</definedName>
    <definedName name="SD_161x1_2935x1_2951x33_68_B_0" localSheetId="15" hidden="1">Income!$Z$40</definedName>
    <definedName name="SD_161x1_2935x1_2951x33_69_B_0" localSheetId="15" hidden="1">Income!$Y$40</definedName>
    <definedName name="SD_161x1_2935x1_2951x33_70_S_0" localSheetId="15" hidden="1">Income!$AB$40</definedName>
    <definedName name="SD_161x1_2935x1_2951x33_71_B_0" localSheetId="15" hidden="1">Income!$AC$40</definedName>
    <definedName name="SD_161x1_2935x1_2951x33_72_B_0" localSheetId="15" hidden="1">Income!$AE$40</definedName>
    <definedName name="SD_161x1_2935x1_2951x33_73_B_0" localSheetId="15" hidden="1">Income!$T$40</definedName>
    <definedName name="SD_161x1_2935x1_2951x33_74_B_0" localSheetId="15" hidden="1">Income!$U$40</definedName>
    <definedName name="SD_161x1_2935x1_2951x33_75_S_0" localSheetId="15" hidden="1">Income!$AU$40</definedName>
    <definedName name="SD_161x1_2935x1_2951x33_76_S_0" localSheetId="15" hidden="1">Income!$AH$40</definedName>
    <definedName name="SD_161x1_2935x1_2951x33_77_S_0" localSheetId="15" hidden="1">Income!$AV$40</definedName>
    <definedName name="SD_161x1_2935x1_2951x33_78_S_0" localSheetId="15" hidden="1">Income!$AI$40</definedName>
    <definedName name="SD_161x1_2935x1_2951x33_79_S_0" localSheetId="15" hidden="1">Income!$AW$40</definedName>
    <definedName name="SD_161x1_2935x1_2951x33_80_S_0" localSheetId="15" hidden="1">Income!$AJ$40</definedName>
    <definedName name="SD_161x1_2935x1_2951x33_81_S_0" localSheetId="15" hidden="1">Income!$AX$40</definedName>
    <definedName name="SD_161x1_2935x1_2951x33_82_S_0" localSheetId="15" hidden="1">Income!$AK$40</definedName>
    <definedName name="SD_161x1_2935x1_2951x33_83_S_0" localSheetId="15" hidden="1">Income!$AY$40</definedName>
    <definedName name="SD_161x1_2935x1_2951x33_84_S_0" localSheetId="15" hidden="1">Income!$AL$40</definedName>
    <definedName name="SD_161x1_2935x1_2951x33_91_B_1" localSheetId="15" hidden="1">Income!$B$40</definedName>
    <definedName name="SD_161x1_2935x1_2951x33_93_B_1" localSheetId="15" hidden="1">Income!$AN$40</definedName>
    <definedName name="SD_161x1_2935x1_2951x34_101_B_1" localSheetId="15" hidden="1">Income!$L$41</definedName>
    <definedName name="SD_161x1_2935x1_2951x34_107_B_0" localSheetId="15" hidden="1">Income!$H$41</definedName>
    <definedName name="SD_161x1_2935x1_2951x34_109_S_1" localSheetId="15" hidden="1">Income!$G$41</definedName>
    <definedName name="SD_161x1_2935x1_2951x34_52_B_0" localSheetId="15" hidden="1">Income!$C$41</definedName>
    <definedName name="SD_161x1_2935x1_2951x34_53_B_0" localSheetId="15" hidden="1">Income!$D$41</definedName>
    <definedName name="SD_161x1_2935x1_2951x34_54_B_0" localSheetId="15" hidden="1">Income!$F$41</definedName>
    <definedName name="SD_161x1_2935x1_2951x34_57_S_0" localSheetId="15" hidden="1">Income!$AM$41</definedName>
    <definedName name="SD_161x1_2935x1_2951x34_58_S_0" localSheetId="15" hidden="1">Income!$AR$41</definedName>
    <definedName name="SD_161x1_2935x1_2951x34_59_S_0" localSheetId="15" hidden="1">Income!$AP$41</definedName>
    <definedName name="SD_161x1_2935x1_2951x34_60_S_0" localSheetId="15" hidden="1">Income!$AQ$41</definedName>
    <definedName name="SD_161x1_2935x1_2951x34_61_B_0" localSheetId="15" hidden="1">Income!$AA$41</definedName>
    <definedName name="SD_161x1_2935x1_2951x34_62_B_0" localSheetId="15" hidden="1">Income!$X$41</definedName>
    <definedName name="SD_161x1_2935x1_2951x34_63_B_0" localSheetId="15" hidden="1">Income!$AD$41</definedName>
    <definedName name="SD_161x1_2935x1_2951x34_64_B_0" localSheetId="15" hidden="1">Income!$AG$41</definedName>
    <definedName name="SD_161x1_2935x1_2951x34_65_B_0" localSheetId="15" hidden="1">Income!$AF$41</definedName>
    <definedName name="SD_161x1_2935x1_2951x34_66_B_0" localSheetId="15" hidden="1">Income!$V$41</definedName>
    <definedName name="SD_161x1_2935x1_2951x34_67_B_0" localSheetId="15" hidden="1">Income!$W$41</definedName>
    <definedName name="SD_161x1_2935x1_2951x34_68_B_0" localSheetId="15" hidden="1">Income!$Z$41</definedName>
    <definedName name="SD_161x1_2935x1_2951x34_69_B_0" localSheetId="15" hidden="1">Income!$Y$41</definedName>
    <definedName name="SD_161x1_2935x1_2951x34_70_S_0" localSheetId="15" hidden="1">Income!$AB$41</definedName>
    <definedName name="SD_161x1_2935x1_2951x34_71_B_0" localSheetId="15" hidden="1">Income!$AC$41</definedName>
    <definedName name="SD_161x1_2935x1_2951x34_72_B_0" localSheetId="15" hidden="1">Income!$AE$41</definedName>
    <definedName name="SD_161x1_2935x1_2951x34_73_B_0" localSheetId="15" hidden="1">Income!$T$41</definedName>
    <definedName name="SD_161x1_2935x1_2951x34_74_B_0" localSheetId="15" hidden="1">Income!$U$41</definedName>
    <definedName name="SD_161x1_2935x1_2951x34_75_S_0" localSheetId="15" hidden="1">Income!$AU$41</definedName>
    <definedName name="SD_161x1_2935x1_2951x34_76_S_0" localSheetId="15" hidden="1">Income!$AH$41</definedName>
    <definedName name="SD_161x1_2935x1_2951x34_77_S_0" localSheetId="15" hidden="1">Income!$AV$41</definedName>
    <definedName name="SD_161x1_2935x1_2951x34_78_S_0" localSheetId="15" hidden="1">Income!$AI$41</definedName>
    <definedName name="SD_161x1_2935x1_2951x34_79_S_0" localSheetId="15" hidden="1">Income!$AW$41</definedName>
    <definedName name="SD_161x1_2935x1_2951x34_80_S_0" localSheetId="15" hidden="1">Income!$AJ$41</definedName>
    <definedName name="SD_161x1_2935x1_2951x34_81_S_0" localSheetId="15" hidden="1">Income!$AX$41</definedName>
    <definedName name="SD_161x1_2935x1_2951x34_82_S_0" localSheetId="15" hidden="1">Income!$AK$41</definedName>
    <definedName name="SD_161x1_2935x1_2951x34_83_S_0" localSheetId="15" hidden="1">Income!$AY$41</definedName>
    <definedName name="SD_161x1_2935x1_2951x34_84_S_0" localSheetId="15" hidden="1">Income!$AL$41</definedName>
    <definedName name="SD_161x1_2935x1_2951x34_91_B_1" localSheetId="15" hidden="1">Income!$B$41</definedName>
    <definedName name="SD_161x1_2935x1_2951x34_93_B_1" localSheetId="15" hidden="1">Income!$AN$41</definedName>
    <definedName name="SD_161x1_2935x1_2951x35_101_B_1" localSheetId="15" hidden="1">Income!$L$42</definedName>
    <definedName name="SD_161x1_2935x1_2951x35_107_B_0" localSheetId="15" hidden="1">Income!$H$42</definedName>
    <definedName name="SD_161x1_2935x1_2951x35_109_S_1" localSheetId="15" hidden="1">Income!$G$42</definedName>
    <definedName name="SD_161x1_2935x1_2951x35_52_B_0" localSheetId="15" hidden="1">Income!$C$42</definedName>
    <definedName name="SD_161x1_2935x1_2951x35_53_B_0" localSheetId="15" hidden="1">Income!$D$42</definedName>
    <definedName name="SD_161x1_2935x1_2951x35_54_B_0" localSheetId="15" hidden="1">Income!$F$42</definedName>
    <definedName name="SD_161x1_2935x1_2951x35_57_S_0" localSheetId="15" hidden="1">Income!$AM$42</definedName>
    <definedName name="SD_161x1_2935x1_2951x35_58_S_0" localSheetId="15" hidden="1">Income!$AR$42</definedName>
    <definedName name="SD_161x1_2935x1_2951x35_59_S_0" localSheetId="15" hidden="1">Income!$AP$42</definedName>
    <definedName name="SD_161x1_2935x1_2951x35_60_S_0" localSheetId="15" hidden="1">Income!$AQ$42</definedName>
    <definedName name="SD_161x1_2935x1_2951x35_61_B_0" localSheetId="15" hidden="1">Income!$AA$42</definedName>
    <definedName name="SD_161x1_2935x1_2951x35_62_B_0" localSheetId="15" hidden="1">Income!$X$42</definedName>
    <definedName name="SD_161x1_2935x1_2951x35_63_B_0" localSheetId="15" hidden="1">Income!$AD$42</definedName>
    <definedName name="SD_161x1_2935x1_2951x35_64_B_0" localSheetId="15" hidden="1">Income!$AG$42</definedName>
    <definedName name="SD_161x1_2935x1_2951x35_65_B_0" localSheetId="15" hidden="1">Income!$AF$42</definedName>
    <definedName name="SD_161x1_2935x1_2951x35_66_B_0" localSheetId="15" hidden="1">Income!$V$42</definedName>
    <definedName name="SD_161x1_2935x1_2951x35_67_B_0" localSheetId="15" hidden="1">Income!$W$42</definedName>
    <definedName name="SD_161x1_2935x1_2951x35_68_B_0" localSheetId="15" hidden="1">Income!$Z$42</definedName>
    <definedName name="SD_161x1_2935x1_2951x35_69_B_0" localSheetId="15" hidden="1">Income!$Y$42</definedName>
    <definedName name="SD_161x1_2935x1_2951x35_70_S_0" localSheetId="15" hidden="1">Income!$AB$42</definedName>
    <definedName name="SD_161x1_2935x1_2951x35_71_B_0" localSheetId="15" hidden="1">Income!$AC$42</definedName>
    <definedName name="SD_161x1_2935x1_2951x35_72_B_0" localSheetId="15" hidden="1">Income!$AE$42</definedName>
    <definedName name="SD_161x1_2935x1_2951x35_73_B_0" localSheetId="15" hidden="1">Income!$T$42</definedName>
    <definedName name="SD_161x1_2935x1_2951x35_74_B_0" localSheetId="15" hidden="1">Income!$U$42</definedName>
    <definedName name="SD_161x1_2935x1_2951x35_75_S_0" localSheetId="15" hidden="1">Income!$AU$42</definedName>
    <definedName name="SD_161x1_2935x1_2951x35_76_S_0" localSheetId="15" hidden="1">Income!$AH$42</definedName>
    <definedName name="SD_161x1_2935x1_2951x35_77_S_0" localSheetId="15" hidden="1">Income!$AV$42</definedName>
    <definedName name="SD_161x1_2935x1_2951x35_78_S_0" localSheetId="15" hidden="1">Income!$AI$42</definedName>
    <definedName name="SD_161x1_2935x1_2951x35_79_S_0" localSheetId="15" hidden="1">Income!$AW$42</definedName>
    <definedName name="SD_161x1_2935x1_2951x35_80_S_0" localSheetId="15" hidden="1">Income!$AJ$42</definedName>
    <definedName name="SD_161x1_2935x1_2951x35_81_S_0" localSheetId="15" hidden="1">Income!$AX$42</definedName>
    <definedName name="SD_161x1_2935x1_2951x35_82_S_0" localSheetId="15" hidden="1">Income!$AK$42</definedName>
    <definedName name="SD_161x1_2935x1_2951x35_83_S_0" localSheetId="15" hidden="1">Income!$AY$42</definedName>
    <definedName name="SD_161x1_2935x1_2951x35_84_S_0" localSheetId="15" hidden="1">Income!$AL$42</definedName>
    <definedName name="SD_161x1_2935x1_2951x35_91_B_1" localSheetId="15" hidden="1">Income!$B$42</definedName>
    <definedName name="SD_161x1_2935x1_2951x35_93_B_1" localSheetId="15" hidden="1">Income!$AN$42</definedName>
    <definedName name="SD_161x1_2935x1_2951x36_101_B_1" localSheetId="15" hidden="1">Income!$L$43</definedName>
    <definedName name="SD_161x1_2935x1_2951x36_107_B_0" localSheetId="15" hidden="1">Income!$H$43</definedName>
    <definedName name="SD_161x1_2935x1_2951x36_109_B_1" localSheetId="15" hidden="1">Income!$G$43</definedName>
    <definedName name="SD_161x1_2935x1_2951x36_52_B_0" localSheetId="15" hidden="1">Income!$C$43</definedName>
    <definedName name="SD_161x1_2935x1_2951x36_53_B_0" localSheetId="15" hidden="1">Income!$D$43</definedName>
    <definedName name="SD_161x1_2935x1_2951x36_54_B_0" localSheetId="15" hidden="1">Income!$F$43</definedName>
    <definedName name="SD_161x1_2935x1_2951x36_57_S_0" localSheetId="15" hidden="1">Income!$AM$43</definedName>
    <definedName name="SD_161x1_2935x1_2951x36_58_S_0" localSheetId="15" hidden="1">Income!$AR$43</definedName>
    <definedName name="SD_161x1_2935x1_2951x36_59_S_0" localSheetId="15" hidden="1">Income!$AP$43</definedName>
    <definedName name="SD_161x1_2935x1_2951x36_60_S_0" localSheetId="15" hidden="1">Income!$AQ$43</definedName>
    <definedName name="SD_161x1_2935x1_2951x36_61_B_0" localSheetId="15" hidden="1">Income!$AA$43</definedName>
    <definedName name="SD_161x1_2935x1_2951x36_62_B_0" localSheetId="15" hidden="1">Income!$X$43</definedName>
    <definedName name="SD_161x1_2935x1_2951x36_63_B_0" localSheetId="15" hidden="1">Income!$AD$43</definedName>
    <definedName name="SD_161x1_2935x1_2951x36_64_B_0" localSheetId="15" hidden="1">Income!$AG$43</definedName>
    <definedName name="SD_161x1_2935x1_2951x36_65_B_0" localSheetId="15" hidden="1">Income!$AF$43</definedName>
    <definedName name="SD_161x1_2935x1_2951x36_66_B_0" localSheetId="15" hidden="1">Income!$V$43</definedName>
    <definedName name="SD_161x1_2935x1_2951x36_67_B_0" localSheetId="15" hidden="1">Income!$W$43</definedName>
    <definedName name="SD_161x1_2935x1_2951x36_68_B_0" localSheetId="15" hidden="1">Income!$Z$43</definedName>
    <definedName name="SD_161x1_2935x1_2951x36_69_B_0" localSheetId="15" hidden="1">Income!$Y$43</definedName>
    <definedName name="SD_161x1_2935x1_2951x36_70_S_0" localSheetId="15" hidden="1">Income!$AB$43</definedName>
    <definedName name="SD_161x1_2935x1_2951x36_71_B_0" localSheetId="15" hidden="1">Income!$AC$43</definedName>
    <definedName name="SD_161x1_2935x1_2951x36_72_B_0" localSheetId="15" hidden="1">Income!$AE$43</definedName>
    <definedName name="SD_161x1_2935x1_2951x36_73_B_0" localSheetId="15" hidden="1">Income!$T$43</definedName>
    <definedName name="SD_161x1_2935x1_2951x36_74_B_0" localSheetId="15" hidden="1">Income!$U$43</definedName>
    <definedName name="SD_161x1_2935x1_2951x36_75_S_0" localSheetId="15" hidden="1">Income!$AU$43</definedName>
    <definedName name="SD_161x1_2935x1_2951x36_76_S_0" localSheetId="15" hidden="1">Income!$AH$43</definedName>
    <definedName name="SD_161x1_2935x1_2951x36_77_S_0" localSheetId="15" hidden="1">Income!$AV$43</definedName>
    <definedName name="SD_161x1_2935x1_2951x36_78_S_0" localSheetId="15" hidden="1">Income!$AI$43</definedName>
    <definedName name="SD_161x1_2935x1_2951x36_79_S_0" localSheetId="15" hidden="1">Income!$AW$43</definedName>
    <definedName name="SD_161x1_2935x1_2951x36_80_S_0" localSheetId="15" hidden="1">Income!$AJ$43</definedName>
    <definedName name="SD_161x1_2935x1_2951x36_81_S_0" localSheetId="15" hidden="1">Income!$AX$43</definedName>
    <definedName name="SD_161x1_2935x1_2951x36_82_S_0" localSheetId="15" hidden="1">Income!$AK$43</definedName>
    <definedName name="SD_161x1_2935x1_2951x36_83_S_0" localSheetId="15" hidden="1">Income!$AY$43</definedName>
    <definedName name="SD_161x1_2935x1_2951x36_84_S_0" localSheetId="15" hidden="1">Income!$AL$43</definedName>
    <definedName name="SD_161x1_2935x1_2951x36_91_B_1" localSheetId="15" hidden="1">Income!$B$43</definedName>
    <definedName name="SD_161x1_2935x1_2951x36_93_B_1" localSheetId="15" hidden="1">Income!$AN$43</definedName>
    <definedName name="SD_161x1_2935x1_2951x37_101_B_1" localSheetId="15" hidden="1">Income!$L$44</definedName>
    <definedName name="SD_161x1_2935x1_2951x37_107_B_0" localSheetId="15" hidden="1">Income!$H$44</definedName>
    <definedName name="SD_161x1_2935x1_2951x37_109_B_1" localSheetId="15" hidden="1">Income!$G$44</definedName>
    <definedName name="SD_161x1_2935x1_2951x37_52_B_0" localSheetId="15" hidden="1">Income!$C$44</definedName>
    <definedName name="SD_161x1_2935x1_2951x37_53_B_0" localSheetId="15" hidden="1">Income!$D$44</definedName>
    <definedName name="SD_161x1_2935x1_2951x37_54_B_0" localSheetId="15" hidden="1">Income!$F$44</definedName>
    <definedName name="SD_161x1_2935x1_2951x37_57_S_0" localSheetId="15" hidden="1">Income!$AM$44</definedName>
    <definedName name="SD_161x1_2935x1_2951x37_58_S_0" localSheetId="15" hidden="1">Income!$AR$44</definedName>
    <definedName name="SD_161x1_2935x1_2951x37_59_S_0" localSheetId="15" hidden="1">Income!$AP$44</definedName>
    <definedName name="SD_161x1_2935x1_2951x37_60_S_0" localSheetId="15" hidden="1">Income!$AQ$44</definedName>
    <definedName name="SD_161x1_2935x1_2951x37_61_B_0" localSheetId="15" hidden="1">Income!$AA$44</definedName>
    <definedName name="SD_161x1_2935x1_2951x37_62_B_0" localSheetId="15" hidden="1">Income!$X$44</definedName>
    <definedName name="SD_161x1_2935x1_2951x37_63_B_0" localSheetId="15" hidden="1">Income!$AD$44</definedName>
    <definedName name="SD_161x1_2935x1_2951x37_64_B_0" localSheetId="15" hidden="1">Income!$AG$44</definedName>
    <definedName name="SD_161x1_2935x1_2951x37_65_B_0" localSheetId="15" hidden="1">Income!$AF$44</definedName>
    <definedName name="SD_161x1_2935x1_2951x37_66_B_0" localSheetId="15" hidden="1">Income!$V$44</definedName>
    <definedName name="SD_161x1_2935x1_2951x37_67_B_0" localSheetId="15" hidden="1">Income!$W$44</definedName>
    <definedName name="SD_161x1_2935x1_2951x37_68_B_0" localSheetId="15" hidden="1">Income!$Z$44</definedName>
    <definedName name="SD_161x1_2935x1_2951x37_69_B_0" localSheetId="15" hidden="1">Income!$Y$44</definedName>
    <definedName name="SD_161x1_2935x1_2951x37_70_S_0" localSheetId="15" hidden="1">Income!$AB$44</definedName>
    <definedName name="SD_161x1_2935x1_2951x37_71_B_0" localSheetId="15" hidden="1">Income!$AC$44</definedName>
    <definedName name="SD_161x1_2935x1_2951x37_72_B_0" localSheetId="15" hidden="1">Income!$AE$44</definedName>
    <definedName name="SD_161x1_2935x1_2951x37_73_B_0" localSheetId="15" hidden="1">Income!$T$44</definedName>
    <definedName name="SD_161x1_2935x1_2951x37_74_B_0" localSheetId="15" hidden="1">Income!$U$44</definedName>
    <definedName name="SD_161x1_2935x1_2951x37_75_S_0" localSheetId="15" hidden="1">Income!$AU$44</definedName>
    <definedName name="SD_161x1_2935x1_2951x37_76_S_0" localSheetId="15" hidden="1">Income!$AH$44</definedName>
    <definedName name="SD_161x1_2935x1_2951x37_77_S_0" localSheetId="15" hidden="1">Income!$AV$44</definedName>
    <definedName name="SD_161x1_2935x1_2951x37_78_S_0" localSheetId="15" hidden="1">Income!$AI$44</definedName>
    <definedName name="SD_161x1_2935x1_2951x37_79_S_0" localSheetId="15" hidden="1">Income!$AW$44</definedName>
    <definedName name="SD_161x1_2935x1_2951x37_80_S_0" localSheetId="15" hidden="1">Income!$AJ$44</definedName>
    <definedName name="SD_161x1_2935x1_2951x37_81_S_0" localSheetId="15" hidden="1">Income!$AX$44</definedName>
    <definedName name="SD_161x1_2935x1_2951x37_82_S_0" localSheetId="15" hidden="1">Income!$AK$44</definedName>
    <definedName name="SD_161x1_2935x1_2951x37_83_S_0" localSheetId="15" hidden="1">Income!$AY$44</definedName>
    <definedName name="SD_161x1_2935x1_2951x37_84_S_0" localSheetId="15" hidden="1">Income!$AL$44</definedName>
    <definedName name="SD_161x1_2935x1_2951x37_91_B_1" localSheetId="15" hidden="1">Income!$B$44</definedName>
    <definedName name="SD_161x1_2935x1_2951x37_93_B_1" localSheetId="15" hidden="1">Income!$AN$44</definedName>
    <definedName name="SD_161x1_2935x1_2951x38_101_B_1" localSheetId="15" hidden="1">Income!$L$45</definedName>
    <definedName name="SD_161x1_2935x1_2951x38_107_B_0" localSheetId="15" hidden="1">Income!$H$45</definedName>
    <definedName name="SD_161x1_2935x1_2951x38_109_B_1" localSheetId="15" hidden="1">Income!$G$45</definedName>
    <definedName name="SD_161x1_2935x1_2951x38_52_B_0" localSheetId="15" hidden="1">Income!$C$45</definedName>
    <definedName name="SD_161x1_2935x1_2951x38_53_B_0" localSheetId="15" hidden="1">Income!$D$45</definedName>
    <definedName name="SD_161x1_2935x1_2951x38_54_B_0" localSheetId="15" hidden="1">Income!$F$45</definedName>
    <definedName name="SD_161x1_2935x1_2951x38_57_S_0" localSheetId="15" hidden="1">Income!$AM$45</definedName>
    <definedName name="SD_161x1_2935x1_2951x38_58_S_0" localSheetId="15" hidden="1">Income!$AR$45</definedName>
    <definedName name="SD_161x1_2935x1_2951x38_59_S_0" localSheetId="15" hidden="1">Income!$AP$45</definedName>
    <definedName name="SD_161x1_2935x1_2951x38_60_S_0" localSheetId="15" hidden="1">Income!$AQ$45</definedName>
    <definedName name="SD_161x1_2935x1_2951x38_61_B_0" localSheetId="15" hidden="1">Income!$AA$45</definedName>
    <definedName name="SD_161x1_2935x1_2951x38_62_B_0" localSheetId="15" hidden="1">Income!$X$45</definedName>
    <definedName name="SD_161x1_2935x1_2951x38_63_B_0" localSheetId="15" hidden="1">Income!$AD$45</definedName>
    <definedName name="SD_161x1_2935x1_2951x38_64_B_0" localSheetId="15" hidden="1">Income!$AG$45</definedName>
    <definedName name="SD_161x1_2935x1_2951x38_65_B_0" localSheetId="15" hidden="1">Income!$AF$45</definedName>
    <definedName name="SD_161x1_2935x1_2951x38_66_B_0" localSheetId="15" hidden="1">Income!$V$45</definedName>
    <definedName name="SD_161x1_2935x1_2951x38_67_B_0" localSheetId="15" hidden="1">Income!$W$45</definedName>
    <definedName name="SD_161x1_2935x1_2951x38_68_B_0" localSheetId="15" hidden="1">Income!$Z$45</definedName>
    <definedName name="SD_161x1_2935x1_2951x38_69_B_0" localSheetId="15" hidden="1">Income!$Y$45</definedName>
    <definedName name="SD_161x1_2935x1_2951x38_70_S_0" localSheetId="15" hidden="1">Income!$AB$45</definedName>
    <definedName name="SD_161x1_2935x1_2951x38_71_B_0" localSheetId="15" hidden="1">Income!$AC$45</definedName>
    <definedName name="SD_161x1_2935x1_2951x38_72_B_0" localSheetId="15" hidden="1">Income!$AE$45</definedName>
    <definedName name="SD_161x1_2935x1_2951x38_73_B_0" localSheetId="15" hidden="1">Income!$T$45</definedName>
    <definedName name="SD_161x1_2935x1_2951x38_74_B_0" localSheetId="15" hidden="1">Income!$U$45</definedName>
    <definedName name="SD_161x1_2935x1_2951x38_75_S_0" localSheetId="15" hidden="1">Income!$AU$45</definedName>
    <definedName name="SD_161x1_2935x1_2951x38_76_S_0" localSheetId="15" hidden="1">Income!$AH$45</definedName>
    <definedName name="SD_161x1_2935x1_2951x38_77_S_0" localSheetId="15" hidden="1">Income!$AV$45</definedName>
    <definedName name="SD_161x1_2935x1_2951x38_78_S_0" localSheetId="15" hidden="1">Income!$AI$45</definedName>
    <definedName name="SD_161x1_2935x1_2951x38_79_S_0" localSheetId="15" hidden="1">Income!$AW$45</definedName>
    <definedName name="SD_161x1_2935x1_2951x38_80_S_0" localSheetId="15" hidden="1">Income!$AJ$45</definedName>
    <definedName name="SD_161x1_2935x1_2951x38_81_S_0" localSheetId="15" hidden="1">Income!$AX$45</definedName>
    <definedName name="SD_161x1_2935x1_2951x38_82_S_0" localSheetId="15" hidden="1">Income!$AK$45</definedName>
    <definedName name="SD_161x1_2935x1_2951x38_83_S_0" localSheetId="15" hidden="1">Income!$AY$45</definedName>
    <definedName name="SD_161x1_2935x1_2951x38_84_S_0" localSheetId="15" hidden="1">Income!$AL$45</definedName>
    <definedName name="SD_161x1_2935x1_2951x38_91_B_1" localSheetId="15" hidden="1">Income!$B$45</definedName>
    <definedName name="SD_161x1_2935x1_2951x38_93_B_1" localSheetId="15" hidden="1">Income!$AN$45</definedName>
    <definedName name="SD_161x1_2935x1_2951x39_101_B_1" localSheetId="15" hidden="1">Income!$L$46</definedName>
    <definedName name="SD_161x1_2935x1_2951x39_107_B_0" localSheetId="15" hidden="1">Income!$H$46</definedName>
    <definedName name="SD_161x1_2935x1_2951x39_109_B_1" localSheetId="15" hidden="1">Income!$G$46</definedName>
    <definedName name="SD_161x1_2935x1_2951x39_52_B_0" localSheetId="15" hidden="1">Income!$C$46</definedName>
    <definedName name="SD_161x1_2935x1_2951x39_53_B_0" localSheetId="15" hidden="1">Income!$D$46</definedName>
    <definedName name="SD_161x1_2935x1_2951x39_54_B_0" localSheetId="15" hidden="1">Income!$F$46</definedName>
    <definedName name="SD_161x1_2935x1_2951x39_57_S_0" localSheetId="15" hidden="1">Income!$AM$46</definedName>
    <definedName name="SD_161x1_2935x1_2951x39_58_S_0" localSheetId="15" hidden="1">Income!$AR$46</definedName>
    <definedName name="SD_161x1_2935x1_2951x39_59_S_0" localSheetId="15" hidden="1">Income!$AP$46</definedName>
    <definedName name="SD_161x1_2935x1_2951x39_60_S_0" localSheetId="15" hidden="1">Income!$AQ$46</definedName>
    <definedName name="SD_161x1_2935x1_2951x39_61_B_0" localSheetId="15" hidden="1">Income!$AA$46</definedName>
    <definedName name="SD_161x1_2935x1_2951x39_62_B_0" localSheetId="15" hidden="1">Income!$X$46</definedName>
    <definedName name="SD_161x1_2935x1_2951x39_63_B_0" localSheetId="15" hidden="1">Income!$AD$46</definedName>
    <definedName name="SD_161x1_2935x1_2951x39_64_B_0" localSheetId="15" hidden="1">Income!$AG$46</definedName>
    <definedName name="SD_161x1_2935x1_2951x39_65_B_0" localSheetId="15" hidden="1">Income!$AF$46</definedName>
    <definedName name="SD_161x1_2935x1_2951x39_66_B_0" localSheetId="15" hidden="1">Income!$V$46</definedName>
    <definedName name="SD_161x1_2935x1_2951x39_67_B_0" localSheetId="15" hidden="1">Income!$W$46</definedName>
    <definedName name="SD_161x1_2935x1_2951x39_68_B_0" localSheetId="15" hidden="1">Income!$Z$46</definedName>
    <definedName name="SD_161x1_2935x1_2951x39_69_B_0" localSheetId="15" hidden="1">Income!$Y$46</definedName>
    <definedName name="SD_161x1_2935x1_2951x39_70_S_0" localSheetId="15" hidden="1">Income!$AB$46</definedName>
    <definedName name="SD_161x1_2935x1_2951x39_71_B_0" localSheetId="15" hidden="1">Income!$AC$46</definedName>
    <definedName name="SD_161x1_2935x1_2951x39_72_B_0" localSheetId="15" hidden="1">Income!$AE$46</definedName>
    <definedName name="SD_161x1_2935x1_2951x39_73_B_0" localSheetId="15" hidden="1">Income!$T$46</definedName>
    <definedName name="SD_161x1_2935x1_2951x39_74_B_0" localSheetId="15" hidden="1">Income!$U$46</definedName>
    <definedName name="SD_161x1_2935x1_2951x39_75_S_0" localSheetId="15" hidden="1">Income!$AU$46</definedName>
    <definedName name="SD_161x1_2935x1_2951x39_76_S_0" localSheetId="15" hidden="1">Income!$AH$46</definedName>
    <definedName name="SD_161x1_2935x1_2951x39_77_S_0" localSheetId="15" hidden="1">Income!$AV$46</definedName>
    <definedName name="SD_161x1_2935x1_2951x39_78_S_0" localSheetId="15" hidden="1">Income!$AI$46</definedName>
    <definedName name="SD_161x1_2935x1_2951x39_79_S_0" localSheetId="15" hidden="1">Income!$AW$46</definedName>
    <definedName name="SD_161x1_2935x1_2951x39_80_S_0" localSheetId="15" hidden="1">Income!$AJ$46</definedName>
    <definedName name="SD_161x1_2935x1_2951x39_81_S_0" localSheetId="15" hidden="1">Income!$AX$46</definedName>
    <definedName name="SD_161x1_2935x1_2951x39_82_S_0" localSheetId="15" hidden="1">Income!$AK$46</definedName>
    <definedName name="SD_161x1_2935x1_2951x39_83_S_0" localSheetId="15" hidden="1">Income!$AY$46</definedName>
    <definedName name="SD_161x1_2935x1_2951x39_84_S_0" localSheetId="15" hidden="1">Income!$AL$46</definedName>
    <definedName name="SD_161x1_2935x1_2951x39_91_B_1" localSheetId="15" hidden="1">Income!$B$46</definedName>
    <definedName name="SD_161x1_2935x1_2951x39_93_B_1" localSheetId="15" hidden="1">Income!$AN$46</definedName>
    <definedName name="SD_161x1_2935x1_2951x4_101_S_1" localSheetId="15" hidden="1">Income!$L$11</definedName>
    <definedName name="SD_161x1_2935x1_2951x4_107_S_0" localSheetId="15" hidden="1">Income!$H$11</definedName>
    <definedName name="SD_161x1_2935x1_2951x4_109_S_1" localSheetId="15" hidden="1">Income!$G$11</definedName>
    <definedName name="SD_161x1_2935x1_2951x4_52_S_0" localSheetId="15" hidden="1">Income!$C$11</definedName>
    <definedName name="SD_161x1_2935x1_2951x4_53_S_0" localSheetId="15" hidden="1">Income!$D$11</definedName>
    <definedName name="SD_161x1_2935x1_2951x4_54_S_0" localSheetId="15" hidden="1">Income!$F$11</definedName>
    <definedName name="SD_161x1_2935x1_2951x4_57_S_0" localSheetId="15" hidden="1">Income!$AM$11</definedName>
    <definedName name="SD_161x1_2935x1_2951x4_58_S_0" localSheetId="15" hidden="1">Income!$AR$11</definedName>
    <definedName name="SD_161x1_2935x1_2951x4_59_S_0" localSheetId="15" hidden="1">Income!$AP$11</definedName>
    <definedName name="SD_161x1_2935x1_2951x4_60_S_0" localSheetId="15" hidden="1">Income!$AQ$11</definedName>
    <definedName name="SD_161x1_2935x1_2951x4_61_S_0" localSheetId="15" hidden="1">Income!$AA$11</definedName>
    <definedName name="SD_161x1_2935x1_2951x4_62_S_0" localSheetId="15" hidden="1">Income!$X$11</definedName>
    <definedName name="SD_161x1_2935x1_2951x4_63_S_0" localSheetId="15" hidden="1">Income!$AD$11</definedName>
    <definedName name="SD_161x1_2935x1_2951x4_64_S_0" localSheetId="15" hidden="1">Income!$AG$11</definedName>
    <definedName name="SD_161x1_2935x1_2951x4_65_S_0" localSheetId="15" hidden="1">Income!$AF$11</definedName>
    <definedName name="SD_161x1_2935x1_2951x4_66_S_0" localSheetId="15" hidden="1">Income!$V$11</definedName>
    <definedName name="SD_161x1_2935x1_2951x4_67_S_0" localSheetId="15" hidden="1">Income!$W$11</definedName>
    <definedName name="SD_161x1_2935x1_2951x4_68_S_0" localSheetId="15" hidden="1">Income!$Z$11</definedName>
    <definedName name="SD_161x1_2935x1_2951x4_69_S_0" localSheetId="15" hidden="1">Income!$Y$11</definedName>
    <definedName name="SD_161x1_2935x1_2951x4_70_S_0" localSheetId="15" hidden="1">Income!$AB$11</definedName>
    <definedName name="SD_161x1_2935x1_2951x4_71_S_0" localSheetId="15" hidden="1">Income!$AC$11</definedName>
    <definedName name="SD_161x1_2935x1_2951x4_72_S_0" localSheetId="15" hidden="1">Income!$AE$11</definedName>
    <definedName name="SD_161x1_2935x1_2951x4_73_S_0" localSheetId="15" hidden="1">Income!$T$11</definedName>
    <definedName name="SD_161x1_2935x1_2951x4_74_B_0" localSheetId="15" hidden="1">Income!$U$11</definedName>
    <definedName name="SD_161x1_2935x1_2951x4_75_S_0" localSheetId="15" hidden="1">Income!$AU$11</definedName>
    <definedName name="SD_161x1_2935x1_2951x4_76_S_0" localSheetId="15" hidden="1">Income!$AH$11</definedName>
    <definedName name="SD_161x1_2935x1_2951x4_77_S_0" localSheetId="15" hidden="1">Income!$AV$11</definedName>
    <definedName name="SD_161x1_2935x1_2951x4_78_S_0" localSheetId="15" hidden="1">Income!$AI$11</definedName>
    <definedName name="SD_161x1_2935x1_2951x4_79_S_0" localSheetId="15" hidden="1">Income!$AW$11</definedName>
    <definedName name="SD_161x1_2935x1_2951x4_80_S_0" localSheetId="15" hidden="1">Income!$AJ$11</definedName>
    <definedName name="SD_161x1_2935x1_2951x4_81_S_0" localSheetId="15" hidden="1">Income!$AX$11</definedName>
    <definedName name="SD_161x1_2935x1_2951x4_82_S_0" localSheetId="15" hidden="1">Income!$AK$11</definedName>
    <definedName name="SD_161x1_2935x1_2951x4_83_S_0" localSheetId="15" hidden="1">Income!$AY$11</definedName>
    <definedName name="SD_161x1_2935x1_2951x4_84_S_0" localSheetId="15" hidden="1">Income!$AL$11</definedName>
    <definedName name="SD_161x1_2935x1_2951x4_91_S_1" localSheetId="15" hidden="1">Income!$B$11</definedName>
    <definedName name="SD_161x1_2935x1_2951x4_93_S_1" localSheetId="15" hidden="1">Income!$AN$11</definedName>
    <definedName name="SD_161x1_2935x1_2951x40_101_B_1" localSheetId="15" hidden="1">Income!$L$47</definedName>
    <definedName name="SD_161x1_2935x1_2951x40_107_B_0" localSheetId="15" hidden="1">Income!$H$47</definedName>
    <definedName name="SD_161x1_2935x1_2951x40_109_B_1" localSheetId="15" hidden="1">Income!$G$47</definedName>
    <definedName name="SD_161x1_2935x1_2951x40_52_B_0" localSheetId="15" hidden="1">Income!$C$47</definedName>
    <definedName name="SD_161x1_2935x1_2951x40_53_B_0" localSheetId="15" hidden="1">Income!$D$47</definedName>
    <definedName name="SD_161x1_2935x1_2951x40_54_B_0" localSheetId="15" hidden="1">Income!$F$47</definedName>
    <definedName name="SD_161x1_2935x1_2951x40_57_S_0" localSheetId="15" hidden="1">Income!$AM$47</definedName>
    <definedName name="SD_161x1_2935x1_2951x40_58_S_0" localSheetId="15" hidden="1">Income!$AR$47</definedName>
    <definedName name="SD_161x1_2935x1_2951x40_59_S_0" localSheetId="15" hidden="1">Income!$AP$47</definedName>
    <definedName name="SD_161x1_2935x1_2951x40_60_S_0" localSheetId="15" hidden="1">Income!$AQ$47</definedName>
    <definedName name="SD_161x1_2935x1_2951x40_61_B_0" localSheetId="15" hidden="1">Income!$AA$47</definedName>
    <definedName name="SD_161x1_2935x1_2951x40_62_B_0" localSheetId="15" hidden="1">Income!$X$47</definedName>
    <definedName name="SD_161x1_2935x1_2951x40_63_B_0" localSheetId="15" hidden="1">Income!$AD$47</definedName>
    <definedName name="SD_161x1_2935x1_2951x40_64_B_0" localSheetId="15" hidden="1">Income!$AG$47</definedName>
    <definedName name="SD_161x1_2935x1_2951x40_65_B_0" localSheetId="15" hidden="1">Income!$AF$47</definedName>
    <definedName name="SD_161x1_2935x1_2951x40_66_B_0" localSheetId="15" hidden="1">Income!$V$47</definedName>
    <definedName name="SD_161x1_2935x1_2951x40_67_B_0" localSheetId="15" hidden="1">Income!$W$47</definedName>
    <definedName name="SD_161x1_2935x1_2951x40_68_B_0" localSheetId="15" hidden="1">Income!$Z$47</definedName>
    <definedName name="SD_161x1_2935x1_2951x40_69_B_0" localSheetId="15" hidden="1">Income!$Y$47</definedName>
    <definedName name="SD_161x1_2935x1_2951x40_70_S_0" localSheetId="15" hidden="1">Income!$AB$47</definedName>
    <definedName name="SD_161x1_2935x1_2951x40_71_B_0" localSheetId="15" hidden="1">Income!$AC$47</definedName>
    <definedName name="SD_161x1_2935x1_2951x40_72_B_0" localSheetId="15" hidden="1">Income!$AE$47</definedName>
    <definedName name="SD_161x1_2935x1_2951x40_73_B_0" localSheetId="15" hidden="1">Income!$T$47</definedName>
    <definedName name="SD_161x1_2935x1_2951x40_74_B_0" localSheetId="15" hidden="1">Income!$U$47</definedName>
    <definedName name="SD_161x1_2935x1_2951x40_75_S_0" localSheetId="15" hidden="1">Income!$AU$47</definedName>
    <definedName name="SD_161x1_2935x1_2951x40_76_S_0" localSheetId="15" hidden="1">Income!$AH$47</definedName>
    <definedName name="SD_161x1_2935x1_2951x40_77_S_0" localSheetId="15" hidden="1">Income!$AV$47</definedName>
    <definedName name="SD_161x1_2935x1_2951x40_78_S_0" localSheetId="15" hidden="1">Income!$AI$47</definedName>
    <definedName name="SD_161x1_2935x1_2951x40_79_S_0" localSheetId="15" hidden="1">Income!$AW$47</definedName>
    <definedName name="SD_161x1_2935x1_2951x40_80_S_0" localSheetId="15" hidden="1">Income!$AJ$47</definedName>
    <definedName name="SD_161x1_2935x1_2951x40_81_S_0" localSheetId="15" hidden="1">Income!$AX$47</definedName>
    <definedName name="SD_161x1_2935x1_2951x40_82_S_0" localSheetId="15" hidden="1">Income!$AK$47</definedName>
    <definedName name="SD_161x1_2935x1_2951x40_83_S_0" localSheetId="15" hidden="1">Income!$AY$47</definedName>
    <definedName name="SD_161x1_2935x1_2951x40_84_S_0" localSheetId="15" hidden="1">Income!$AL$47</definedName>
    <definedName name="SD_161x1_2935x1_2951x40_91_B_1" localSheetId="15" hidden="1">Income!$B$47</definedName>
    <definedName name="SD_161x1_2935x1_2951x40_93_B_1" localSheetId="15" hidden="1">Income!$AN$47</definedName>
    <definedName name="SD_161x1_2935x1_2951x41_101_B_1" localSheetId="15" hidden="1">Income!$L$48</definedName>
    <definedName name="SD_161x1_2935x1_2951x41_107_B_0" localSheetId="15" hidden="1">Income!$H$48</definedName>
    <definedName name="SD_161x1_2935x1_2951x41_109_B_1" localSheetId="15" hidden="1">Income!$G$48</definedName>
    <definedName name="SD_161x1_2935x1_2951x41_52_B_0" localSheetId="15" hidden="1">Income!$C$48</definedName>
    <definedName name="SD_161x1_2935x1_2951x41_53_B_0" localSheetId="15" hidden="1">Income!$D$48</definedName>
    <definedName name="SD_161x1_2935x1_2951x41_54_B_0" localSheetId="15" hidden="1">Income!$F$48</definedName>
    <definedName name="SD_161x1_2935x1_2951x41_57_S_0" localSheetId="15" hidden="1">Income!$AM$48</definedName>
    <definedName name="SD_161x1_2935x1_2951x41_58_S_0" localSheetId="15" hidden="1">Income!$AR$48</definedName>
    <definedName name="SD_161x1_2935x1_2951x41_59_S_0" localSheetId="15" hidden="1">Income!$AP$48</definedName>
    <definedName name="SD_161x1_2935x1_2951x41_60_S_0" localSheetId="15" hidden="1">Income!$AQ$48</definedName>
    <definedName name="SD_161x1_2935x1_2951x41_61_B_0" localSheetId="15" hidden="1">Income!$AA$48</definedName>
    <definedName name="SD_161x1_2935x1_2951x41_62_B_0" localSheetId="15" hidden="1">Income!$X$48</definedName>
    <definedName name="SD_161x1_2935x1_2951x41_63_B_0" localSheetId="15" hidden="1">Income!$AD$48</definedName>
    <definedName name="SD_161x1_2935x1_2951x41_64_B_0" localSheetId="15" hidden="1">Income!$AG$48</definedName>
    <definedName name="SD_161x1_2935x1_2951x41_65_B_0" localSheetId="15" hidden="1">Income!$AF$48</definedName>
    <definedName name="SD_161x1_2935x1_2951x41_66_B_0" localSheetId="15" hidden="1">Income!$V$48</definedName>
    <definedName name="SD_161x1_2935x1_2951x41_67_B_0" localSheetId="15" hidden="1">Income!$W$48</definedName>
    <definedName name="SD_161x1_2935x1_2951x41_68_B_0" localSheetId="15" hidden="1">Income!$Z$48</definedName>
    <definedName name="SD_161x1_2935x1_2951x41_69_B_0" localSheetId="15" hidden="1">Income!$Y$48</definedName>
    <definedName name="SD_161x1_2935x1_2951x41_70_S_0" localSheetId="15" hidden="1">Income!$AB$48</definedName>
    <definedName name="SD_161x1_2935x1_2951x41_71_B_0" localSheetId="15" hidden="1">Income!$AC$48</definedName>
    <definedName name="SD_161x1_2935x1_2951x41_72_B_0" localSheetId="15" hidden="1">Income!$AE$48</definedName>
    <definedName name="SD_161x1_2935x1_2951x41_73_B_0" localSheetId="15" hidden="1">Income!$T$48</definedName>
    <definedName name="SD_161x1_2935x1_2951x41_74_B_0" localSheetId="15" hidden="1">Income!$U$48</definedName>
    <definedName name="SD_161x1_2935x1_2951x41_75_S_0" localSheetId="15" hidden="1">Income!$AU$48</definedName>
    <definedName name="SD_161x1_2935x1_2951x41_76_S_0" localSheetId="15" hidden="1">Income!$AH$48</definedName>
    <definedName name="SD_161x1_2935x1_2951x41_77_S_0" localSheetId="15" hidden="1">Income!$AV$48</definedName>
    <definedName name="SD_161x1_2935x1_2951x41_78_S_0" localSheetId="15" hidden="1">Income!$AI$48</definedName>
    <definedName name="SD_161x1_2935x1_2951x41_79_S_0" localSheetId="15" hidden="1">Income!$AW$48</definedName>
    <definedName name="SD_161x1_2935x1_2951x41_80_S_0" localSheetId="15" hidden="1">Income!$AJ$48</definedName>
    <definedName name="SD_161x1_2935x1_2951x41_81_S_0" localSheetId="15" hidden="1">Income!$AX$48</definedName>
    <definedName name="SD_161x1_2935x1_2951x41_82_S_0" localSheetId="15" hidden="1">Income!$AK$48</definedName>
    <definedName name="SD_161x1_2935x1_2951x41_83_S_0" localSheetId="15" hidden="1">Income!$AY$48</definedName>
    <definedName name="SD_161x1_2935x1_2951x41_84_S_0" localSheetId="15" hidden="1">Income!$AL$48</definedName>
    <definedName name="SD_161x1_2935x1_2951x41_91_B_1" localSheetId="15" hidden="1">Income!$B$48</definedName>
    <definedName name="SD_161x1_2935x1_2951x41_93_B_1" localSheetId="15" hidden="1">Income!$AN$48</definedName>
    <definedName name="SD_161x1_2935x1_2951x42_101_B_1" localSheetId="15" hidden="1">Income!$L$49</definedName>
    <definedName name="SD_161x1_2935x1_2951x42_107_B_0" localSheetId="15" hidden="1">Income!$H$49</definedName>
    <definedName name="SD_161x1_2935x1_2951x42_109_B_1" localSheetId="15" hidden="1">Income!$G$49</definedName>
    <definedName name="SD_161x1_2935x1_2951x42_52_B_0" localSheetId="15" hidden="1">Income!$C$49</definedName>
    <definedName name="SD_161x1_2935x1_2951x42_53_B_0" localSheetId="15" hidden="1">Income!$D$49</definedName>
    <definedName name="SD_161x1_2935x1_2951x42_54_B_0" localSheetId="15" hidden="1">Income!$F$49</definedName>
    <definedName name="SD_161x1_2935x1_2951x42_57_S_0" localSheetId="15" hidden="1">Income!$AM$49</definedName>
    <definedName name="SD_161x1_2935x1_2951x42_58_S_0" localSheetId="15" hidden="1">Income!$AR$49</definedName>
    <definedName name="SD_161x1_2935x1_2951x42_59_S_0" localSheetId="15" hidden="1">Income!$AP$49</definedName>
    <definedName name="SD_161x1_2935x1_2951x42_60_S_0" localSheetId="15" hidden="1">Income!$AQ$49</definedName>
    <definedName name="SD_161x1_2935x1_2951x42_61_B_0" localSheetId="15" hidden="1">Income!$AA$49</definedName>
    <definedName name="SD_161x1_2935x1_2951x42_62_B_0" localSheetId="15" hidden="1">Income!$X$49</definedName>
    <definedName name="SD_161x1_2935x1_2951x42_63_B_0" localSheetId="15" hidden="1">Income!$AD$49</definedName>
    <definedName name="SD_161x1_2935x1_2951x42_64_B_0" localSheetId="15" hidden="1">Income!$AG$49</definedName>
    <definedName name="SD_161x1_2935x1_2951x42_65_B_0" localSheetId="15" hidden="1">Income!$AF$49</definedName>
    <definedName name="SD_161x1_2935x1_2951x42_66_B_0" localSheetId="15" hidden="1">Income!$V$49</definedName>
    <definedName name="SD_161x1_2935x1_2951x42_67_B_0" localSheetId="15" hidden="1">Income!$W$49</definedName>
    <definedName name="SD_161x1_2935x1_2951x42_68_B_0" localSheetId="15" hidden="1">Income!$Z$49</definedName>
    <definedName name="SD_161x1_2935x1_2951x42_69_B_0" localSheetId="15" hidden="1">Income!$Y$49</definedName>
    <definedName name="SD_161x1_2935x1_2951x42_70_S_0" localSheetId="15" hidden="1">Income!$AB$49</definedName>
    <definedName name="SD_161x1_2935x1_2951x42_71_B_0" localSheetId="15" hidden="1">Income!$AC$49</definedName>
    <definedName name="SD_161x1_2935x1_2951x42_72_B_0" localSheetId="15" hidden="1">Income!$AE$49</definedName>
    <definedName name="SD_161x1_2935x1_2951x42_73_B_0" localSheetId="15" hidden="1">Income!$T$49</definedName>
    <definedName name="SD_161x1_2935x1_2951x42_74_B_0" localSheetId="15" hidden="1">Income!$U$49</definedName>
    <definedName name="SD_161x1_2935x1_2951x42_75_S_0" localSheetId="15" hidden="1">Income!$AU$49</definedName>
    <definedName name="SD_161x1_2935x1_2951x42_76_S_0" localSheetId="15" hidden="1">Income!$AH$49</definedName>
    <definedName name="SD_161x1_2935x1_2951x42_77_S_0" localSheetId="15" hidden="1">Income!$AV$49</definedName>
    <definedName name="SD_161x1_2935x1_2951x42_78_S_0" localSheetId="15" hidden="1">Income!$AI$49</definedName>
    <definedName name="SD_161x1_2935x1_2951x42_79_S_0" localSheetId="15" hidden="1">Income!$AW$49</definedName>
    <definedName name="SD_161x1_2935x1_2951x42_80_S_0" localSheetId="15" hidden="1">Income!$AJ$49</definedName>
    <definedName name="SD_161x1_2935x1_2951x42_81_S_0" localSheetId="15" hidden="1">Income!$AX$49</definedName>
    <definedName name="SD_161x1_2935x1_2951x42_82_S_0" localSheetId="15" hidden="1">Income!$AK$49</definedName>
    <definedName name="SD_161x1_2935x1_2951x42_83_S_0" localSheetId="15" hidden="1">Income!$AY$49</definedName>
    <definedName name="SD_161x1_2935x1_2951x42_84_S_0" localSheetId="15" hidden="1">Income!$AL$49</definedName>
    <definedName name="SD_161x1_2935x1_2951x42_91_B_1" localSheetId="15" hidden="1">Income!$B$49</definedName>
    <definedName name="SD_161x1_2935x1_2951x42_93_B_1" localSheetId="15" hidden="1">Income!$AN$49</definedName>
    <definedName name="SD_161x1_2935x1_2951x43_101_B_1" localSheetId="15" hidden="1">Income!$L$50</definedName>
    <definedName name="SD_161x1_2935x1_2951x43_107_B_0" localSheetId="15" hidden="1">Income!$H$50</definedName>
    <definedName name="SD_161x1_2935x1_2951x43_109_B_1" localSheetId="15" hidden="1">Income!$G$50</definedName>
    <definedName name="SD_161x1_2935x1_2951x43_52_B_0" localSheetId="15" hidden="1">Income!$C$50</definedName>
    <definedName name="SD_161x1_2935x1_2951x43_53_B_0" localSheetId="15" hidden="1">Income!$D$50</definedName>
    <definedName name="SD_161x1_2935x1_2951x43_54_B_0" localSheetId="15" hidden="1">Income!$F$50</definedName>
    <definedName name="SD_161x1_2935x1_2951x43_57_S_0" localSheetId="15" hidden="1">Income!$AM$50</definedName>
    <definedName name="SD_161x1_2935x1_2951x43_58_S_0" localSheetId="15" hidden="1">Income!$AR$50</definedName>
    <definedName name="SD_161x1_2935x1_2951x43_59_S_0" localSheetId="15" hidden="1">Income!$AP$50</definedName>
    <definedName name="SD_161x1_2935x1_2951x43_60_S_0" localSheetId="15" hidden="1">Income!$AQ$50</definedName>
    <definedName name="SD_161x1_2935x1_2951x43_61_B_0" localSheetId="15" hidden="1">Income!$AA$50</definedName>
    <definedName name="SD_161x1_2935x1_2951x43_62_B_0" localSheetId="15" hidden="1">Income!$X$50</definedName>
    <definedName name="SD_161x1_2935x1_2951x43_63_B_0" localSheetId="15" hidden="1">Income!$AD$50</definedName>
    <definedName name="SD_161x1_2935x1_2951x43_64_B_0" localSheetId="15" hidden="1">Income!$AG$50</definedName>
    <definedName name="SD_161x1_2935x1_2951x43_65_B_0" localSheetId="15" hidden="1">Income!$AF$50</definedName>
    <definedName name="SD_161x1_2935x1_2951x43_66_B_0" localSheetId="15" hidden="1">Income!$V$50</definedName>
    <definedName name="SD_161x1_2935x1_2951x43_67_B_0" localSheetId="15" hidden="1">Income!$W$50</definedName>
    <definedName name="SD_161x1_2935x1_2951x43_68_B_0" localSheetId="15" hidden="1">Income!$Z$50</definedName>
    <definedName name="SD_161x1_2935x1_2951x43_69_B_0" localSheetId="15" hidden="1">Income!$Y$50</definedName>
    <definedName name="SD_161x1_2935x1_2951x43_70_S_0" localSheetId="15" hidden="1">Income!$AB$50</definedName>
    <definedName name="SD_161x1_2935x1_2951x43_71_B_0" localSheetId="15" hidden="1">Income!$AC$50</definedName>
    <definedName name="SD_161x1_2935x1_2951x43_72_B_0" localSheetId="15" hidden="1">Income!$AE$50</definedName>
    <definedName name="SD_161x1_2935x1_2951x43_73_B_0" localSheetId="15" hidden="1">Income!$T$50</definedName>
    <definedName name="SD_161x1_2935x1_2951x43_74_B_0" localSheetId="15" hidden="1">Income!$U$50</definedName>
    <definedName name="SD_161x1_2935x1_2951x43_75_S_0" localSheetId="15" hidden="1">Income!$AU$50</definedName>
    <definedName name="SD_161x1_2935x1_2951x43_76_S_0" localSheetId="15" hidden="1">Income!$AH$50</definedName>
    <definedName name="SD_161x1_2935x1_2951x43_77_S_0" localSheetId="15" hidden="1">Income!$AV$50</definedName>
    <definedName name="SD_161x1_2935x1_2951x43_78_S_0" localSheetId="15" hidden="1">Income!$AI$50</definedName>
    <definedName name="SD_161x1_2935x1_2951x43_79_S_0" localSheetId="15" hidden="1">Income!$AW$50</definedName>
    <definedName name="SD_161x1_2935x1_2951x43_80_S_0" localSheetId="15" hidden="1">Income!$AJ$50</definedName>
    <definedName name="SD_161x1_2935x1_2951x43_81_S_0" localSheetId="15" hidden="1">Income!$AX$50</definedName>
    <definedName name="SD_161x1_2935x1_2951x43_82_S_0" localSheetId="15" hidden="1">Income!$AK$50</definedName>
    <definedName name="SD_161x1_2935x1_2951x43_83_S_0" localSheetId="15" hidden="1">Income!$AY$50</definedName>
    <definedName name="SD_161x1_2935x1_2951x43_84_S_0" localSheetId="15" hidden="1">Income!$AL$50</definedName>
    <definedName name="SD_161x1_2935x1_2951x43_91_B_1" localSheetId="15" hidden="1">Income!$B$50</definedName>
    <definedName name="SD_161x1_2935x1_2951x43_93_B_1" localSheetId="15" hidden="1">Income!$AN$50</definedName>
    <definedName name="SD_161x1_2935x1_2951x44_101_B_1" localSheetId="15" hidden="1">Income!$L$51</definedName>
    <definedName name="SD_161x1_2935x1_2951x44_107_B_0" localSheetId="15" hidden="1">Income!$H$51</definedName>
    <definedName name="SD_161x1_2935x1_2951x44_109_B_1" localSheetId="15" hidden="1">Income!$G$51</definedName>
    <definedName name="SD_161x1_2935x1_2951x44_52_B_0" localSheetId="15" hidden="1">Income!$C$51</definedName>
    <definedName name="SD_161x1_2935x1_2951x44_53_B_0" localSheetId="15" hidden="1">Income!$D$51</definedName>
    <definedName name="SD_161x1_2935x1_2951x44_54_B_0" localSheetId="15" hidden="1">Income!$F$51</definedName>
    <definedName name="SD_161x1_2935x1_2951x44_57_S_0" localSheetId="15" hidden="1">Income!$AM$51</definedName>
    <definedName name="SD_161x1_2935x1_2951x44_58_S_0" localSheetId="15" hidden="1">Income!$AR$51</definedName>
    <definedName name="SD_161x1_2935x1_2951x44_59_S_0" localSheetId="15" hidden="1">Income!$AP$51</definedName>
    <definedName name="SD_161x1_2935x1_2951x44_60_S_0" localSheetId="15" hidden="1">Income!$AQ$51</definedName>
    <definedName name="SD_161x1_2935x1_2951x44_61_B_0" localSheetId="15" hidden="1">Income!$AA$51</definedName>
    <definedName name="SD_161x1_2935x1_2951x44_62_B_0" localSheetId="15" hidden="1">Income!$X$51</definedName>
    <definedName name="SD_161x1_2935x1_2951x44_63_B_0" localSheetId="15" hidden="1">Income!$AD$51</definedName>
    <definedName name="SD_161x1_2935x1_2951x44_64_B_0" localSheetId="15" hidden="1">Income!$AG$51</definedName>
    <definedName name="SD_161x1_2935x1_2951x44_65_B_0" localSheetId="15" hidden="1">Income!$AF$51</definedName>
    <definedName name="SD_161x1_2935x1_2951x44_66_B_0" localSheetId="15" hidden="1">Income!$V$51</definedName>
    <definedName name="SD_161x1_2935x1_2951x44_67_B_0" localSheetId="15" hidden="1">Income!$W$51</definedName>
    <definedName name="SD_161x1_2935x1_2951x44_68_B_0" localSheetId="15" hidden="1">Income!$Z$51</definedName>
    <definedName name="SD_161x1_2935x1_2951x44_69_B_0" localSheetId="15" hidden="1">Income!$Y$51</definedName>
    <definedName name="SD_161x1_2935x1_2951x44_70_S_0" localSheetId="15" hidden="1">Income!$AB$51</definedName>
    <definedName name="SD_161x1_2935x1_2951x44_71_B_0" localSheetId="15" hidden="1">Income!$AC$51</definedName>
    <definedName name="SD_161x1_2935x1_2951x44_72_B_0" localSheetId="15" hidden="1">Income!$AE$51</definedName>
    <definedName name="SD_161x1_2935x1_2951x44_73_B_0" localSheetId="15" hidden="1">Income!$T$51</definedName>
    <definedName name="SD_161x1_2935x1_2951x44_74_B_0" localSheetId="15" hidden="1">Income!$U$51</definedName>
    <definedName name="SD_161x1_2935x1_2951x44_75_S_0" localSheetId="15" hidden="1">Income!$AU$51</definedName>
    <definedName name="SD_161x1_2935x1_2951x44_76_S_0" localSheetId="15" hidden="1">Income!$AH$51</definedName>
    <definedName name="SD_161x1_2935x1_2951x44_77_S_0" localSheetId="15" hidden="1">Income!$AV$51</definedName>
    <definedName name="SD_161x1_2935x1_2951x44_78_S_0" localSheetId="15" hidden="1">Income!$AI$51</definedName>
    <definedName name="SD_161x1_2935x1_2951x44_79_S_0" localSheetId="15" hidden="1">Income!$AW$51</definedName>
    <definedName name="SD_161x1_2935x1_2951x44_80_S_0" localSheetId="15" hidden="1">Income!$AJ$51</definedName>
    <definedName name="SD_161x1_2935x1_2951x44_81_S_0" localSheetId="15" hidden="1">Income!$AX$51</definedName>
    <definedName name="SD_161x1_2935x1_2951x44_82_S_0" localSheetId="15" hidden="1">Income!$AK$51</definedName>
    <definedName name="SD_161x1_2935x1_2951x44_83_S_0" localSheetId="15" hidden="1">Income!$AY$51</definedName>
    <definedName name="SD_161x1_2935x1_2951x44_84_S_0" localSheetId="15" hidden="1">Income!$AL$51</definedName>
    <definedName name="SD_161x1_2935x1_2951x44_91_B_1" localSheetId="15" hidden="1">Income!$B$51</definedName>
    <definedName name="SD_161x1_2935x1_2951x44_93_B_1" localSheetId="15" hidden="1">Income!$AN$51</definedName>
    <definedName name="SD_161x1_2935x1_2951x45_101_B_1" localSheetId="15" hidden="1">Income!$L$52</definedName>
    <definedName name="SD_161x1_2935x1_2951x45_107_B_0" localSheetId="15" hidden="1">Income!$H$52</definedName>
    <definedName name="SD_161x1_2935x1_2951x45_109_B_1" localSheetId="15" hidden="1">Income!$G$52</definedName>
    <definedName name="SD_161x1_2935x1_2951x45_52_B_0" localSheetId="15" hidden="1">Income!$C$52</definedName>
    <definedName name="SD_161x1_2935x1_2951x45_53_B_0" localSheetId="15" hidden="1">Income!$D$52</definedName>
    <definedName name="SD_161x1_2935x1_2951x45_54_B_0" localSheetId="15" hidden="1">Income!$F$52</definedName>
    <definedName name="SD_161x1_2935x1_2951x45_57_S_0" localSheetId="15" hidden="1">Income!$AM$52</definedName>
    <definedName name="SD_161x1_2935x1_2951x45_58_S_0" localSheetId="15" hidden="1">Income!$AR$52</definedName>
    <definedName name="SD_161x1_2935x1_2951x45_59_S_0" localSheetId="15" hidden="1">Income!$AP$52</definedName>
    <definedName name="SD_161x1_2935x1_2951x45_60_S_0" localSheetId="15" hidden="1">Income!$AQ$52</definedName>
    <definedName name="SD_161x1_2935x1_2951x45_61_B_0" localSheetId="15" hidden="1">Income!$AA$52</definedName>
    <definedName name="SD_161x1_2935x1_2951x45_62_B_0" localSheetId="15" hidden="1">Income!$X$52</definedName>
    <definedName name="SD_161x1_2935x1_2951x45_63_B_0" localSheetId="15" hidden="1">Income!$AD$52</definedName>
    <definedName name="SD_161x1_2935x1_2951x45_64_B_0" localSheetId="15" hidden="1">Income!$AG$52</definedName>
    <definedName name="SD_161x1_2935x1_2951x45_65_B_0" localSheetId="15" hidden="1">Income!$AF$52</definedName>
    <definedName name="SD_161x1_2935x1_2951x45_66_B_0" localSheetId="15" hidden="1">Income!$V$52</definedName>
    <definedName name="SD_161x1_2935x1_2951x45_67_B_0" localSheetId="15" hidden="1">Income!$W$52</definedName>
    <definedName name="SD_161x1_2935x1_2951x45_68_B_0" localSheetId="15" hidden="1">Income!$Z$52</definedName>
    <definedName name="SD_161x1_2935x1_2951x45_69_B_0" localSheetId="15" hidden="1">Income!$Y$52</definedName>
    <definedName name="SD_161x1_2935x1_2951x45_70_S_0" localSheetId="15" hidden="1">Income!$AB$52</definedName>
    <definedName name="SD_161x1_2935x1_2951x45_71_B_0" localSheetId="15" hidden="1">Income!$AC$52</definedName>
    <definedName name="SD_161x1_2935x1_2951x45_72_B_0" localSheetId="15" hidden="1">Income!$AE$52</definedName>
    <definedName name="SD_161x1_2935x1_2951x45_73_B_0" localSheetId="15" hidden="1">Income!$T$52</definedName>
    <definedName name="SD_161x1_2935x1_2951x45_74_B_0" localSheetId="15" hidden="1">Income!$U$52</definedName>
    <definedName name="SD_161x1_2935x1_2951x45_75_S_0" localSheetId="15" hidden="1">Income!$AU$52</definedName>
    <definedName name="SD_161x1_2935x1_2951x45_76_S_0" localSheetId="15" hidden="1">Income!$AH$52</definedName>
    <definedName name="SD_161x1_2935x1_2951x45_77_S_0" localSheetId="15" hidden="1">Income!$AV$52</definedName>
    <definedName name="SD_161x1_2935x1_2951x45_78_S_0" localSheetId="15" hidden="1">Income!$AI$52</definedName>
    <definedName name="SD_161x1_2935x1_2951x45_79_S_0" localSheetId="15" hidden="1">Income!$AW$52</definedName>
    <definedName name="SD_161x1_2935x1_2951x45_80_S_0" localSheetId="15" hidden="1">Income!$AJ$52</definedName>
    <definedName name="SD_161x1_2935x1_2951x45_81_S_0" localSheetId="15" hidden="1">Income!$AX$52</definedName>
    <definedName name="SD_161x1_2935x1_2951x45_82_S_0" localSheetId="15" hidden="1">Income!$AK$52</definedName>
    <definedName name="SD_161x1_2935x1_2951x45_83_S_0" localSheetId="15" hidden="1">Income!$AY$52</definedName>
    <definedName name="SD_161x1_2935x1_2951x45_84_S_0" localSheetId="15" hidden="1">Income!$AL$52</definedName>
    <definedName name="SD_161x1_2935x1_2951x45_91_B_1" localSheetId="15" hidden="1">Income!$B$52</definedName>
    <definedName name="SD_161x1_2935x1_2951x45_93_B_1" localSheetId="15" hidden="1">Income!$AN$52</definedName>
    <definedName name="SD_161x1_2935x1_2951x46_101_B_1" localSheetId="15" hidden="1">Income!$L$53</definedName>
    <definedName name="SD_161x1_2935x1_2951x46_107_B_0" localSheetId="15" hidden="1">Income!$H$53</definedName>
    <definedName name="SD_161x1_2935x1_2951x46_109_B_1" localSheetId="15" hidden="1">Income!$G$53</definedName>
    <definedName name="SD_161x1_2935x1_2951x46_52_B_0" localSheetId="15" hidden="1">Income!$C$53</definedName>
    <definedName name="SD_161x1_2935x1_2951x46_53_B_0" localSheetId="15" hidden="1">Income!$D$53</definedName>
    <definedName name="SD_161x1_2935x1_2951x46_54_B_0" localSheetId="15" hidden="1">Income!$F$53</definedName>
    <definedName name="SD_161x1_2935x1_2951x46_57_S_0" localSheetId="15" hidden="1">Income!$AM$53</definedName>
    <definedName name="SD_161x1_2935x1_2951x46_58_S_0" localSheetId="15" hidden="1">Income!$AR$53</definedName>
    <definedName name="SD_161x1_2935x1_2951x46_59_S_0" localSheetId="15" hidden="1">Income!$AP$53</definedName>
    <definedName name="SD_161x1_2935x1_2951x46_60_S_0" localSheetId="15" hidden="1">Income!$AQ$53</definedName>
    <definedName name="SD_161x1_2935x1_2951x46_61_B_0" localSheetId="15" hidden="1">Income!$AA$53</definedName>
    <definedName name="SD_161x1_2935x1_2951x46_62_B_0" localSheetId="15" hidden="1">Income!$X$53</definedName>
    <definedName name="SD_161x1_2935x1_2951x46_63_B_0" localSheetId="15" hidden="1">Income!$AD$53</definedName>
    <definedName name="SD_161x1_2935x1_2951x46_64_B_0" localSheetId="15" hidden="1">Income!$AG$53</definedName>
    <definedName name="SD_161x1_2935x1_2951x46_65_B_0" localSheetId="15" hidden="1">Income!$AF$53</definedName>
    <definedName name="SD_161x1_2935x1_2951x46_66_B_0" localSheetId="15" hidden="1">Income!$V$53</definedName>
    <definedName name="SD_161x1_2935x1_2951x46_67_B_0" localSheetId="15" hidden="1">Income!$W$53</definedName>
    <definedName name="SD_161x1_2935x1_2951x46_68_B_0" localSheetId="15" hidden="1">Income!$Z$53</definedName>
    <definedName name="SD_161x1_2935x1_2951x46_69_B_0" localSheetId="15" hidden="1">Income!$Y$53</definedName>
    <definedName name="SD_161x1_2935x1_2951x46_70_S_0" localSheetId="15" hidden="1">Income!$AB$53</definedName>
    <definedName name="SD_161x1_2935x1_2951x46_71_B_0" localSheetId="15" hidden="1">Income!$AC$53</definedName>
    <definedName name="SD_161x1_2935x1_2951x46_72_B_0" localSheetId="15" hidden="1">Income!$AE$53</definedName>
    <definedName name="SD_161x1_2935x1_2951x46_73_B_0" localSheetId="15" hidden="1">Income!$T$53</definedName>
    <definedName name="SD_161x1_2935x1_2951x46_74_B_0" localSheetId="15" hidden="1">Income!$U$53</definedName>
    <definedName name="SD_161x1_2935x1_2951x46_75_S_0" localSheetId="15" hidden="1">Income!$AU$53</definedName>
    <definedName name="SD_161x1_2935x1_2951x46_76_S_0" localSheetId="15" hidden="1">Income!$AH$53</definedName>
    <definedName name="SD_161x1_2935x1_2951x46_77_S_0" localSheetId="15" hidden="1">Income!$AV$53</definedName>
    <definedName name="SD_161x1_2935x1_2951x46_78_S_0" localSheetId="15" hidden="1">Income!$AI$53</definedName>
    <definedName name="SD_161x1_2935x1_2951x46_79_S_0" localSheetId="15" hidden="1">Income!$AW$53</definedName>
    <definedName name="SD_161x1_2935x1_2951x46_80_S_0" localSheetId="15" hidden="1">Income!$AJ$53</definedName>
    <definedName name="SD_161x1_2935x1_2951x46_81_S_0" localSheetId="15" hidden="1">Income!$AX$53</definedName>
    <definedName name="SD_161x1_2935x1_2951x46_82_S_0" localSheetId="15" hidden="1">Income!$AK$53</definedName>
    <definedName name="SD_161x1_2935x1_2951x46_83_S_0" localSheetId="15" hidden="1">Income!$AY$53</definedName>
    <definedName name="SD_161x1_2935x1_2951x46_84_S_0" localSheetId="15" hidden="1">Income!$AL$53</definedName>
    <definedName name="SD_161x1_2935x1_2951x46_91_B_1" localSheetId="15" hidden="1">Income!$B$53</definedName>
    <definedName name="SD_161x1_2935x1_2951x46_93_B_1" localSheetId="15" hidden="1">Income!$AN$53</definedName>
    <definedName name="SD_161x1_2935x1_2951x47_101_B_1" localSheetId="15" hidden="1">Income!$L$54</definedName>
    <definedName name="SD_161x1_2935x1_2951x47_107_B_0" localSheetId="15" hidden="1">Income!$H$54</definedName>
    <definedName name="SD_161x1_2935x1_2951x47_109_B_1" localSheetId="15" hidden="1">Income!$G$54</definedName>
    <definedName name="SD_161x1_2935x1_2951x47_52_B_0" localSheetId="15" hidden="1">Income!$C$54</definedName>
    <definedName name="SD_161x1_2935x1_2951x47_53_B_0" localSheetId="15" hidden="1">Income!$D$54</definedName>
    <definedName name="SD_161x1_2935x1_2951x47_54_B_0" localSheetId="15" hidden="1">Income!$F$54</definedName>
    <definedName name="SD_161x1_2935x1_2951x47_57_S_0" localSheetId="15" hidden="1">Income!$AM$54</definedName>
    <definedName name="SD_161x1_2935x1_2951x47_58_S_0" localSheetId="15" hidden="1">Income!$AR$54</definedName>
    <definedName name="SD_161x1_2935x1_2951x47_59_S_0" localSheetId="15" hidden="1">Income!$AP$54</definedName>
    <definedName name="SD_161x1_2935x1_2951x47_60_S_0" localSheetId="15" hidden="1">Income!$AQ$54</definedName>
    <definedName name="SD_161x1_2935x1_2951x47_61_B_0" localSheetId="15" hidden="1">Income!$AA$54</definedName>
    <definedName name="SD_161x1_2935x1_2951x47_62_B_0" localSheetId="15" hidden="1">Income!$X$54</definedName>
    <definedName name="SD_161x1_2935x1_2951x47_63_B_0" localSheetId="15" hidden="1">Income!$AD$54</definedName>
    <definedName name="SD_161x1_2935x1_2951x47_64_B_0" localSheetId="15" hidden="1">Income!$AG$54</definedName>
    <definedName name="SD_161x1_2935x1_2951x47_65_B_0" localSheetId="15" hidden="1">Income!$AF$54</definedName>
    <definedName name="SD_161x1_2935x1_2951x47_66_B_0" localSheetId="15" hidden="1">Income!$V$54</definedName>
    <definedName name="SD_161x1_2935x1_2951x47_67_B_0" localSheetId="15" hidden="1">Income!$W$54</definedName>
    <definedName name="SD_161x1_2935x1_2951x47_68_B_0" localSheetId="15" hidden="1">Income!$Z$54</definedName>
    <definedName name="SD_161x1_2935x1_2951x47_69_B_0" localSheetId="15" hidden="1">Income!$Y$54</definedName>
    <definedName name="SD_161x1_2935x1_2951x47_70_S_0" localSheetId="15" hidden="1">Income!$AB$54</definedName>
    <definedName name="SD_161x1_2935x1_2951x47_71_B_0" localSheetId="15" hidden="1">Income!$AC$54</definedName>
    <definedName name="SD_161x1_2935x1_2951x47_72_B_0" localSheetId="15" hidden="1">Income!$AE$54</definedName>
    <definedName name="SD_161x1_2935x1_2951x47_73_B_0" localSheetId="15" hidden="1">Income!$T$54</definedName>
    <definedName name="SD_161x1_2935x1_2951x47_74_B_0" localSheetId="15" hidden="1">Income!$U$54</definedName>
    <definedName name="SD_161x1_2935x1_2951x47_75_S_0" localSheetId="15" hidden="1">Income!$AU$54</definedName>
    <definedName name="SD_161x1_2935x1_2951x47_76_S_0" localSheetId="15" hidden="1">Income!$AH$54</definedName>
    <definedName name="SD_161x1_2935x1_2951x47_77_S_0" localSheetId="15" hidden="1">Income!$AV$54</definedName>
    <definedName name="SD_161x1_2935x1_2951x47_78_S_0" localSheetId="15" hidden="1">Income!$AI$54</definedName>
    <definedName name="SD_161x1_2935x1_2951x47_79_S_0" localSheetId="15" hidden="1">Income!$AW$54</definedName>
    <definedName name="SD_161x1_2935x1_2951x47_80_S_0" localSheetId="15" hidden="1">Income!$AJ$54</definedName>
    <definedName name="SD_161x1_2935x1_2951x47_81_S_0" localSheetId="15" hidden="1">Income!$AX$54</definedName>
    <definedName name="SD_161x1_2935x1_2951x47_82_S_0" localSheetId="15" hidden="1">Income!$AK$54</definedName>
    <definedName name="SD_161x1_2935x1_2951x47_83_S_0" localSheetId="15" hidden="1">Income!$AY$54</definedName>
    <definedName name="SD_161x1_2935x1_2951x47_84_S_0" localSheetId="15" hidden="1">Income!$AL$54</definedName>
    <definedName name="SD_161x1_2935x1_2951x47_91_B_1" localSheetId="15" hidden="1">Income!$B$54</definedName>
    <definedName name="SD_161x1_2935x1_2951x47_93_B_1" localSheetId="15" hidden="1">Income!$AN$54</definedName>
    <definedName name="SD_161x1_2935x1_2951x48_101_B_1" localSheetId="15" hidden="1">Income!$L$55</definedName>
    <definedName name="SD_161x1_2935x1_2951x48_107_B_0" localSheetId="15" hidden="1">Income!$H$55</definedName>
    <definedName name="SD_161x1_2935x1_2951x48_109_B_1" localSheetId="15" hidden="1">Income!$G$55</definedName>
    <definedName name="SD_161x1_2935x1_2951x48_52_B_0" localSheetId="15" hidden="1">Income!$C$55</definedName>
    <definedName name="SD_161x1_2935x1_2951x48_53_B_0" localSheetId="15" hidden="1">Income!$D$55</definedName>
    <definedName name="SD_161x1_2935x1_2951x48_54_B_0" localSheetId="15" hidden="1">Income!$F$55</definedName>
    <definedName name="SD_161x1_2935x1_2951x48_57_S_0" localSheetId="15" hidden="1">Income!$AM$55</definedName>
    <definedName name="SD_161x1_2935x1_2951x48_58_S_0" localSheetId="15" hidden="1">Income!$AR$55</definedName>
    <definedName name="SD_161x1_2935x1_2951x48_59_S_0" localSheetId="15" hidden="1">Income!$AP$55</definedName>
    <definedName name="SD_161x1_2935x1_2951x48_60_S_0" localSheetId="15" hidden="1">Income!$AQ$55</definedName>
    <definedName name="SD_161x1_2935x1_2951x48_61_B_0" localSheetId="15" hidden="1">Income!$AA$55</definedName>
    <definedName name="SD_161x1_2935x1_2951x48_62_B_0" localSheetId="15" hidden="1">Income!$X$55</definedName>
    <definedName name="SD_161x1_2935x1_2951x48_63_B_0" localSheetId="15" hidden="1">Income!$AD$55</definedName>
    <definedName name="SD_161x1_2935x1_2951x48_64_B_0" localSheetId="15" hidden="1">Income!$AG$55</definedName>
    <definedName name="SD_161x1_2935x1_2951x48_65_B_0" localSheetId="15" hidden="1">Income!$AF$55</definedName>
    <definedName name="SD_161x1_2935x1_2951x48_66_B_0" localSheetId="15" hidden="1">Income!$V$55</definedName>
    <definedName name="SD_161x1_2935x1_2951x48_67_B_0" localSheetId="15" hidden="1">Income!$W$55</definedName>
    <definedName name="SD_161x1_2935x1_2951x48_68_B_0" localSheetId="15" hidden="1">Income!$Z$55</definedName>
    <definedName name="SD_161x1_2935x1_2951x48_69_B_0" localSheetId="15" hidden="1">Income!$Y$55</definedName>
    <definedName name="SD_161x1_2935x1_2951x48_70_S_0" localSheetId="15" hidden="1">Income!$AB$55</definedName>
    <definedName name="SD_161x1_2935x1_2951x48_71_B_0" localSheetId="15" hidden="1">Income!$AC$55</definedName>
    <definedName name="SD_161x1_2935x1_2951x48_72_B_0" localSheetId="15" hidden="1">Income!$AE$55</definedName>
    <definedName name="SD_161x1_2935x1_2951x48_73_B_0" localSheetId="15" hidden="1">Income!$T$55</definedName>
    <definedName name="SD_161x1_2935x1_2951x48_74_B_0" localSheetId="15" hidden="1">Income!$U$55</definedName>
    <definedName name="SD_161x1_2935x1_2951x48_75_S_0" localSheetId="15" hidden="1">Income!$AU$55</definedName>
    <definedName name="SD_161x1_2935x1_2951x48_76_S_0" localSheetId="15" hidden="1">Income!$AH$55</definedName>
    <definedName name="SD_161x1_2935x1_2951x48_77_S_0" localSheetId="15" hidden="1">Income!$AV$55</definedName>
    <definedName name="SD_161x1_2935x1_2951x48_78_S_0" localSheetId="15" hidden="1">Income!$AI$55</definedName>
    <definedName name="SD_161x1_2935x1_2951x48_79_S_0" localSheetId="15" hidden="1">Income!$AW$55</definedName>
    <definedName name="SD_161x1_2935x1_2951x48_80_S_0" localSheetId="15" hidden="1">Income!$AJ$55</definedName>
    <definedName name="SD_161x1_2935x1_2951x48_81_S_0" localSheetId="15" hidden="1">Income!$AX$55</definedName>
    <definedName name="SD_161x1_2935x1_2951x48_82_S_0" localSheetId="15" hidden="1">Income!$AK$55</definedName>
    <definedName name="SD_161x1_2935x1_2951x48_83_S_0" localSheetId="15" hidden="1">Income!$AY$55</definedName>
    <definedName name="SD_161x1_2935x1_2951x48_84_S_0" localSheetId="15" hidden="1">Income!$AL$55</definedName>
    <definedName name="SD_161x1_2935x1_2951x48_91_B_1" localSheetId="15" hidden="1">Income!$B$55</definedName>
    <definedName name="SD_161x1_2935x1_2951x48_93_B_1" localSheetId="15" hidden="1">Income!$AN$55</definedName>
    <definedName name="SD_161x1_2935x1_2951x49_101_B_1" localSheetId="15" hidden="1">Income!$L$56</definedName>
    <definedName name="SD_161x1_2935x1_2951x49_107_B_0" localSheetId="15" hidden="1">Income!$H$56</definedName>
    <definedName name="SD_161x1_2935x1_2951x49_109_B_1" localSheetId="15" hidden="1">Income!$G$56</definedName>
    <definedName name="SD_161x1_2935x1_2951x49_52_B_0" localSheetId="15" hidden="1">Income!$C$56</definedName>
    <definedName name="SD_161x1_2935x1_2951x49_53_B_0" localSheetId="15" hidden="1">Income!$D$56</definedName>
    <definedName name="SD_161x1_2935x1_2951x49_54_B_0" localSheetId="15" hidden="1">Income!$F$56</definedName>
    <definedName name="SD_161x1_2935x1_2951x49_57_S_0" localSheetId="15" hidden="1">Income!$AM$56</definedName>
    <definedName name="SD_161x1_2935x1_2951x49_58_S_0" localSheetId="15" hidden="1">Income!$AR$56</definedName>
    <definedName name="SD_161x1_2935x1_2951x49_59_S_0" localSheetId="15" hidden="1">Income!$AP$56</definedName>
    <definedName name="SD_161x1_2935x1_2951x49_60_S_0" localSheetId="15" hidden="1">Income!$AQ$56</definedName>
    <definedName name="SD_161x1_2935x1_2951x49_61_B_0" localSheetId="15" hidden="1">Income!$AA$56</definedName>
    <definedName name="SD_161x1_2935x1_2951x49_62_B_0" localSheetId="15" hidden="1">Income!$X$56</definedName>
    <definedName name="SD_161x1_2935x1_2951x49_63_B_0" localSheetId="15" hidden="1">Income!$AD$56</definedName>
    <definedName name="SD_161x1_2935x1_2951x49_64_B_0" localSheetId="15" hidden="1">Income!$AG$56</definedName>
    <definedName name="SD_161x1_2935x1_2951x49_65_B_0" localSheetId="15" hidden="1">Income!$AF$56</definedName>
    <definedName name="SD_161x1_2935x1_2951x49_66_B_0" localSheetId="15" hidden="1">Income!$V$56</definedName>
    <definedName name="SD_161x1_2935x1_2951x49_67_B_0" localSheetId="15" hidden="1">Income!$W$56</definedName>
    <definedName name="SD_161x1_2935x1_2951x49_68_B_0" localSheetId="15" hidden="1">Income!$Z$56</definedName>
    <definedName name="SD_161x1_2935x1_2951x49_69_B_0" localSheetId="15" hidden="1">Income!$Y$56</definedName>
    <definedName name="SD_161x1_2935x1_2951x49_70_S_0" localSheetId="15" hidden="1">Income!$AB$56</definedName>
    <definedName name="SD_161x1_2935x1_2951x49_71_B_0" localSheetId="15" hidden="1">Income!$AC$56</definedName>
    <definedName name="SD_161x1_2935x1_2951x49_72_B_0" localSheetId="15" hidden="1">Income!$AE$56</definedName>
    <definedName name="SD_161x1_2935x1_2951x49_73_B_0" localSheetId="15" hidden="1">Income!$T$56</definedName>
    <definedName name="SD_161x1_2935x1_2951x49_74_B_0" localSheetId="15" hidden="1">Income!$U$56</definedName>
    <definedName name="SD_161x1_2935x1_2951x49_75_S_0" localSheetId="15" hidden="1">Income!$AU$56</definedName>
    <definedName name="SD_161x1_2935x1_2951x49_76_S_0" localSheetId="15" hidden="1">Income!$AH$56</definedName>
    <definedName name="SD_161x1_2935x1_2951x49_77_S_0" localSheetId="15" hidden="1">Income!$AV$56</definedName>
    <definedName name="SD_161x1_2935x1_2951x49_78_S_0" localSheetId="15" hidden="1">Income!$AI$56</definedName>
    <definedName name="SD_161x1_2935x1_2951x49_79_S_0" localSheetId="15" hidden="1">Income!$AW$56</definedName>
    <definedName name="SD_161x1_2935x1_2951x49_80_S_0" localSheetId="15" hidden="1">Income!$AJ$56</definedName>
    <definedName name="SD_161x1_2935x1_2951x49_81_S_0" localSheetId="15" hidden="1">Income!$AX$56</definedName>
    <definedName name="SD_161x1_2935x1_2951x49_82_S_0" localSheetId="15" hidden="1">Income!$AK$56</definedName>
    <definedName name="SD_161x1_2935x1_2951x49_83_S_0" localSheetId="15" hidden="1">Income!$AY$56</definedName>
    <definedName name="SD_161x1_2935x1_2951x49_84_S_0" localSheetId="15" hidden="1">Income!$AL$56</definedName>
    <definedName name="SD_161x1_2935x1_2951x49_91_B_1" localSheetId="15" hidden="1">Income!$B$56</definedName>
    <definedName name="SD_161x1_2935x1_2951x49_93_B_1" localSheetId="15" hidden="1">Income!$AN$56</definedName>
    <definedName name="SD_161x1_2935x1_2951x5_101_S_1" localSheetId="15" hidden="1">Income!$L$12</definedName>
    <definedName name="SD_161x1_2935x1_2951x5_107_S_0" localSheetId="15" hidden="1">Income!$H$12</definedName>
    <definedName name="SD_161x1_2935x1_2951x5_109_S_1" localSheetId="15" hidden="1">Income!$G$12</definedName>
    <definedName name="SD_161x1_2935x1_2951x5_52_S_0" localSheetId="15" hidden="1">Income!$C$12</definedName>
    <definedName name="SD_161x1_2935x1_2951x5_53_S_0" localSheetId="15" hidden="1">Income!$D$12</definedName>
    <definedName name="SD_161x1_2935x1_2951x5_54_S_0" localSheetId="15" hidden="1">Income!$F$12</definedName>
    <definedName name="SD_161x1_2935x1_2951x5_57_S_0" localSheetId="15" hidden="1">Income!$AM$12</definedName>
    <definedName name="SD_161x1_2935x1_2951x5_58_S_0" localSheetId="15" hidden="1">Income!$AR$12</definedName>
    <definedName name="SD_161x1_2935x1_2951x5_59_S_0" localSheetId="15" hidden="1">Income!$AP$12</definedName>
    <definedName name="SD_161x1_2935x1_2951x5_60_S_0" localSheetId="15" hidden="1">Income!$AQ$12</definedName>
    <definedName name="SD_161x1_2935x1_2951x5_61_S_0" localSheetId="15" hidden="1">Income!$AA$12</definedName>
    <definedName name="SD_161x1_2935x1_2951x5_62_S_0" localSheetId="15" hidden="1">Income!$X$12</definedName>
    <definedName name="SD_161x1_2935x1_2951x5_63_S_0" localSheetId="15" hidden="1">Income!$AD$12</definedName>
    <definedName name="SD_161x1_2935x1_2951x5_64_S_0" localSheetId="15" hidden="1">Income!$AG$12</definedName>
    <definedName name="SD_161x1_2935x1_2951x5_65_S_0" localSheetId="15" hidden="1">Income!$AF$12</definedName>
    <definedName name="SD_161x1_2935x1_2951x5_66_S_0" localSheetId="15" hidden="1">Income!$V$12</definedName>
    <definedName name="SD_161x1_2935x1_2951x5_67_S_0" localSheetId="15" hidden="1">Income!$W$12</definedName>
    <definedName name="SD_161x1_2935x1_2951x5_68_S_0" localSheetId="15" hidden="1">Income!$Z$12</definedName>
    <definedName name="SD_161x1_2935x1_2951x5_69_S_0" localSheetId="15" hidden="1">Income!$Y$12</definedName>
    <definedName name="SD_161x1_2935x1_2951x5_70_S_0" localSheetId="15" hidden="1">Income!$AB$12</definedName>
    <definedName name="SD_161x1_2935x1_2951x5_71_S_0" localSheetId="15" hidden="1">Income!$AC$12</definedName>
    <definedName name="SD_161x1_2935x1_2951x5_72_S_0" localSheetId="15" hidden="1">Income!$AE$12</definedName>
    <definedName name="SD_161x1_2935x1_2951x5_73_S_0" localSheetId="15" hidden="1">Income!$T$12</definedName>
    <definedName name="SD_161x1_2935x1_2951x5_74_B_0" localSheetId="15" hidden="1">Income!$U$12</definedName>
    <definedName name="SD_161x1_2935x1_2951x5_75_S_0" localSheetId="15" hidden="1">Income!$AU$12</definedName>
    <definedName name="SD_161x1_2935x1_2951x5_76_S_0" localSheetId="15" hidden="1">Income!$AH$12</definedName>
    <definedName name="SD_161x1_2935x1_2951x5_77_S_0" localSheetId="15" hidden="1">Income!$AV$12</definedName>
    <definedName name="SD_161x1_2935x1_2951x5_78_S_0" localSheetId="15" hidden="1">Income!$AI$12</definedName>
    <definedName name="SD_161x1_2935x1_2951x5_79_S_0" localSheetId="15" hidden="1">Income!$AW$12</definedName>
    <definedName name="SD_161x1_2935x1_2951x5_80_S_0" localSheetId="15" hidden="1">Income!$AJ$12</definedName>
    <definedName name="SD_161x1_2935x1_2951x5_81_S_0" localSheetId="15" hidden="1">Income!$AX$12</definedName>
    <definedName name="SD_161x1_2935x1_2951x5_82_S_0" localSheetId="15" hidden="1">Income!$AK$12</definedName>
    <definedName name="SD_161x1_2935x1_2951x5_83_S_0" localSheetId="15" hidden="1">Income!$AY$12</definedName>
    <definedName name="SD_161x1_2935x1_2951x5_84_S_0" localSheetId="15" hidden="1">Income!$AL$12</definedName>
    <definedName name="SD_161x1_2935x1_2951x5_91_S_1" localSheetId="15" hidden="1">Income!$B$12</definedName>
    <definedName name="SD_161x1_2935x1_2951x5_93_S_1" localSheetId="15" hidden="1">Income!$AN$12</definedName>
    <definedName name="SD_161x1_2935x1_2951x50_101_B_1" localSheetId="15" hidden="1">Income!$L$57</definedName>
    <definedName name="SD_161x1_2935x1_2951x50_107_B_0" localSheetId="15" hidden="1">Income!$H$57</definedName>
    <definedName name="SD_161x1_2935x1_2951x50_109_B_1" localSheetId="15" hidden="1">Income!$G$57</definedName>
    <definedName name="SD_161x1_2935x1_2951x50_52_B_0" localSheetId="15" hidden="1">Income!$C$57</definedName>
    <definedName name="SD_161x1_2935x1_2951x50_53_B_0" localSheetId="15" hidden="1">Income!$D$57</definedName>
    <definedName name="SD_161x1_2935x1_2951x50_54_B_0" localSheetId="15" hidden="1">Income!$F$57</definedName>
    <definedName name="SD_161x1_2935x1_2951x50_57_S_0" localSheetId="15" hidden="1">Income!$AM$57</definedName>
    <definedName name="SD_161x1_2935x1_2951x50_58_S_0" localSheetId="15" hidden="1">Income!$AR$57</definedName>
    <definedName name="SD_161x1_2935x1_2951x50_59_S_0" localSheetId="15" hidden="1">Income!$AP$57</definedName>
    <definedName name="SD_161x1_2935x1_2951x50_60_S_0" localSheetId="15" hidden="1">Income!$AQ$57</definedName>
    <definedName name="SD_161x1_2935x1_2951x50_61_B_0" localSheetId="15" hidden="1">Income!$AA$57</definedName>
    <definedName name="SD_161x1_2935x1_2951x50_62_B_0" localSheetId="15" hidden="1">Income!$X$57</definedName>
    <definedName name="SD_161x1_2935x1_2951x50_63_B_0" localSheetId="15" hidden="1">Income!$AD$57</definedName>
    <definedName name="SD_161x1_2935x1_2951x50_64_B_0" localSheetId="15" hidden="1">Income!$AG$57</definedName>
    <definedName name="SD_161x1_2935x1_2951x50_65_B_0" localSheetId="15" hidden="1">Income!$AF$57</definedName>
    <definedName name="SD_161x1_2935x1_2951x50_66_B_0" localSheetId="15" hidden="1">Income!$V$57</definedName>
    <definedName name="SD_161x1_2935x1_2951x50_67_B_0" localSheetId="15" hidden="1">Income!$W$57</definedName>
    <definedName name="SD_161x1_2935x1_2951x50_68_B_0" localSheetId="15" hidden="1">Income!$Z$57</definedName>
    <definedName name="SD_161x1_2935x1_2951x50_69_B_0" localSheetId="15" hidden="1">Income!$Y$57</definedName>
    <definedName name="SD_161x1_2935x1_2951x50_70_S_0" localSheetId="15" hidden="1">Income!$AB$57</definedName>
    <definedName name="SD_161x1_2935x1_2951x50_71_B_0" localSheetId="15" hidden="1">Income!$AC$57</definedName>
    <definedName name="SD_161x1_2935x1_2951x50_72_B_0" localSheetId="15" hidden="1">Income!$AE$57</definedName>
    <definedName name="SD_161x1_2935x1_2951x50_73_B_0" localSheetId="15" hidden="1">Income!$T$57</definedName>
    <definedName name="SD_161x1_2935x1_2951x50_74_B_0" localSheetId="15" hidden="1">Income!$U$57</definedName>
    <definedName name="SD_161x1_2935x1_2951x50_75_S_0" localSheetId="15" hidden="1">Income!$AU$57</definedName>
    <definedName name="SD_161x1_2935x1_2951x50_76_S_0" localSheetId="15" hidden="1">Income!$AH$57</definedName>
    <definedName name="SD_161x1_2935x1_2951x50_77_S_0" localSheetId="15" hidden="1">Income!$AV$57</definedName>
    <definedName name="SD_161x1_2935x1_2951x50_78_S_0" localSheetId="15" hidden="1">Income!$AI$57</definedName>
    <definedName name="SD_161x1_2935x1_2951x50_79_S_0" localSheetId="15" hidden="1">Income!$AW$57</definedName>
    <definedName name="SD_161x1_2935x1_2951x50_80_S_0" localSheetId="15" hidden="1">Income!$AJ$57</definedName>
    <definedName name="SD_161x1_2935x1_2951x50_81_S_0" localSheetId="15" hidden="1">Income!$AX$57</definedName>
    <definedName name="SD_161x1_2935x1_2951x50_82_S_0" localSheetId="15" hidden="1">Income!$AK$57</definedName>
    <definedName name="SD_161x1_2935x1_2951x50_83_S_0" localSheetId="15" hidden="1">Income!$AY$57</definedName>
    <definedName name="SD_161x1_2935x1_2951x50_84_S_0" localSheetId="15" hidden="1">Income!$AL$57</definedName>
    <definedName name="SD_161x1_2935x1_2951x50_91_B_1" localSheetId="15" hidden="1">Income!$B$57</definedName>
    <definedName name="SD_161x1_2935x1_2951x50_93_B_1" localSheetId="15" hidden="1">Income!$AN$57</definedName>
    <definedName name="SD_161x1_2935x1_2951x6_101_S_1" localSheetId="15" hidden="1">Income!$L$13</definedName>
    <definedName name="SD_161x1_2935x1_2951x6_107_S_0" localSheetId="15" hidden="1">Income!$H$13</definedName>
    <definedName name="SD_161x1_2935x1_2951x6_109_S_1" localSheetId="15" hidden="1">Income!$G$13</definedName>
    <definedName name="SD_161x1_2935x1_2951x6_52_S_0" localSheetId="15" hidden="1">Income!$C$13</definedName>
    <definedName name="SD_161x1_2935x1_2951x6_53_S_0" localSheetId="15" hidden="1">Income!$D$13</definedName>
    <definedName name="SD_161x1_2935x1_2951x6_54_S_0" localSheetId="15" hidden="1">Income!$F$13</definedName>
    <definedName name="SD_161x1_2935x1_2951x6_57_S_0" localSheetId="15" hidden="1">Income!$AM$13</definedName>
    <definedName name="SD_161x1_2935x1_2951x6_58_S_0" localSheetId="15" hidden="1">Income!$AR$13</definedName>
    <definedName name="SD_161x1_2935x1_2951x6_59_S_0" localSheetId="15" hidden="1">Income!$AP$13</definedName>
    <definedName name="SD_161x1_2935x1_2951x6_60_S_0" localSheetId="15" hidden="1">Income!$AQ$13</definedName>
    <definedName name="SD_161x1_2935x1_2951x6_61_S_0" localSheetId="15" hidden="1">Income!$AA$13</definedName>
    <definedName name="SD_161x1_2935x1_2951x6_62_S_0" localSheetId="15" hidden="1">Income!$X$13</definedName>
    <definedName name="SD_161x1_2935x1_2951x6_63_S_0" localSheetId="15" hidden="1">Income!$AD$13</definedName>
    <definedName name="SD_161x1_2935x1_2951x6_64_S_0" localSheetId="15" hidden="1">Income!$AG$13</definedName>
    <definedName name="SD_161x1_2935x1_2951x6_65_S_0" localSheetId="15" hidden="1">Income!$AF$13</definedName>
    <definedName name="SD_161x1_2935x1_2951x6_66_S_0" localSheetId="15" hidden="1">Income!$V$13</definedName>
    <definedName name="SD_161x1_2935x1_2951x6_67_S_0" localSheetId="15" hidden="1">Income!$W$13</definedName>
    <definedName name="SD_161x1_2935x1_2951x6_68_S_0" localSheetId="15" hidden="1">Income!$Z$13</definedName>
    <definedName name="SD_161x1_2935x1_2951x6_69_S_0" localSheetId="15" hidden="1">Income!$Y$13</definedName>
    <definedName name="SD_161x1_2935x1_2951x6_70_S_0" localSheetId="15" hidden="1">Income!$AB$13</definedName>
    <definedName name="SD_161x1_2935x1_2951x6_71_S_0" localSheetId="15" hidden="1">Income!$AC$13</definedName>
    <definedName name="SD_161x1_2935x1_2951x6_72_S_0" localSheetId="15" hidden="1">Income!$AE$13</definedName>
    <definedName name="SD_161x1_2935x1_2951x6_73_S_0" localSheetId="15" hidden="1">Income!$T$13</definedName>
    <definedName name="SD_161x1_2935x1_2951x6_74_B_0" localSheetId="15" hidden="1">Income!$U$13</definedName>
    <definedName name="SD_161x1_2935x1_2951x6_75_S_0" localSheetId="15" hidden="1">Income!$AU$13</definedName>
    <definedName name="SD_161x1_2935x1_2951x6_76_S_0" localSheetId="15" hidden="1">Income!$AH$13</definedName>
    <definedName name="SD_161x1_2935x1_2951x6_77_S_0" localSheetId="15" hidden="1">Income!$AV$13</definedName>
    <definedName name="SD_161x1_2935x1_2951x6_78_S_0" localSheetId="15" hidden="1">Income!$AI$13</definedName>
    <definedName name="SD_161x1_2935x1_2951x6_79_S_0" localSheetId="15" hidden="1">Income!$AW$13</definedName>
    <definedName name="SD_161x1_2935x1_2951x6_80_S_0" localSheetId="15" hidden="1">Income!$AJ$13</definedName>
    <definedName name="SD_161x1_2935x1_2951x6_81_S_0" localSheetId="15" hidden="1">Income!$AX$13</definedName>
    <definedName name="SD_161x1_2935x1_2951x6_82_S_0" localSheetId="15" hidden="1">Income!$AK$13</definedName>
    <definedName name="SD_161x1_2935x1_2951x6_83_S_0" localSheetId="15" hidden="1">Income!$AY$13</definedName>
    <definedName name="SD_161x1_2935x1_2951x6_84_S_0" localSheetId="15" hidden="1">Income!$AL$13</definedName>
    <definedName name="SD_161x1_2935x1_2951x6_91_S_1" localSheetId="15" hidden="1">Income!$B$13</definedName>
    <definedName name="SD_161x1_2935x1_2951x6_93_S_1" localSheetId="15" hidden="1">Income!$AN$13</definedName>
    <definedName name="SD_161x1_2935x1_2951x7_101_S_1" localSheetId="15" hidden="1">Income!$L$14</definedName>
    <definedName name="SD_161x1_2935x1_2951x7_107_S_0" localSheetId="15" hidden="1">Income!$H$14</definedName>
    <definedName name="SD_161x1_2935x1_2951x7_109_S_1" localSheetId="15" hidden="1">Income!$G$14</definedName>
    <definedName name="SD_161x1_2935x1_2951x7_52_S_0" localSheetId="15" hidden="1">Income!$C$14</definedName>
    <definedName name="SD_161x1_2935x1_2951x7_53_S_0" localSheetId="15" hidden="1">Income!$D$14</definedName>
    <definedName name="SD_161x1_2935x1_2951x7_54_S_0" localSheetId="15" hidden="1">Income!$F$14</definedName>
    <definedName name="SD_161x1_2935x1_2951x7_57_S_0" localSheetId="15" hidden="1">Income!$AM$14</definedName>
    <definedName name="SD_161x1_2935x1_2951x7_58_S_0" localSheetId="15" hidden="1">Income!$AR$14</definedName>
    <definedName name="SD_161x1_2935x1_2951x7_59_S_0" localSheetId="15" hidden="1">Income!$AP$14</definedName>
    <definedName name="SD_161x1_2935x1_2951x7_60_S_0" localSheetId="15" hidden="1">Income!$AQ$14</definedName>
    <definedName name="SD_161x1_2935x1_2951x7_61_S_0" localSheetId="15" hidden="1">Income!$AA$14</definedName>
    <definedName name="SD_161x1_2935x1_2951x7_62_S_0" localSheetId="15" hidden="1">Income!$X$14</definedName>
    <definedName name="SD_161x1_2935x1_2951x7_63_S_0" localSheetId="15" hidden="1">Income!$AD$14</definedName>
    <definedName name="SD_161x1_2935x1_2951x7_64_S_0" localSheetId="15" hidden="1">Income!$AG$14</definedName>
    <definedName name="SD_161x1_2935x1_2951x7_65_S_0" localSheetId="15" hidden="1">Income!$AF$14</definedName>
    <definedName name="SD_161x1_2935x1_2951x7_66_S_0" localSheetId="15" hidden="1">Income!$V$14</definedName>
    <definedName name="SD_161x1_2935x1_2951x7_67_S_0" localSheetId="15" hidden="1">Income!$W$14</definedName>
    <definedName name="SD_161x1_2935x1_2951x7_68_S_0" localSheetId="15" hidden="1">Income!$Z$14</definedName>
    <definedName name="SD_161x1_2935x1_2951x7_69_S_0" localSheetId="15" hidden="1">Income!$Y$14</definedName>
    <definedName name="SD_161x1_2935x1_2951x7_70_S_0" localSheetId="15" hidden="1">Income!$AB$14</definedName>
    <definedName name="SD_161x1_2935x1_2951x7_71_S_0" localSheetId="15" hidden="1">Income!$AC$14</definedName>
    <definedName name="SD_161x1_2935x1_2951x7_72_S_0" localSheetId="15" hidden="1">Income!$AE$14</definedName>
    <definedName name="SD_161x1_2935x1_2951x7_73_S_0" localSheetId="15" hidden="1">Income!$T$14</definedName>
    <definedName name="SD_161x1_2935x1_2951x7_74_B_0" localSheetId="15" hidden="1">Income!$U$14</definedName>
    <definedName name="SD_161x1_2935x1_2951x7_75_S_0" localSheetId="15" hidden="1">Income!$AU$14</definedName>
    <definedName name="SD_161x1_2935x1_2951x7_76_S_0" localSheetId="15" hidden="1">Income!$AH$14</definedName>
    <definedName name="SD_161x1_2935x1_2951x7_77_S_0" localSheetId="15" hidden="1">Income!$AV$14</definedName>
    <definedName name="SD_161x1_2935x1_2951x7_78_S_0" localSheetId="15" hidden="1">Income!$AI$14</definedName>
    <definedName name="SD_161x1_2935x1_2951x7_79_S_0" localSheetId="15" hidden="1">Income!$AW$14</definedName>
    <definedName name="SD_161x1_2935x1_2951x7_80_S_0" localSheetId="15" hidden="1">Income!$AJ$14</definedName>
    <definedName name="SD_161x1_2935x1_2951x7_81_S_0" localSheetId="15" hidden="1">Income!$AX$14</definedName>
    <definedName name="SD_161x1_2935x1_2951x7_82_S_0" localSheetId="15" hidden="1">Income!$AK$14</definedName>
    <definedName name="SD_161x1_2935x1_2951x7_83_S_0" localSheetId="15" hidden="1">Income!$AY$14</definedName>
    <definedName name="SD_161x1_2935x1_2951x7_84_S_0" localSheetId="15" hidden="1">Income!$AL$14</definedName>
    <definedName name="SD_161x1_2935x1_2951x7_91_S_1" localSheetId="15" hidden="1">Income!$B$14</definedName>
    <definedName name="SD_161x1_2935x1_2951x7_93_S_1" localSheetId="15" hidden="1">Income!$AN$14</definedName>
    <definedName name="SD_161x1_2935x1_2951x8_101_S_1" localSheetId="15" hidden="1">Income!$L$15</definedName>
    <definedName name="SD_161x1_2935x1_2951x8_107_S_0" localSheetId="15" hidden="1">Income!$H$15</definedName>
    <definedName name="SD_161x1_2935x1_2951x8_109_S_1" localSheetId="15" hidden="1">Income!$G$15</definedName>
    <definedName name="SD_161x1_2935x1_2951x8_52_S_0" localSheetId="15" hidden="1">Income!$C$15</definedName>
    <definedName name="SD_161x1_2935x1_2951x8_53_S_0" localSheetId="15" hidden="1">Income!$D$15</definedName>
    <definedName name="SD_161x1_2935x1_2951x8_54_S_0" localSheetId="15" hidden="1">Income!$F$15</definedName>
    <definedName name="SD_161x1_2935x1_2951x8_57_S_0" localSheetId="15" hidden="1">Income!$AM$15</definedName>
    <definedName name="SD_161x1_2935x1_2951x8_58_S_0" localSheetId="15" hidden="1">Income!$AR$15</definedName>
    <definedName name="SD_161x1_2935x1_2951x8_59_S_0" localSheetId="15" hidden="1">Income!$AP$15</definedName>
    <definedName name="SD_161x1_2935x1_2951x8_60_S_0" localSheetId="15" hidden="1">Income!$AQ$15</definedName>
    <definedName name="SD_161x1_2935x1_2951x8_61_S_0" localSheetId="15" hidden="1">Income!$AA$15</definedName>
    <definedName name="SD_161x1_2935x1_2951x8_62_S_0" localSheetId="15" hidden="1">Income!$X$15</definedName>
    <definedName name="SD_161x1_2935x1_2951x8_63_S_0" localSheetId="15" hidden="1">Income!$AD$15</definedName>
    <definedName name="SD_161x1_2935x1_2951x8_64_S_0" localSheetId="15" hidden="1">Income!$AG$15</definedName>
    <definedName name="SD_161x1_2935x1_2951x8_65_S_0" localSheetId="15" hidden="1">Income!$AF$15</definedName>
    <definedName name="SD_161x1_2935x1_2951x8_66_S_0" localSheetId="15" hidden="1">Income!$V$15</definedName>
    <definedName name="SD_161x1_2935x1_2951x8_67_S_0" localSheetId="15" hidden="1">Income!$W$15</definedName>
    <definedName name="SD_161x1_2935x1_2951x8_68_S_0" localSheetId="15" hidden="1">Income!$Z$15</definedName>
    <definedName name="SD_161x1_2935x1_2951x8_69_S_0" localSheetId="15" hidden="1">Income!$Y$15</definedName>
    <definedName name="SD_161x1_2935x1_2951x8_70_S_0" localSheetId="15" hidden="1">Income!$AB$15</definedName>
    <definedName name="SD_161x1_2935x1_2951x8_71_S_0" localSheetId="15" hidden="1">Income!$AC$15</definedName>
    <definedName name="SD_161x1_2935x1_2951x8_72_S_0" localSheetId="15" hidden="1">Income!$AE$15</definedName>
    <definedName name="SD_161x1_2935x1_2951x8_73_S_0" localSheetId="15" hidden="1">Income!$T$15</definedName>
    <definedName name="SD_161x1_2935x1_2951x8_74_B_0" localSheetId="15" hidden="1">Income!$U$15</definedName>
    <definedName name="SD_161x1_2935x1_2951x8_75_S_0" localSheetId="15" hidden="1">Income!$AU$15</definedName>
    <definedName name="SD_161x1_2935x1_2951x8_76_S_0" localSheetId="15" hidden="1">Income!$AH$15</definedName>
    <definedName name="SD_161x1_2935x1_2951x8_77_S_0" localSheetId="15" hidden="1">Income!$AV$15</definedName>
    <definedName name="SD_161x1_2935x1_2951x8_78_S_0" localSheetId="15" hidden="1">Income!$AI$15</definedName>
    <definedName name="SD_161x1_2935x1_2951x8_79_S_0" localSheetId="15" hidden="1">Income!$AW$15</definedName>
    <definedName name="SD_161x1_2935x1_2951x8_80_S_0" localSheetId="15" hidden="1">Income!$AJ$15</definedName>
    <definedName name="SD_161x1_2935x1_2951x8_81_S_0" localSheetId="15" hidden="1">Income!$AX$15</definedName>
    <definedName name="SD_161x1_2935x1_2951x8_82_S_0" localSheetId="15" hidden="1">Income!$AK$15</definedName>
    <definedName name="SD_161x1_2935x1_2951x8_83_S_0" localSheetId="15" hidden="1">Income!$AY$15</definedName>
    <definedName name="SD_161x1_2935x1_2951x8_84_S_0" localSheetId="15" hidden="1">Income!$AL$15</definedName>
    <definedName name="SD_161x1_2935x1_2951x8_91_S_1" localSheetId="15" hidden="1">Income!$B$15</definedName>
    <definedName name="SD_161x1_2935x1_2951x8_93_S_1" localSheetId="15" hidden="1">Income!$AN$15</definedName>
    <definedName name="SD_161x1_2935x1_2951x9_101_S_1" localSheetId="15" hidden="1">Income!$L$16</definedName>
    <definedName name="SD_161x1_2935x1_2951x9_107_S_0" localSheetId="15" hidden="1">Income!$H$16</definedName>
    <definedName name="SD_161x1_2935x1_2951x9_109_S_1" localSheetId="15" hidden="1">Income!$G$16</definedName>
    <definedName name="SD_161x1_2935x1_2951x9_52_S_0" localSheetId="15" hidden="1">Income!$C$16</definedName>
    <definedName name="SD_161x1_2935x1_2951x9_53_S_0" localSheetId="15" hidden="1">Income!$D$16</definedName>
    <definedName name="SD_161x1_2935x1_2951x9_54_S_0" localSheetId="15" hidden="1">Income!$F$16</definedName>
    <definedName name="SD_161x1_2935x1_2951x9_57_S_0" localSheetId="15" hidden="1">Income!$AM$16</definedName>
    <definedName name="SD_161x1_2935x1_2951x9_58_S_0" localSheetId="15" hidden="1">Income!$AR$16</definedName>
    <definedName name="SD_161x1_2935x1_2951x9_59_S_0" localSheetId="15" hidden="1">Income!$AP$16</definedName>
    <definedName name="SD_161x1_2935x1_2951x9_60_S_0" localSheetId="15" hidden="1">Income!$AQ$16</definedName>
    <definedName name="SD_161x1_2935x1_2951x9_61_S_0" localSheetId="15" hidden="1">Income!$AA$16</definedName>
    <definedName name="SD_161x1_2935x1_2951x9_62_S_0" localSheetId="15" hidden="1">Income!$X$16</definedName>
    <definedName name="SD_161x1_2935x1_2951x9_63_S_0" localSheetId="15" hidden="1">Income!$AD$16</definedName>
    <definedName name="SD_161x1_2935x1_2951x9_64_S_0" localSheetId="15" hidden="1">Income!$AG$16</definedName>
    <definedName name="SD_161x1_2935x1_2951x9_65_S_0" localSheetId="15" hidden="1">Income!$AF$16</definedName>
    <definedName name="SD_161x1_2935x1_2951x9_66_S_0" localSheetId="15" hidden="1">Income!$V$16</definedName>
    <definedName name="SD_161x1_2935x1_2951x9_67_S_0" localSheetId="15" hidden="1">Income!$W$16</definedName>
    <definedName name="SD_161x1_2935x1_2951x9_68_S_0" localSheetId="15" hidden="1">Income!$Z$16</definedName>
    <definedName name="SD_161x1_2935x1_2951x9_69_S_0" localSheetId="15" hidden="1">Income!$Y$16</definedName>
    <definedName name="SD_161x1_2935x1_2951x9_70_S_0" localSheetId="15" hidden="1">Income!$AB$16</definedName>
    <definedName name="SD_161x1_2935x1_2951x9_71_S_0" localSheetId="15" hidden="1">Income!$AC$16</definedName>
    <definedName name="SD_161x1_2935x1_2951x9_72_S_0" localSheetId="15" hidden="1">Income!$AE$16</definedName>
    <definedName name="SD_161x1_2935x1_2951x9_73_S_0" localSheetId="15" hidden="1">Income!$T$16</definedName>
    <definedName name="SD_161x1_2935x1_2951x9_74_B_0" localSheetId="15" hidden="1">Income!$U$16</definedName>
    <definedName name="SD_161x1_2935x1_2951x9_75_S_0" localSheetId="15" hidden="1">Income!$AU$16</definedName>
    <definedName name="SD_161x1_2935x1_2951x9_76_S_0" localSheetId="15" hidden="1">Income!$AH$16</definedName>
    <definedName name="SD_161x1_2935x1_2951x9_77_S_0" localSheetId="15" hidden="1">Income!$AV$16</definedName>
    <definedName name="SD_161x1_2935x1_2951x9_78_S_0" localSheetId="15" hidden="1">Income!$AI$16</definedName>
    <definedName name="SD_161x1_2935x1_2951x9_79_S_0" localSheetId="15" hidden="1">Income!$AW$16</definedName>
    <definedName name="SD_161x1_2935x1_2951x9_80_S_0" localSheetId="15" hidden="1">Income!$AJ$16</definedName>
    <definedName name="SD_161x1_2935x1_2951x9_81_S_0" localSheetId="15" hidden="1">Income!$AX$16</definedName>
    <definedName name="SD_161x1_2935x1_2951x9_82_S_0" localSheetId="15" hidden="1">Income!$AK$16</definedName>
    <definedName name="SD_161x1_2935x1_2951x9_83_S_0" localSheetId="15" hidden="1">Income!$AY$16</definedName>
    <definedName name="SD_161x1_2935x1_2951x9_84_S_0" localSheetId="15" hidden="1">Income!$AL$16</definedName>
    <definedName name="SD_161x1_2935x1_2951x9_91_S_1" localSheetId="15" hidden="1">Income!$B$16</definedName>
    <definedName name="SD_161x1_2935x1_2951x9_93_S_1" localSheetId="15" hidden="1">Income!$AN$16</definedName>
    <definedName name="SD_161x1_2935x1_3948x1_21_S_1" localSheetId="16" hidden="1">'Comm. Income'!$C$8</definedName>
    <definedName name="SD_161x1_2935x1_3948x1_22_S_0" localSheetId="16" hidden="1">'Comm. Income'!$D$8</definedName>
    <definedName name="SD_161x1_2935x1_3948x1_24_S_0" localSheetId="16" hidden="1">'Comm. Income'!$B$8</definedName>
    <definedName name="SD_161x1_2935x1_3948x1_28_S_0" localSheetId="16" hidden="1">'Comm. Income'!$L$8</definedName>
    <definedName name="SD_161x1_2935x1_3948x1_35_S_0" localSheetId="16" hidden="1">'Comm. Income'!$E$8</definedName>
    <definedName name="SD_161x1_2935x1_3948x1_36_S_0" localSheetId="16" hidden="1">'Comm. Income'!$H$8</definedName>
    <definedName name="SD_161x1_2935x1_3948x1_37_S_0" localSheetId="16" hidden="1">'Comm. Income'!$J$8</definedName>
    <definedName name="SD_161x1_2935x1_3948x1_38_S_0" localSheetId="16" hidden="1">'Comm. Income'!$I$8</definedName>
    <definedName name="SD_161x1_2935x1_3948x10_21_S_1" localSheetId="16" hidden="1">'Comm. Income'!$C$17</definedName>
    <definedName name="SD_161x1_2935x1_3948x10_22_S_0" localSheetId="16" hidden="1">'Comm. Income'!$D$17</definedName>
    <definedName name="SD_161x1_2935x1_3948x10_24_S_0" localSheetId="16" hidden="1">'Comm. Income'!$B$17</definedName>
    <definedName name="SD_161x1_2935x1_3948x10_28_S_0" localSheetId="16" hidden="1">'Comm. Income'!$L$17</definedName>
    <definedName name="SD_161x1_2935x1_3948x10_35_S_0" localSheetId="16" hidden="1">'Comm. Income'!$E$17</definedName>
    <definedName name="SD_161x1_2935x1_3948x10_36_S_0" localSheetId="16" hidden="1">'Comm. Income'!$H$17</definedName>
    <definedName name="SD_161x1_2935x1_3948x10_37_S_0" localSheetId="16" hidden="1">'Comm. Income'!$J$17</definedName>
    <definedName name="SD_161x1_2935x1_3948x10_38_S_0" localSheetId="16" hidden="1">'Comm. Income'!$I$17</definedName>
    <definedName name="SD_161x1_2935x1_3948x2_21_S_1" localSheetId="16" hidden="1">'Comm. Income'!$C$9</definedName>
    <definedName name="SD_161x1_2935x1_3948x2_22_S_0" localSheetId="16" hidden="1">'Comm. Income'!$D$9</definedName>
    <definedName name="SD_161x1_2935x1_3948x2_24_S_0" localSheetId="16" hidden="1">'Comm. Income'!$B$9</definedName>
    <definedName name="SD_161x1_2935x1_3948x2_28_S_0" localSheetId="16" hidden="1">'Comm. Income'!$L$9</definedName>
    <definedName name="SD_161x1_2935x1_3948x2_35_S_0" localSheetId="16" hidden="1">'Comm. Income'!$E$9</definedName>
    <definedName name="SD_161x1_2935x1_3948x2_36_S_0" localSheetId="16" hidden="1">'Comm. Income'!$H$9</definedName>
    <definedName name="SD_161x1_2935x1_3948x2_37_S_0" localSheetId="16" hidden="1">'Comm. Income'!$J$9</definedName>
    <definedName name="SD_161x1_2935x1_3948x2_38_S_0" localSheetId="16" hidden="1">'Comm. Income'!$I$9</definedName>
    <definedName name="SD_161x1_2935x1_3948x3_21_S_1" localSheetId="16" hidden="1">'Comm. Income'!$C$10</definedName>
    <definedName name="SD_161x1_2935x1_3948x3_22_S_0" localSheetId="16" hidden="1">'Comm. Income'!$D$10</definedName>
    <definedName name="SD_161x1_2935x1_3948x3_24_S_0" localSheetId="16" hidden="1">'Comm. Income'!$B$10</definedName>
    <definedName name="SD_161x1_2935x1_3948x3_28_S_0" localSheetId="16" hidden="1">'Comm. Income'!$L$10</definedName>
    <definedName name="SD_161x1_2935x1_3948x3_35_S_0" localSheetId="16" hidden="1">'Comm. Income'!$E$10</definedName>
    <definedName name="SD_161x1_2935x1_3948x3_36_S_0" localSheetId="16" hidden="1">'Comm. Income'!$H$10</definedName>
    <definedName name="SD_161x1_2935x1_3948x3_37_S_0" localSheetId="16" hidden="1">'Comm. Income'!$J$10</definedName>
    <definedName name="SD_161x1_2935x1_3948x3_38_S_0" localSheetId="16" hidden="1">'Comm. Income'!$I$10</definedName>
    <definedName name="SD_161x1_2935x1_3948x4_21_S_1" localSheetId="16" hidden="1">'Comm. Income'!$C$11</definedName>
    <definedName name="SD_161x1_2935x1_3948x4_22_S_0" localSheetId="16" hidden="1">'Comm. Income'!$D$11</definedName>
    <definedName name="SD_161x1_2935x1_3948x4_24_S_0" localSheetId="16" hidden="1">'Comm. Income'!$B$11</definedName>
    <definedName name="SD_161x1_2935x1_3948x4_28_S_0" localSheetId="16" hidden="1">'Comm. Income'!$L$11</definedName>
    <definedName name="SD_161x1_2935x1_3948x4_35_S_0" localSheetId="16" hidden="1">'Comm. Income'!$E$11</definedName>
    <definedName name="SD_161x1_2935x1_3948x4_36_S_0" localSheetId="16" hidden="1">'Comm. Income'!$H$11</definedName>
    <definedName name="SD_161x1_2935x1_3948x4_37_S_0" localSheetId="16" hidden="1">'Comm. Income'!$J$11</definedName>
    <definedName name="SD_161x1_2935x1_3948x4_38_S_0" localSheetId="16" hidden="1">'Comm. Income'!$I$11</definedName>
    <definedName name="SD_161x1_2935x1_3948x5_21_S_1" localSheetId="16" hidden="1">'Comm. Income'!$C$12</definedName>
    <definedName name="SD_161x1_2935x1_3948x5_22_S_0" localSheetId="16" hidden="1">'Comm. Income'!$D$12</definedName>
    <definedName name="SD_161x1_2935x1_3948x5_24_S_0" localSheetId="16" hidden="1">'Comm. Income'!$B$12</definedName>
    <definedName name="SD_161x1_2935x1_3948x5_28_S_0" localSheetId="16" hidden="1">'Comm. Income'!$L$12</definedName>
    <definedName name="SD_161x1_2935x1_3948x5_35_S_0" localSheetId="16" hidden="1">'Comm. Income'!$E$12</definedName>
    <definedName name="SD_161x1_2935x1_3948x5_36_S_0" localSheetId="16" hidden="1">'Comm. Income'!$H$12</definedName>
    <definedName name="SD_161x1_2935x1_3948x5_37_S_0" localSheetId="16" hidden="1">'Comm. Income'!$J$12</definedName>
    <definedName name="SD_161x1_2935x1_3948x5_38_S_0" localSheetId="16" hidden="1">'Comm. Income'!$I$12</definedName>
    <definedName name="SD_161x1_2935x1_3948x6_21_S_1" localSheetId="16" hidden="1">'Comm. Income'!$C$13</definedName>
    <definedName name="SD_161x1_2935x1_3948x6_22_S_0" localSheetId="16" hidden="1">'Comm. Income'!$D$13</definedName>
    <definedName name="SD_161x1_2935x1_3948x6_24_S_0" localSheetId="16" hidden="1">'Comm. Income'!$B$13</definedName>
    <definedName name="SD_161x1_2935x1_3948x6_28_S_0" localSheetId="16" hidden="1">'Comm. Income'!$L$13</definedName>
    <definedName name="SD_161x1_2935x1_3948x6_35_S_0" localSheetId="16" hidden="1">'Comm. Income'!$E$13</definedName>
    <definedName name="SD_161x1_2935x1_3948x6_36_S_0" localSheetId="16" hidden="1">'Comm. Income'!$H$13</definedName>
    <definedName name="SD_161x1_2935x1_3948x6_37_S_0" localSheetId="16" hidden="1">'Comm. Income'!$J$13</definedName>
    <definedName name="SD_161x1_2935x1_3948x6_38_S_0" localSheetId="16" hidden="1">'Comm. Income'!$I$13</definedName>
    <definedName name="SD_161x1_2935x1_3948x7_21_S_1" localSheetId="16" hidden="1">'Comm. Income'!$C$14</definedName>
    <definedName name="SD_161x1_2935x1_3948x7_22_S_0" localSheetId="16" hidden="1">'Comm. Income'!$D$14</definedName>
    <definedName name="SD_161x1_2935x1_3948x7_24_S_0" localSheetId="16" hidden="1">'Comm. Income'!$B$14</definedName>
    <definedName name="SD_161x1_2935x1_3948x7_28_S_0" localSheetId="16" hidden="1">'Comm. Income'!$L$14</definedName>
    <definedName name="SD_161x1_2935x1_3948x7_35_S_0" localSheetId="16" hidden="1">'Comm. Income'!$E$14</definedName>
    <definedName name="SD_161x1_2935x1_3948x7_36_S_0" localSheetId="16" hidden="1">'Comm. Income'!$H$14</definedName>
    <definedName name="SD_161x1_2935x1_3948x7_37_S_0" localSheetId="16" hidden="1">'Comm. Income'!$J$14</definedName>
    <definedName name="SD_161x1_2935x1_3948x7_38_S_0" localSheetId="16" hidden="1">'Comm. Income'!$I$14</definedName>
    <definedName name="SD_161x1_2935x1_3948x8_21_S_1" localSheetId="16" hidden="1">'Comm. Income'!$C$15</definedName>
    <definedName name="SD_161x1_2935x1_3948x8_22_S_0" localSheetId="16" hidden="1">'Comm. Income'!$D$15</definedName>
    <definedName name="SD_161x1_2935x1_3948x8_24_S_0" localSheetId="16" hidden="1">'Comm. Income'!$B$15</definedName>
    <definedName name="SD_161x1_2935x1_3948x8_28_S_0" localSheetId="16" hidden="1">'Comm. Income'!$L$15</definedName>
    <definedName name="SD_161x1_2935x1_3948x8_35_S_0" localSheetId="16" hidden="1">'Comm. Income'!$E$15</definedName>
    <definedName name="SD_161x1_2935x1_3948x8_36_S_0" localSheetId="16" hidden="1">'Comm. Income'!$H$15</definedName>
    <definedName name="SD_161x1_2935x1_3948x8_37_S_0" localSheetId="16" hidden="1">'Comm. Income'!$J$15</definedName>
    <definedName name="SD_161x1_2935x1_3948x8_38_S_0" localSheetId="16" hidden="1">'Comm. Income'!$I$15</definedName>
    <definedName name="SD_161x1_2935x1_3948x9_21_S_1" localSheetId="16" hidden="1">'Comm. Income'!$C$16</definedName>
    <definedName name="SD_161x1_2935x1_3948x9_22_S_0" localSheetId="16" hidden="1">'Comm. Income'!$D$16</definedName>
    <definedName name="SD_161x1_2935x1_3948x9_24_S_0" localSheetId="16" hidden="1">'Comm. Income'!$B$16</definedName>
    <definedName name="SD_161x1_2935x1_3948x9_28_S_0" localSheetId="16" hidden="1">'Comm. Income'!$L$16</definedName>
    <definedName name="SD_161x1_2935x1_3948x9_35_S_0" localSheetId="16" hidden="1">'Comm. Income'!$E$16</definedName>
    <definedName name="SD_161x1_2935x1_3948x9_36_S_0" localSheetId="16" hidden="1">'Comm. Income'!$H$16</definedName>
    <definedName name="SD_161x1_2935x1_3948x9_37_S_0" localSheetId="16" hidden="1">'Comm. Income'!$J$16</definedName>
    <definedName name="SD_161x1_2935x1_3948x9_38_S_0" localSheetId="16" hidden="1">'Comm. Income'!$I$16</definedName>
    <definedName name="SD_161x1_30_B_0" localSheetId="7" hidden="1">'DEV Info'!$Q$14</definedName>
    <definedName name="SD_161x1_31_S_0" localSheetId="7" hidden="1">'DEV Info'!$Q$46</definedName>
    <definedName name="SD_161x1_35_S_0" localSheetId="7" hidden="1">'DEV Info'!$F$42</definedName>
    <definedName name="SD_161x1_36_S_0" localSheetId="7" hidden="1">'DEV Info'!$H$33</definedName>
    <definedName name="SD_161x1_39_S_0" localSheetId="7" hidden="1">'DEV Info'!$J$40</definedName>
    <definedName name="SD_161x1_41_S_0" localSheetId="12" hidden="1">Bldg!$H$5</definedName>
    <definedName name="SD_161x1_42_S_0" localSheetId="12" hidden="1">Bldg!$H$7</definedName>
    <definedName name="SD_161x1_48_S_0" localSheetId="7" hidden="1">'DEV Info'!$J$27</definedName>
    <definedName name="SD_161x1_49_B_0" localSheetId="7" hidden="1">'DEV Info'!$J$28</definedName>
    <definedName name="SD_161x1_52_S_0" localSheetId="11" hidden="1">Site!$H$43</definedName>
    <definedName name="SD_161x1_5330x1_101_S_0" localSheetId="12" hidden="1">Bldg!$C$13</definedName>
    <definedName name="SD_161x1_5330x1_437_S_1" localSheetId="12" hidden="1">Bldg!$B$15</definedName>
    <definedName name="SD_161x1_5330x1_438_S_0" localSheetId="11" hidden="1">Site!$H$28</definedName>
    <definedName name="SD_161x1_5330x1_439_S_1" localSheetId="11" hidden="1">Site!$H$33</definedName>
    <definedName name="SD_161x1_5330x1_440_S_0" localSheetId="12" hidden="1">Bldg!$C$10</definedName>
    <definedName name="SD_161x1_5330x1_441_B_0" localSheetId="11" hidden="1">Site!$E$87</definedName>
    <definedName name="SD_161x1_5330x1_453_B_1" localSheetId="14" hidden="1">Mrktg!$D$32</definedName>
    <definedName name="SD_161x1_57_S_0" localSheetId="7" hidden="1">'DEV Info'!$B$17</definedName>
    <definedName name="SD_161x1_58_S_0" localSheetId="12" hidden="1">Bldg!$C$11</definedName>
    <definedName name="SD_161x1_71_B_0" localSheetId="10" hidden="1">Team!$E$44</definedName>
    <definedName name="SD_161x1_76_S_1" localSheetId="7" hidden="1">'DEV Info'!$G$10</definedName>
    <definedName name="SD_161x1_77_S_1" localSheetId="7" hidden="1">'DEV Info'!$P$40</definedName>
    <definedName name="SD_161x1_78_S_1" localSheetId="12" hidden="1">Bldg!$H$10</definedName>
    <definedName name="SD_161x1_80_S_1" localSheetId="12" hidden="1">Bldg!$H$14</definedName>
    <definedName name="SD_161x1_81_S_1" localSheetId="7" hidden="1">'DEV Info'!$D$19</definedName>
    <definedName name="SD_161x1_82_S_1" localSheetId="12" hidden="1">Bldg!$G$51</definedName>
    <definedName name="SD_161x1_83_S_1" localSheetId="12" hidden="1">Bldg!$H$13</definedName>
    <definedName name="SD_161x1_84_S_1" localSheetId="7" hidden="1">'DEV Info'!$H$44</definedName>
    <definedName name="SD_161x1_85_S_1" localSheetId="12" hidden="1">Bldg!$H$12</definedName>
    <definedName name="SD_161x1_88_S_1" localSheetId="11" hidden="1">'DEV Info'!$I$23</definedName>
    <definedName name="SD_161x1_89_S_1" localSheetId="12" hidden="1">Bldg!$H$11</definedName>
    <definedName name="SD_21_S_0" localSheetId="7" hidden="1">'DEV Info'!$D$6</definedName>
    <definedName name="SD_25_S_0" localSheetId="18" hidden="1">Uses!$F$103</definedName>
    <definedName name="SD_27_S_0" localSheetId="8" hidden="1">Sources!$F$121</definedName>
    <definedName name="SD_3946x1_100_S_0" localSheetId="17" hidden="1">Expenses!$J$21</definedName>
    <definedName name="SD_3946x1_101_S_0" localSheetId="17" hidden="1">Expenses!$J$30</definedName>
    <definedName name="SD_3946x1_102_S_0" localSheetId="17" hidden="1">Expenses!$J$53</definedName>
    <definedName name="SD_3946x1_103_S_0" localSheetId="17" hidden="1">Expenses!$J$65</definedName>
    <definedName name="SD_3946x1_104_S_0" localSheetId="17" hidden="1">Expenses!$J$69</definedName>
    <definedName name="SD_3946x1_105_S_0" localSheetId="15" hidden="1">Income!$H$72</definedName>
    <definedName name="SD_3946x1_106_S_0" localSheetId="11" hidden="1">Site!$E$67</definedName>
    <definedName name="SD_3946x1_109_S_0" localSheetId="16" hidden="1">'Comm. Income'!$K$27</definedName>
    <definedName name="SD_3946x1_117_S_0" localSheetId="7" hidden="1">'DEV Info'!$E$34</definedName>
    <definedName name="SD_3946x1_118_S_0" localSheetId="7" hidden="1">'DEV Info'!$E$35</definedName>
    <definedName name="SD_3946x1_119_S_0" localSheetId="7" hidden="1">'DEV Info'!$E$36</definedName>
    <definedName name="SD_3946x1_120_S_0" localSheetId="7" hidden="1">'DEV Info'!$E$37</definedName>
    <definedName name="SD_3946x1_121_S_0" localSheetId="7" hidden="1">'DEV Info'!$E$21</definedName>
    <definedName name="SD_3946x1_122_S_0" localSheetId="7" hidden="1">'DEV Info'!$E$23</definedName>
    <definedName name="SD_3946x1_123_S_0" localSheetId="7" hidden="1">'DEV Info'!$E$22</definedName>
    <definedName name="SD_3946x1_124_S_0" localSheetId="7" hidden="1">'DEV Info'!$E$60</definedName>
    <definedName name="SD_3946x1_125_S_0" localSheetId="7" hidden="1">'DEV Info'!$F$65</definedName>
    <definedName name="SD_3946x1_126_S_0" localSheetId="7" hidden="1">'DEV Info'!$F$66</definedName>
    <definedName name="SD_3946x1_128_S_0" localSheetId="8" hidden="1">Sources!$H$11</definedName>
    <definedName name="SD_3946x1_129_S_0" localSheetId="8" hidden="1">Sources!$C$11</definedName>
    <definedName name="SD_3946x1_131_S_0" localSheetId="8" hidden="1">Sources!$C$14</definedName>
    <definedName name="SD_3946x1_142_S_0" localSheetId="8" hidden="1">Sources!$C$29</definedName>
    <definedName name="SD_3946x1_144_S_0" localSheetId="8" hidden="1">Sources!$E$90</definedName>
    <definedName name="SD_3946x1_145_S_0" localSheetId="7" hidden="1">'DEV Info'!$E$33</definedName>
    <definedName name="SD_3946x1_146_S_0" localSheetId="9" hidden="1">Borrower!$F$6</definedName>
    <definedName name="SD_3946x1_147_S_0" localSheetId="9" hidden="1">Borrower!$F$11</definedName>
    <definedName name="SD_3946x1_150_S_0" localSheetId="17" hidden="1">Expenses!$J$7</definedName>
    <definedName name="SD_3946x1_151_S_0" localSheetId="17" hidden="1">Expenses!$J$8</definedName>
    <definedName name="SD_3946x1_152_S_0" localSheetId="17" hidden="1">Expenses!$J$9</definedName>
    <definedName name="SD_3946x1_153_S_0" localSheetId="17" hidden="1">Expenses!$J$10</definedName>
    <definedName name="SD_3946x1_154_S_0" localSheetId="17" hidden="1">Expenses!$J$11</definedName>
    <definedName name="SD_3946x1_155_S_0" localSheetId="17" hidden="1">Expenses!$J$12</definedName>
    <definedName name="SD_3946x1_156_S_0" localSheetId="17" hidden="1">Expenses!$J$13</definedName>
    <definedName name="SD_3946x1_157_S_0" localSheetId="17" hidden="1">Expenses!$J$14</definedName>
    <definedName name="SD_3946x1_158_S_0" localSheetId="17" hidden="1">Expenses!$J$15</definedName>
    <definedName name="SD_3946x1_159_S_0" localSheetId="17" hidden="1">Expenses!$J$16</definedName>
    <definedName name="SD_3946x1_160_S_0" localSheetId="17" hidden="1">Expenses!$J$17</definedName>
    <definedName name="SD_3946x1_161_S_0" localSheetId="17" hidden="1">Expenses!$J$18</definedName>
    <definedName name="SD_3946x1_162_S_0" localSheetId="17" hidden="1">Expenses!$J$19</definedName>
    <definedName name="SD_3946x1_163_S_0" localSheetId="17" hidden="1">Expenses!$J$20</definedName>
    <definedName name="SD_3946x1_164_S_0" localSheetId="17" hidden="1">Expenses!$J$24</definedName>
    <definedName name="SD_3946x1_165_S_0" localSheetId="17" hidden="1">Expenses!$J$25</definedName>
    <definedName name="SD_3946x1_166_S_0" localSheetId="17" hidden="1">Expenses!$J$26</definedName>
    <definedName name="SD_3946x1_167_S_0" localSheetId="17" hidden="1">Expenses!$J$27</definedName>
    <definedName name="SD_3946x1_168_S_0" localSheetId="17" hidden="1">Expenses!$J$28</definedName>
    <definedName name="SD_3946x1_169_S_0" localSheetId="17" hidden="1">Expenses!$J$29</definedName>
    <definedName name="SD_3946x1_170_S_0" localSheetId="17" hidden="1">Expenses!$J$33</definedName>
    <definedName name="SD_3946x1_171_S_0" localSheetId="17" hidden="1">Expenses!$J$34</definedName>
    <definedName name="SD_3946x1_172_S_0" localSheetId="17" hidden="1">Expenses!$J$35</definedName>
    <definedName name="SD_3946x1_173_S_0" localSheetId="17" hidden="1">Expenses!$J$36</definedName>
    <definedName name="SD_3946x1_174_S_0" localSheetId="17" hidden="1">Expenses!$J$37</definedName>
    <definedName name="SD_3946x1_175_S_0" localSheetId="17" hidden="1">Expenses!$J$38</definedName>
    <definedName name="SD_3946x1_176_S_0" localSheetId="17" hidden="1">Expenses!$J$39</definedName>
    <definedName name="SD_3946x1_177_S_0" localSheetId="17" hidden="1">Expenses!$J$40</definedName>
    <definedName name="SD_3946x1_178_S_0" localSheetId="17" hidden="1">Expenses!$J$42</definedName>
    <definedName name="SD_3946x1_179_S_0" localSheetId="17" hidden="1">Expenses!$J$44</definedName>
    <definedName name="SD_3946x1_180_S_0" localSheetId="17" hidden="1">Expenses!$J$43</definedName>
    <definedName name="SD_3946x1_181_S_0" localSheetId="17" hidden="1">Expenses!$J$45</definedName>
    <definedName name="SD_3946x1_182_S_0" localSheetId="17" hidden="1">Expenses!$J$46</definedName>
    <definedName name="SD_3946x1_183_S_0" localSheetId="17" hidden="1">Expenses!$J$47</definedName>
    <definedName name="SD_3946x1_184_S_0" localSheetId="17" hidden="1">Expenses!$J$48</definedName>
    <definedName name="SD_3946x1_185_S_0" localSheetId="17" hidden="1">Expenses!$J$49</definedName>
    <definedName name="SD_3946x1_186_S_0" localSheetId="17" hidden="1">Expenses!$J$50</definedName>
    <definedName name="SD_3946x1_187_S_0" localSheetId="17" hidden="1">Expenses!$J$51</definedName>
    <definedName name="SD_3946x1_188_S_0" localSheetId="17" hidden="1">Expenses!$J$52</definedName>
    <definedName name="SD_3946x1_189_S_0" localSheetId="17" hidden="1">Expenses!$J$56</definedName>
    <definedName name="SD_3946x1_190_S_0" localSheetId="17" hidden="1">Expenses!$J$57</definedName>
    <definedName name="SD_3946x1_191_S_0" localSheetId="17" hidden="1">Expenses!$J$58</definedName>
    <definedName name="SD_3946x1_192_S_0" localSheetId="17" hidden="1">Expenses!$J$59</definedName>
    <definedName name="SD_3946x1_193_S_0" localSheetId="17" hidden="1">Expenses!$J$60</definedName>
    <definedName name="SD_3946x1_194_S_0" localSheetId="17" hidden="1">Expenses!$J$61</definedName>
    <definedName name="SD_3946x1_195_S_0" localSheetId="17" hidden="1">Expenses!$J$62</definedName>
    <definedName name="SD_3946x1_196_S_0" localSheetId="17" hidden="1">Expenses!$J$63</definedName>
    <definedName name="SD_3946x1_197_S_0" localSheetId="17" hidden="1">Expenses!$J$64</definedName>
    <definedName name="SD_3946x1_198_S_0" localSheetId="17" hidden="1">Expenses!$J$41</definedName>
    <definedName name="SD_3946x1_199_S_0" localSheetId="15" hidden="1">Income!$M$64</definedName>
    <definedName name="SD_3946x1_201_S_0" localSheetId="15" hidden="1">Income!$L$67</definedName>
    <definedName name="SD_3946x1_202_S_0" localSheetId="15" hidden="1">Income!$L$68</definedName>
    <definedName name="SD_3946x1_203_S_0" localSheetId="12" hidden="1">Bldg!$H$8</definedName>
    <definedName name="SD_3946x1_204_S_0" localSheetId="15" hidden="1">Income!$B$64</definedName>
    <definedName name="SD_3946x1_205_S_0" localSheetId="15" hidden="1">Income!$B$65</definedName>
    <definedName name="SD_3946x1_206_S_0" localSheetId="15" hidden="1">Income!$B$66</definedName>
    <definedName name="SD_3946x1_207_S_0" localSheetId="15" hidden="1">Income!$B$67</definedName>
    <definedName name="SD_3946x1_208_S_0" localSheetId="15" hidden="1">Income!$B$68</definedName>
    <definedName name="SD_3946x1_209_S_0" localSheetId="15" hidden="1">Income!$B$69</definedName>
    <definedName name="SD_3946x1_210_S_0" localSheetId="15" hidden="1">Income!$B$70</definedName>
    <definedName name="SD_3946x1_211_S_0" localSheetId="15" hidden="1">Income!$B$71</definedName>
    <definedName name="SD_3946x1_212_S_0" localSheetId="15" hidden="1">Income!$H$64</definedName>
    <definedName name="SD_3946x1_213_S_0" localSheetId="15" hidden="1">Income!$H$65</definedName>
    <definedName name="SD_3946x1_214_S_0" localSheetId="15" hidden="1">Income!$H$66</definedName>
    <definedName name="SD_3946x1_215_S_0" localSheetId="15" hidden="1">Income!$H$67</definedName>
    <definedName name="SD_3946x1_216_S_0" localSheetId="15" hidden="1">Income!$H$68</definedName>
    <definedName name="SD_3946x1_217_S_0" localSheetId="15" hidden="1">Income!$H$69</definedName>
    <definedName name="SD_3946x1_218_S_0" localSheetId="15" hidden="1">Income!$H$70</definedName>
    <definedName name="SD_3946x1_219_S_0" localSheetId="15" hidden="1">Income!$H$71</definedName>
    <definedName name="SD_3946x1_221_S_0" localSheetId="9" hidden="1">Borrower!$F$14</definedName>
    <definedName name="SD_3946x1_222_S_0" localSheetId="9" hidden="1">Borrower!$H$14</definedName>
    <definedName name="SD_3946x1_223_S_0" localSheetId="9" hidden="1">Borrower!$C$17</definedName>
    <definedName name="SD_3946x1_224_S_0" localSheetId="9" hidden="1">Borrower!$C$18</definedName>
    <definedName name="SD_3946x1_225_S_0" localSheetId="9" hidden="1">Borrower!$H$18</definedName>
    <definedName name="SD_3946x1_226_S_0" localSheetId="9" hidden="1">Borrower!$J$18</definedName>
    <definedName name="SD_3946x1_227_S_0" localSheetId="9" hidden="1">Borrower!$D$8</definedName>
    <definedName name="SD_3946x1_228_S_0" localSheetId="9" hidden="1">Borrower!$D$14</definedName>
    <definedName name="SD_3946x1_229_S_0" localSheetId="9" hidden="1">Borrower!$C$20</definedName>
    <definedName name="SD_3946x1_230_S_0" localSheetId="9" hidden="1">Borrower!$G$20</definedName>
    <definedName name="SD_3946x1_232_S_0" localSheetId="10" hidden="1">Team!$E$43</definedName>
    <definedName name="SD_3946x1_233_B_0" localSheetId="13" hidden="1">Tenants!$E$38</definedName>
    <definedName name="SD_3946x1_234_B_0" localSheetId="13" hidden="1">Tenants!$E$40</definedName>
    <definedName name="SD_3946x1_235_B_0" localSheetId="13" hidden="1">Tenants!$E$41</definedName>
    <definedName name="SD_3946x1_236_B_0" localSheetId="13" hidden="1">Tenants!$E$42</definedName>
    <definedName name="SD_3946x1_237_B_0" localSheetId="13" hidden="1">Tenants!$E$43</definedName>
    <definedName name="SD_3946x1_238_S_0" localSheetId="13" hidden="1">Tenants!$E$48</definedName>
    <definedName name="SD_3946x1_239_B_0" localSheetId="13" hidden="1">Tenants!$E$45</definedName>
    <definedName name="SD_3946x1_240_B_0" localSheetId="13" hidden="1">Tenants!$E$46</definedName>
    <definedName name="SD_3946x1_241_B_0" localSheetId="13" hidden="1">Tenants!$E$53</definedName>
    <definedName name="SD_3946x1_245_S_0" localSheetId="13" hidden="1">Tenants!$I$34</definedName>
    <definedName name="SD_3946x1_252_S_0" localSheetId="17" hidden="1">Expenses!$N$7</definedName>
    <definedName name="SD_3946x1_253_S_0" localSheetId="17" hidden="1">Expenses!$N$8</definedName>
    <definedName name="SD_3946x1_254_S_0" localSheetId="17" hidden="1">Expenses!$N$9</definedName>
    <definedName name="SD_3946x1_255_S_0" localSheetId="17" hidden="1">Expenses!$N$10</definedName>
    <definedName name="SD_3946x1_256_S_0" localSheetId="17" hidden="1">Expenses!$N$11</definedName>
    <definedName name="SD_3946x1_257_S_0" localSheetId="17" hidden="1">Expenses!$N$12</definedName>
    <definedName name="SD_3946x1_258_S_0" localSheetId="17" hidden="1">Expenses!$N$13</definedName>
    <definedName name="SD_3946x1_259_S_0" localSheetId="17" hidden="1">Expenses!$N$14</definedName>
    <definedName name="SD_3946x1_260_S_0" localSheetId="17" hidden="1">Expenses!$N$15</definedName>
    <definedName name="SD_3946x1_261_S_0" localSheetId="17" hidden="1">Expenses!$N$16</definedName>
    <definedName name="SD_3946x1_262_S_0" localSheetId="17" hidden="1">Expenses!$N$17</definedName>
    <definedName name="SD_3946x1_263_S_0" localSheetId="17" hidden="1">Expenses!$N$18</definedName>
    <definedName name="SD_3946x1_264_S_0" localSheetId="17" hidden="1">Expenses!$N$19</definedName>
    <definedName name="SD_3946x1_265_S_0" localSheetId="17" hidden="1">Expenses!$N$20</definedName>
    <definedName name="SD_3946x1_266_S_0" localSheetId="17" hidden="1">Expenses!$N$24</definedName>
    <definedName name="SD_3946x1_267_S_0" localSheetId="17" hidden="1">Expenses!$N$25</definedName>
    <definedName name="SD_3946x1_268_S_0" localSheetId="17" hidden="1">Expenses!$N$26</definedName>
    <definedName name="SD_3946x1_269_S_0" localSheetId="17" hidden="1">Expenses!$N$27</definedName>
    <definedName name="SD_3946x1_270_S_0" localSheetId="17" hidden="1">Expenses!$N$28</definedName>
    <definedName name="SD_3946x1_271_S_0" localSheetId="17" hidden="1">Expenses!$N$29</definedName>
    <definedName name="SD_3946x1_272_S_0" localSheetId="17" hidden="1">Expenses!$N$33</definedName>
    <definedName name="SD_3946x1_273_S_0" localSheetId="17" hidden="1">Expenses!$N$34</definedName>
    <definedName name="SD_3946x1_274_S_0" localSheetId="17" hidden="1">Expenses!$N$35</definedName>
    <definedName name="SD_3946x1_275_S_0" localSheetId="17" hidden="1">Expenses!$N$36</definedName>
    <definedName name="SD_3946x1_276_S_0" localSheetId="17" hidden="1">Expenses!$N$37</definedName>
    <definedName name="SD_3946x1_277_S_0" localSheetId="17" hidden="1">Expenses!$N$38</definedName>
    <definedName name="SD_3946x1_278_S_0" localSheetId="17" hidden="1">Expenses!$N$39</definedName>
    <definedName name="SD_3946x1_279_S_0" localSheetId="17" hidden="1">Expenses!$N$40</definedName>
    <definedName name="SD_3946x1_280_S_0" localSheetId="17" hidden="1">Expenses!$N$41</definedName>
    <definedName name="SD_3946x1_281_S_0" localSheetId="17" hidden="1">Expenses!$N$42</definedName>
    <definedName name="SD_3946x1_282_S_0" localSheetId="17" hidden="1">Expenses!$N$43</definedName>
    <definedName name="SD_3946x1_283_S_0" localSheetId="17" hidden="1">Expenses!$N$44</definedName>
    <definedName name="SD_3946x1_284_S_0" localSheetId="17" hidden="1">Expenses!$N$45</definedName>
    <definedName name="SD_3946x1_285_S_0" localSheetId="17" hidden="1">Expenses!$N$46</definedName>
    <definedName name="SD_3946x1_286_S_0" localSheetId="17" hidden="1">Expenses!$N$47</definedName>
    <definedName name="SD_3946x1_287_S_0" localSheetId="17" hidden="1">Expenses!$N$48</definedName>
    <definedName name="SD_3946x1_288_S_0" localSheetId="17" hidden="1">Expenses!$N$49</definedName>
    <definedName name="SD_3946x1_289_S_0" localSheetId="17" hidden="1">Expenses!$N$50</definedName>
    <definedName name="SD_3946x1_290_S_0" localSheetId="17" hidden="1">Expenses!$N$51</definedName>
    <definedName name="SD_3946x1_291_S_0" localSheetId="17" hidden="1">Expenses!$N$52</definedName>
    <definedName name="SD_3946x1_292_S_0" localSheetId="17" hidden="1">Expenses!$N$56</definedName>
    <definedName name="SD_3946x1_293_S_0" localSheetId="17" hidden="1">Expenses!$N$57</definedName>
    <definedName name="SD_3946x1_294_S_0" localSheetId="17" hidden="1">Expenses!$N$58</definedName>
    <definedName name="SD_3946x1_295_S_0" localSheetId="17" hidden="1">Expenses!$N$59</definedName>
    <definedName name="SD_3946x1_296_S_0" localSheetId="17" hidden="1">Expenses!$N$60</definedName>
    <definedName name="SD_3946x1_297_S_0" localSheetId="17" hidden="1">Expenses!$N$61</definedName>
    <definedName name="SD_3946x1_298_S_0" localSheetId="17" hidden="1">Expenses!$N$62</definedName>
    <definedName name="SD_3946x1_299_S_0" localSheetId="17" hidden="1">Expenses!$N$63</definedName>
    <definedName name="SD_3946x1_300_S_0" localSheetId="17" hidden="1">Expenses!$N$64</definedName>
    <definedName name="SD_3946x1_301_S_0" localSheetId="17" hidden="1">Expenses!$N$69</definedName>
    <definedName name="SD_3946x1_302_S_0" localSheetId="16" hidden="1">'Comm. Income'!$J$25</definedName>
    <definedName name="SD_3946x1_303_S_0" localSheetId="16" hidden="1">'Comm. Income'!$K$22</definedName>
    <definedName name="SD_3946x1_304_S_0" localSheetId="15" hidden="1">Income!$E$64</definedName>
    <definedName name="SD_3946x1_305_S_0" localSheetId="15" hidden="1">Income!$E$65</definedName>
    <definedName name="SD_3946x1_306_S_0" localSheetId="15" hidden="1">Income!$E$66</definedName>
    <definedName name="SD_3946x1_307_S_0" localSheetId="15" hidden="1">Income!$E$67</definedName>
    <definedName name="SD_3946x1_308_S_0" localSheetId="15" hidden="1">Income!$E$68</definedName>
    <definedName name="SD_3946x1_309_S_0" localSheetId="15" hidden="1">Income!$E$69</definedName>
    <definedName name="SD_3946x1_310_S_0" localSheetId="15" hidden="1">Income!$E$70</definedName>
    <definedName name="SD_3946x1_311_S_0" localSheetId="15" hidden="1">Income!$E$71</definedName>
    <definedName name="SD_3946x1_312_S_0" localSheetId="15" hidden="1">Income!$F$64</definedName>
    <definedName name="SD_3946x1_313_S_0" localSheetId="15" hidden="1">Income!$F$65</definedName>
    <definedName name="SD_3946x1_314_S_0" localSheetId="15" hidden="1">Income!$F$66</definedName>
    <definedName name="SD_3946x1_315_S_0" localSheetId="15" hidden="1">Income!$F$67</definedName>
    <definedName name="SD_3946x1_316_S_0" localSheetId="15" hidden="1">Income!$F$68</definedName>
    <definedName name="SD_3946x1_317_S_0" localSheetId="15" hidden="1">Income!$F$69</definedName>
    <definedName name="SD_3946x1_318_S_0" localSheetId="15" hidden="1">Income!$F$70</definedName>
    <definedName name="SD_3946x1_319_S_0" localSheetId="15" hidden="1">Income!$F$71</definedName>
    <definedName name="SD_3946x1_325_S_0" localSheetId="7" hidden="1">'DEV Info'!$J$21</definedName>
    <definedName name="SD_3946x1_328_S_0" localSheetId="13" hidden="1">Tenants!$E$49</definedName>
    <definedName name="SD_3946x1_343_S_1" localSheetId="7" hidden="1">'DEV Info'!$I$72</definedName>
    <definedName name="SD_3946x1_345_S_0" localSheetId="18" hidden="1">Uses!$F$89</definedName>
    <definedName name="SD_3946x1_351_S_0" localSheetId="7" hidden="1">'DEV Info'!$F$15</definedName>
    <definedName name="SD_3946x1_352_S_0" localSheetId="8" hidden="1">Sources!$F$16</definedName>
    <definedName name="SD_3946x1_353_S_0" localSheetId="13" hidden="1">Tenants!$F$21</definedName>
    <definedName name="SD_3946x1_447_B_1" localSheetId="7" hidden="1">'DEV Info'!$F$70</definedName>
    <definedName name="SD_3946x1_450_B_1" localSheetId="7" hidden="1">'DEV Info'!$H$68</definedName>
    <definedName name="SD_3946x1_451_B_1" localSheetId="11" hidden="1">Site!$H$37</definedName>
    <definedName name="SD_3946x1_452_B_0" localSheetId="9" hidden="1">Borrower!$H$54</definedName>
    <definedName name="SD_3946x1_453_B_0" localSheetId="7" hidden="1">'DEV Info'!$F$61</definedName>
    <definedName name="SD_43_S_0" localSheetId="9" hidden="1">Borrower!$F$10</definedName>
    <definedName name="SD_5118x1_10_B_0" localSheetId="7" hidden="1">'DEV Info'!$I$13</definedName>
    <definedName name="SD_5118x1_11_B_0" localSheetId="10" hidden="1">Team!$E$13</definedName>
    <definedName name="SD_5118x1_12_B_0" localSheetId="10" hidden="1">Team!$E$14</definedName>
    <definedName name="SD_5118x1_13_B_0" localSheetId="10" hidden="1">Team!$E$17</definedName>
    <definedName name="SD_5118x1_29_B_0" localSheetId="10" hidden="1">Team!$E$26</definedName>
    <definedName name="SD_5118x1_30_B_0" localSheetId="10" hidden="1">Team!$E$29</definedName>
    <definedName name="SD_5118x1_9_B_0" localSheetId="7" hidden="1">'DEV Info'!$D$13</definedName>
    <definedName name="SD_78_S_0" localSheetId="8" hidden="1">Sources!$H$13</definedName>
    <definedName name="SD_80_S_0" localSheetId="10" hidden="1">Team!$E$7</definedName>
    <definedName name="SD_81_S_0" localSheetId="7" hidden="1">'DEV Info'!$D$12</definedName>
    <definedName name="SD_81x1_100_S_0" localSheetId="18" hidden="1">Uses!$F$70</definedName>
    <definedName name="SD_81x1_101_S_0" localSheetId="18" hidden="1">Uses!$D$70</definedName>
    <definedName name="SD_81x1_102_S_0" localSheetId="18" hidden="1">Uses!$F$71</definedName>
    <definedName name="SD_81x1_103_S_0" localSheetId="18" hidden="1">Uses!$D$71</definedName>
    <definedName name="SD_81x1_104_S_0" localSheetId="18" hidden="1">Uses!$F$72</definedName>
    <definedName name="SD_81x1_105_S_0" localSheetId="18" hidden="1">Uses!$D$72</definedName>
    <definedName name="SD_81x1_106_S_0" localSheetId="18" hidden="1">Uses!$F$73</definedName>
    <definedName name="SD_81x1_107_S_0" localSheetId="18" hidden="1">Uses!$D$73</definedName>
    <definedName name="SD_81x1_108_S_0" localSheetId="18" hidden="1">Uses!$F$74</definedName>
    <definedName name="SD_81x1_109_S_0" localSheetId="18" hidden="1">Uses!$D$74</definedName>
    <definedName name="SD_81x1_110_S_0" localSheetId="18" hidden="1">Uses!$F$75</definedName>
    <definedName name="SD_81x1_111_S_0" localSheetId="18" hidden="1">Uses!$D$75</definedName>
    <definedName name="SD_81x1_112_S_0" localSheetId="18" hidden="1">Uses!$F$76</definedName>
    <definedName name="SD_81x1_113_S_0" localSheetId="18" hidden="1">Uses!$D$76</definedName>
    <definedName name="SD_81x1_114_S_0" localSheetId="18" hidden="1">Uses!$F$77</definedName>
    <definedName name="SD_81x1_115_S_0" localSheetId="18" hidden="1">Uses!$D$77</definedName>
    <definedName name="SD_81x1_116_S_0" localSheetId="18" hidden="1">Uses!$F$78</definedName>
    <definedName name="SD_81x1_117_S_0" localSheetId="18" hidden="1">Uses!$D$78</definedName>
    <definedName name="SD_81x1_118_S_0" localSheetId="18" hidden="1">Uses!$F$79</definedName>
    <definedName name="SD_81x1_119_S_0" localSheetId="18" hidden="1">Uses!$D$79</definedName>
    <definedName name="SD_81x1_12_S_0" localSheetId="18" hidden="1">Uses!$F$22</definedName>
    <definedName name="SD_81x1_121_S_0" localSheetId="18" hidden="1">Uses!$F$61</definedName>
    <definedName name="SD_81x1_124_S_0" localSheetId="18" hidden="1">Uses!$F$62</definedName>
    <definedName name="SD_81x1_125_S_0" localSheetId="18" hidden="1">Uses!$F$63</definedName>
    <definedName name="SD_81x1_126_S_0" localSheetId="18" hidden="1">Uses!$F$64</definedName>
    <definedName name="SD_81x1_127_S_0" localSheetId="18" hidden="1">Uses!$F$45</definedName>
    <definedName name="SD_81x1_129_S_0" localSheetId="18" hidden="1">Uses!$F$32</definedName>
    <definedName name="SD_81x1_130_S_0" localSheetId="18" hidden="1">Uses!$F$44</definedName>
    <definedName name="SD_81x1_131_S_0" localSheetId="18" hidden="1">Uses!$F$35</definedName>
    <definedName name="SD_81x1_133_S_0" localSheetId="18" hidden="1">Uses!$F$65</definedName>
    <definedName name="SD_81x1_134_S_0" localSheetId="18" hidden="1">Uses!$F$41</definedName>
    <definedName name="SD_81x1_135_S_0" localSheetId="18" hidden="1">Uses!$F$39</definedName>
    <definedName name="SD_81x1_136_S_0" localSheetId="18" hidden="1">Uses!$F$38</definedName>
    <definedName name="SD_81x1_169_S_0" localSheetId="18" hidden="1">Uses!$F$53</definedName>
    <definedName name="SD_81x1_17_S_0" localSheetId="18" hidden="1">Uses!$F$9</definedName>
    <definedName name="SD_81x1_170_S_0" localSheetId="18" hidden="1">Uses!$F$66</definedName>
    <definedName name="SD_81x1_175_S_0" localSheetId="18" hidden="1">Uses!$F$23</definedName>
    <definedName name="SD_81x1_20_S_0" localSheetId="18" hidden="1">Uses!$F$12</definedName>
    <definedName name="SD_81x1_26_S_0" localSheetId="18" hidden="1">Uses!$F$19</definedName>
    <definedName name="SD_81x1_43_S_0" localSheetId="18" hidden="1">Uses!$F$20</definedName>
    <definedName name="SD_81x1_47_S_0" localSheetId="18" hidden="1">Uses!$F$21</definedName>
    <definedName name="SD_81x1_5325x1_419_S_0" localSheetId="18" hidden="1">Uses!$L$89</definedName>
    <definedName name="SD_81x1_5325x1_420_S_0" localSheetId="18" hidden="1">Uses!$D$90</definedName>
    <definedName name="SD_81x1_5325x1_421_S_0" localSheetId="18" hidden="1">Uses!$F$90</definedName>
    <definedName name="SD_81x1_5325x1_423_S_0" localSheetId="18" hidden="1">Uses!$D$91</definedName>
    <definedName name="SD_81x1_5325x1_424_S_0" localSheetId="18" hidden="1">Uses!$F$91</definedName>
    <definedName name="SD_81x1_5325x1_425_S_0" localSheetId="18" hidden="1">Uses!$D$92</definedName>
    <definedName name="SD_81x1_5325x1_426_S_0" localSheetId="18" hidden="1">Uses!$F$92</definedName>
    <definedName name="SD_81x1_5325x1_427_S_0" localSheetId="18" hidden="1">Uses!$D$93</definedName>
    <definedName name="SD_81x1_5325x1_428_S_0" localSheetId="18" hidden="1">Uses!$F$93</definedName>
    <definedName name="SD_81x1_5325x1_429_S_0" localSheetId="18" hidden="1">Uses!$D$94</definedName>
    <definedName name="SD_81x1_5325x1_430_S_0" localSheetId="18" hidden="1">Uses!$F$94</definedName>
    <definedName name="SD_81x1_5325x1_431_S_0" localSheetId="18" hidden="1">Uses!$D$95</definedName>
    <definedName name="SD_81x1_5325x1_432_S_0" localSheetId="18" hidden="1">Uses!$F$95</definedName>
    <definedName name="SD_81x1_5325x1_433_S_0" localSheetId="18" hidden="1">Uses!$D$96</definedName>
    <definedName name="SD_81x1_5325x1_434_S_0" localSheetId="18" hidden="1">Uses!$F$96</definedName>
    <definedName name="SD_81x1_5325x1_435_S_0" localSheetId="18" hidden="1">Uses!$D$97</definedName>
    <definedName name="SD_81x1_5325x1_436_S_0" localSheetId="18" hidden="1">Uses!$F$97</definedName>
    <definedName name="SD_81x1_5325x1_437_S_0" localSheetId="18" hidden="1">Uses!$D$98</definedName>
    <definedName name="SD_81x1_5325x1_438_S_0" localSheetId="18" hidden="1">Uses!$F$98</definedName>
    <definedName name="SD_81x1_5325x1_439_S_0" localSheetId="18" hidden="1">Uses!$D$99</definedName>
    <definedName name="SD_81x1_5325x1_440_S_0" localSheetId="18" hidden="1">Uses!$F$99</definedName>
    <definedName name="SD_81x1_5325x1_441_S_0" localSheetId="18" hidden="1">Uses!$F$7</definedName>
    <definedName name="SD_81x1_5325x1_442_S_0" localSheetId="18" hidden="1">Uses!$F$8</definedName>
    <definedName name="SD_81x1_55_S_0" localSheetId="18" hidden="1">Uses!$F$13</definedName>
    <definedName name="SD_81x1_56_S_0" localSheetId="18" hidden="1">Uses!$F$14</definedName>
    <definedName name="SD_81x1_64_S_0" localSheetId="18" hidden="1">Uses!$F$49</definedName>
    <definedName name="SD_81x1_65_S_0" localSheetId="18" hidden="1">Uses!$F$84</definedName>
    <definedName name="SD_81x1_66_S_0" localSheetId="18" hidden="1">Uses!$F$46</definedName>
    <definedName name="SD_81x1_68_S_0" localSheetId="18" hidden="1">Uses!$F$31</definedName>
    <definedName name="SD_81x1_70_S_0" localSheetId="18" hidden="1">Uses!$F$28</definedName>
    <definedName name="SD_81x1_71_S_0" localSheetId="18" hidden="1">Uses!$F$40</definedName>
    <definedName name="SD_81x1_72_S_0" localSheetId="18" hidden="1">Uses!$F$34</definedName>
    <definedName name="SD_81x1_73_S_0" localSheetId="18" hidden="1">Uses!$F$50</definedName>
    <definedName name="SD_81x1_74_S_0" localSheetId="18" hidden="1">Uses!$F$51</definedName>
    <definedName name="SD_81x1_75_S_0" localSheetId="18" hidden="1">Uses!$F$68</definedName>
    <definedName name="SD_81x1_76_S_0" localSheetId="18" hidden="1">Uses!$F$30</definedName>
    <definedName name="SD_81x1_77_S_0" localSheetId="18" hidden="1">Uses!$F$29</definedName>
    <definedName name="SD_81x1_78_S_0" localSheetId="18" hidden="1">Uses!$F$52</definedName>
    <definedName name="SD_81x1_80_S_0" localSheetId="18" hidden="1">Uses!$F$33</definedName>
    <definedName name="SD_81x1_81_S_0" localSheetId="18" hidden="1">Uses!$F$54</definedName>
    <definedName name="SD_81x1_83_S_0" localSheetId="18" hidden="1">Uses!$F$69</definedName>
    <definedName name="SD_81x1_84_S_0" localSheetId="18" hidden="1">Uses!$F$48</definedName>
    <definedName name="SD_81x1_85_S_0" localSheetId="18" hidden="1">Uses!$F$55</definedName>
    <definedName name="SD_81x1_86_S_0" localSheetId="18" hidden="1">Uses!$F$36</definedName>
    <definedName name="SD_81x1_87_S_0" localSheetId="18" hidden="1">Uses!$F$37</definedName>
    <definedName name="SD_81x1_89_S_0" localSheetId="18" hidden="1">Uses!$F$83</definedName>
    <definedName name="SD_81x1_90_S_0" localSheetId="18" hidden="1">Uses!$F$42</definedName>
    <definedName name="SD_81x1_91_S_0" localSheetId="18" hidden="1">Uses!$F$56</definedName>
    <definedName name="SD_81x1_92_S_0" localSheetId="18" hidden="1">Uses!$F$57</definedName>
    <definedName name="SD_81x1_93_S_0" localSheetId="18" hidden="1">Uses!$F$47</definedName>
    <definedName name="SD_81x1_94_S_0" localSheetId="18" hidden="1">Uses!$F$58</definedName>
    <definedName name="SD_81x1_95_S_0" localSheetId="18" hidden="1">Uses!$F$67</definedName>
    <definedName name="SD_81x1_96_S_0" localSheetId="18" hidden="1">Uses!$F$59</definedName>
    <definedName name="SD_81x1_97_S_0" localSheetId="18" hidden="1">Uses!$F$43</definedName>
    <definedName name="SD_81x1_99_S_0" localSheetId="18" hidden="1">Uses!$F$60</definedName>
    <definedName name="SD_82_S_0" localSheetId="10" hidden="1">Team!$E$25</definedName>
    <definedName name="SD_D_PL_AirConditioningType" hidden="1">SD_Dropdowns!$I$2:$J$6</definedName>
    <definedName name="SD_D_PL_AirConditioningType_Name" localSheetId="20" hidden="1">[1]SD_Dropdowns!$DW$2:$DW$6</definedName>
    <definedName name="SD_D_PL_AirConditioningType_Name" localSheetId="26" hidden="1">[2]SD_Dropdowns!$BE$2:$BE$6</definedName>
    <definedName name="SD_D_PL_AirConditioningType_Name" localSheetId="27" hidden="1">[3]SD_Dropdowns!$S$2:$S$6</definedName>
    <definedName name="SD_D_PL_AirConditioningType_Name" localSheetId="6" hidden="1">[4]SD_Dropdowns!$DW$2:$DW$6</definedName>
    <definedName name="SD_D_PL_AirConditioningType_Name" localSheetId="4" hidden="1">[4]SD_Dropdowns!$DW$2:$DW$6</definedName>
    <definedName name="SD_D_PL_AirConditioningType_Name" hidden="1">SD_Dropdowns!$I$2:$I$6</definedName>
    <definedName name="SD_D_PL_AirConditioningType_Value" hidden="1">SD_Dropdowns!$J$2:$J$6</definedName>
    <definedName name="SD_D_PL_BuildingType" hidden="1">SD_Dropdowns!$AI$2:$AJ$11</definedName>
    <definedName name="SD_D_PL_BuildingType_Name" localSheetId="20" hidden="1">[1]SD_Dropdowns!$EG$2:$EG$10</definedName>
    <definedName name="SD_D_PL_BuildingType_Name" localSheetId="26" hidden="1">[2]SD_Dropdowns!$BQ$2:$BQ$10</definedName>
    <definedName name="SD_D_PL_BuildingType_Name" localSheetId="27" hidden="1">[3]SD_Dropdowns!$AE$2:$AE$10</definedName>
    <definedName name="SD_D_PL_BuildingType_Name" localSheetId="6" hidden="1">[4]SD_Dropdowns!$EG$2:$EG$10</definedName>
    <definedName name="SD_D_PL_BuildingType_Name" localSheetId="4" hidden="1">[4]SD_Dropdowns!$EG$2:$EG$10</definedName>
    <definedName name="SD_D_PL_BuildingType_Name" hidden="1">SD_Dropdowns!$AI$2:$AI$11</definedName>
    <definedName name="SD_D_PL_BuildingType_Value" hidden="1">SD_Dropdowns!$AJ$2:$AJ$11</definedName>
    <definedName name="SD_D_PL_CommercialBuildingType" hidden="1">SD_Dropdowns!$BG$2:$BH$9</definedName>
    <definedName name="SD_D_PL_CommercialBuildingType_Name" localSheetId="27" hidden="1">[3]SD_Dropdowns!$O$2:$O$9</definedName>
    <definedName name="SD_D_PL_CommercialBuildingType_Name" hidden="1">SD_Dropdowns!$BG$2:$BG$9</definedName>
    <definedName name="SD_D_PL_CommercialBuildingType_Value" hidden="1">SD_Dropdowns!$BH$2:$BH$9</definedName>
    <definedName name="SD_D_PL_ConstructionType" hidden="1">SD_Dropdowns!$AM$2:$AN$7</definedName>
    <definedName name="SD_D_PL_ConstructionType_Name" localSheetId="20" hidden="1">[1]SD_Dropdowns!$EK$2:$EK$7</definedName>
    <definedName name="SD_D_PL_ConstructionType_Name" localSheetId="26" hidden="1">[2]SD_Dropdowns!$BU$2:$BU$7</definedName>
    <definedName name="SD_D_PL_ConstructionType_Name" localSheetId="27" hidden="1">[3]SD_Dropdowns!$AI$2:$AI$7</definedName>
    <definedName name="SD_D_PL_ConstructionType_Name" localSheetId="6" hidden="1">[4]SD_Dropdowns!$EK$2:$EK$7</definedName>
    <definedName name="SD_D_PL_ConstructionType_Name" localSheetId="4" hidden="1">[4]SD_Dropdowns!$EK$2:$EK$7</definedName>
    <definedName name="SD_D_PL_ConstructionType_Name" hidden="1">SD_Dropdowns!$AM$2:$AM$7</definedName>
    <definedName name="SD_D_PL_ConstructionType_Value" hidden="1">SD_Dropdowns!$AN$2:$AN$7</definedName>
    <definedName name="SD_D_PL_CookingType" hidden="1">SD_Dropdowns!$K$2:$L$5</definedName>
    <definedName name="SD_D_PL_CookingType_Name" localSheetId="20" hidden="1">[1]SD_Dropdowns!$EA$2:$EA$5</definedName>
    <definedName name="SD_D_PL_CookingType_Name" localSheetId="26" hidden="1">[2]SD_Dropdowns!$BI$2:$BI$5</definedName>
    <definedName name="SD_D_PL_CookingType_Name" localSheetId="27" hidden="1">[3]SD_Dropdowns!$W$2:$W$5</definedName>
    <definedName name="SD_D_PL_CookingType_Name" localSheetId="6" hidden="1">[4]SD_Dropdowns!$EA$2:$EA$5</definedName>
    <definedName name="SD_D_PL_CookingType_Name" localSheetId="4" hidden="1">[4]SD_Dropdowns!$EA$2:$EA$5</definedName>
    <definedName name="SD_D_PL_CookingType_Name" hidden="1">SD_Dropdowns!$K$2:$K$5</definedName>
    <definedName name="SD_D_PL_CookingType_Value" hidden="1">SD_Dropdowns!$L$2:$L$5</definedName>
    <definedName name="SD_D_PL_DEVDealType" hidden="1">SD_Dropdowns!$E$2:$F$14</definedName>
    <definedName name="SD_D_PL_DEVDealType_Name" localSheetId="20" hidden="1">[1]SD_Dropdowns!$DK$2:$DK$13</definedName>
    <definedName name="SD_D_PL_DEVDealType_Name" localSheetId="26" hidden="1">[2]SD_Dropdowns!$AQ$2:$AQ$13</definedName>
    <definedName name="SD_D_PL_DEVDealType_Name" localSheetId="27" hidden="1">[3]SD_Dropdowns!$E$2:$E$14</definedName>
    <definedName name="SD_D_PL_DEVDealType_Name" localSheetId="6" hidden="1">[4]SD_Dropdowns!$DK$2:$DK$13</definedName>
    <definedName name="SD_D_PL_DEVDealType_Name" localSheetId="4" hidden="1">[4]SD_Dropdowns!$DK$2:$DK$13</definedName>
    <definedName name="SD_D_PL_DEVDealType_Name" hidden="1">SD_Dropdowns!$E$2:$E$14</definedName>
    <definedName name="SD_D_PL_DEVDealType_Value" hidden="1">SD_Dropdowns!$F$2:$F$14</definedName>
    <definedName name="SD_D_PL_ExteriorFacadeType" hidden="1">SD_Dropdowns!$O$2:$P$12</definedName>
    <definedName name="SD_D_PL_ExteriorFacadeType_Name" localSheetId="20" hidden="1">[1]SD_Dropdowns!$EC$2:$EC$12</definedName>
    <definedName name="SD_D_PL_ExteriorFacadeType_Name" localSheetId="26" hidden="1">[2]SD_Dropdowns!$BK$2:$BK$12</definedName>
    <definedName name="SD_D_PL_ExteriorFacadeType_Name" localSheetId="27" hidden="1">[3]SD_Dropdowns!$Y$2:$Y$12</definedName>
    <definedName name="SD_D_PL_ExteriorFacadeType_Name" localSheetId="6" hidden="1">[4]SD_Dropdowns!$EC$2:$EC$12</definedName>
    <definedName name="SD_D_PL_ExteriorFacadeType_Name" localSheetId="4" hidden="1">[4]SD_Dropdowns!$EC$2:$EC$12</definedName>
    <definedName name="SD_D_PL_ExteriorFacadeType_Name" hidden="1">SD_Dropdowns!$O$2:$O$12</definedName>
    <definedName name="SD_D_PL_ExteriorFacadeType_Value" hidden="1">SD_Dropdowns!$P$2:$P$12</definedName>
    <definedName name="SD_D_PL_GeneralFloorMaterial" hidden="1">SD_Dropdowns!$Y$2:$Z$12</definedName>
    <definedName name="SD_D_PL_GeneralFloorMaterial_Name" localSheetId="20" hidden="1">[1]SD_Dropdowns!$DS$2:$DS$11</definedName>
    <definedName name="SD_D_PL_GeneralFloorMaterial_Name" localSheetId="26" hidden="1">[2]SD_Dropdowns!$AY$2:$AY$11</definedName>
    <definedName name="SD_D_PL_GeneralFloorMaterial_Name" localSheetId="27" hidden="1">[3]SD_Dropdowns!$M$2:$M$11</definedName>
    <definedName name="SD_D_PL_GeneralFloorMaterial_Name" localSheetId="6" hidden="1">[4]SD_Dropdowns!$DS$2:$DS$11</definedName>
    <definedName name="SD_D_PL_GeneralFloorMaterial_Name" localSheetId="4" hidden="1">[4]SD_Dropdowns!$DS$2:$DS$11</definedName>
    <definedName name="SD_D_PL_GeneralFloorMaterial_Name" hidden="1">SD_Dropdowns!$Y$2:$Y$12</definedName>
    <definedName name="SD_D_PL_GeneralFloorMaterial_Value" hidden="1">SD_Dropdowns!$Z$2:$Z$12</definedName>
    <definedName name="SD_D_PL_HeatingType" hidden="1">SD_Dropdowns!$G$2:$H$10</definedName>
    <definedName name="SD_D_PL_HeatingType_Name" localSheetId="20" hidden="1">[1]SD_Dropdowns!$DU$2:$DU$9</definedName>
    <definedName name="SD_D_PL_HeatingType_Name" localSheetId="26" hidden="1">[2]SD_Dropdowns!$BC$2:$BC$10</definedName>
    <definedName name="SD_D_PL_HeatingType_Name" localSheetId="27" hidden="1">[3]SD_Dropdowns!$Q$2:$Q$10</definedName>
    <definedName name="SD_D_PL_HeatingType_Name" localSheetId="6" hidden="1">[4]SD_Dropdowns!$DU$2:$DU$9</definedName>
    <definedName name="SD_D_PL_HeatingType_Name" localSheetId="4" hidden="1">[4]SD_Dropdowns!$DU$2:$DU$9</definedName>
    <definedName name="SD_D_PL_HeatingType_Name" hidden="1">SD_Dropdowns!$G$2:$G$10</definedName>
    <definedName name="SD_D_PL_HeatingType_Value" hidden="1">SD_Dropdowns!$H$2:$H$10</definedName>
    <definedName name="SD_D_PL_HotWaterType" hidden="1">SD_Dropdowns!$M$2:$N$6</definedName>
    <definedName name="SD_D_PL_HotWaterType_Name" localSheetId="20" hidden="1">[1]SD_Dropdowns!$DY$2:$DY$5</definedName>
    <definedName name="SD_D_PL_HotWaterType_Name" localSheetId="26" hidden="1">[2]SD_Dropdowns!$BG$2:$BG$6</definedName>
    <definedName name="SD_D_PL_HotWaterType_Name" localSheetId="27" hidden="1">[3]SD_Dropdowns!$U$2:$U$6</definedName>
    <definedName name="SD_D_PL_HotWaterType_Name" localSheetId="6" hidden="1">[4]SD_Dropdowns!$DY$2:$DY$5</definedName>
    <definedName name="SD_D_PL_HotWaterType_Name" localSheetId="4" hidden="1">[4]SD_Dropdowns!$DY$2:$DY$5</definedName>
    <definedName name="SD_D_PL_HotWaterType_Name" hidden="1">SD_Dropdowns!$M$2:$M$6</definedName>
    <definedName name="SD_D_PL_HotWaterType_Value" hidden="1">SD_Dropdowns!$N$2:$N$6</definedName>
    <definedName name="SD_D_PL_Jurisdiction" hidden="1">SD_Dropdowns!$AK$2:$AL$135</definedName>
    <definedName name="SD_D_PL_Jurisdiction_Name" localSheetId="20" hidden="1">[1]SD_Dropdowns!$EI$2:$EI$135</definedName>
    <definedName name="SD_D_PL_Jurisdiction_Name" localSheetId="26" hidden="1">[2]SD_Dropdowns!$BS$2:$BS$135</definedName>
    <definedName name="SD_D_PL_Jurisdiction_Name" localSheetId="27" hidden="1">[3]SD_Dropdowns!$AG$2:$AG$135</definedName>
    <definedName name="SD_D_PL_Jurisdiction_Name" localSheetId="6" hidden="1">[4]SD_Dropdowns!$EI$2:$EI$135</definedName>
    <definedName name="SD_D_PL_Jurisdiction_Name" localSheetId="4" hidden="1">[4]SD_Dropdowns!$EI$2:$EI$135</definedName>
    <definedName name="SD_D_PL_Jurisdiction_Name" hidden="1">SD_Dropdowns!$AK$2:$AK$135</definedName>
    <definedName name="SD_D_PL_Jurisdiction_Value" hidden="1">SD_Dropdowns!$AL$2:$AL$135</definedName>
    <definedName name="SD_D_PL_OwnershipType_Name" localSheetId="20" hidden="1">[5]SD_Dropdowns!$I$2:$I$7</definedName>
    <definedName name="SD_D_PL_OwnershipType_Name" localSheetId="5" hidden="1">[5]SD_Dropdowns!$I$2:$I$7</definedName>
    <definedName name="SD_D_PL_OwnershipType_Name" localSheetId="6" hidden="1">[5]SD_Dropdowns!$I$2:$I$7</definedName>
    <definedName name="SD_D_PL_OwnershipType_Name" localSheetId="4" hidden="1">[5]SD_Dropdowns!$I$2:$I$7</definedName>
    <definedName name="SD_D_PL_OwnershipType_Name" hidden="1">[6]SD_Dropdowns!$I$2:$I$7</definedName>
    <definedName name="SD_D_PL_PopulationSubType" hidden="1">SD_Dropdowns!$Q$2:$R$15</definedName>
    <definedName name="SD_D_PL_PopulationSubType_Name" localSheetId="26" hidden="1">[2]SD_Dropdowns!$AS$2:$AS$15</definedName>
    <definedName name="SD_D_PL_PopulationSubType_Name" localSheetId="27" hidden="1">[3]SD_Dropdowns!$G$2:$G$15</definedName>
    <definedName name="SD_D_PL_PopulationSubType_Name" hidden="1">SD_Dropdowns!$Q$2:$Q$15</definedName>
    <definedName name="SD_D_PL_PopulationSubType_Value" hidden="1">SD_Dropdowns!$R$2:$R$15</definedName>
    <definedName name="SD_D_PL_PopulationType_Name" localSheetId="20" hidden="1">[1]SD_Dropdowns!$DM$2:$DM$6</definedName>
    <definedName name="SD_D_PL_PopulationType_Name" localSheetId="5" hidden="1">[4]SD_Dropdowns!$DM$2:$DM$6</definedName>
    <definedName name="SD_D_PL_PopulationType_Name" localSheetId="6" hidden="1">[4]SD_Dropdowns!$DM$2:$DM$6</definedName>
    <definedName name="SD_D_PL_PopulationType_Name" localSheetId="4" hidden="1">[4]SD_Dropdowns!$DM$2:$DM$6</definedName>
    <definedName name="SD_D_PL_PropertyType" hidden="1">SD_Dropdowns!$AG$2:$AH$7</definedName>
    <definedName name="SD_D_PL_PropertyType_Name" localSheetId="20" hidden="1">[1]SD_Dropdowns!$EE$2:$EE$7</definedName>
    <definedName name="SD_D_PL_PropertyType_Name" localSheetId="26" hidden="1">[2]SD_Dropdowns!$BO$2:$BO$7</definedName>
    <definedName name="SD_D_PL_PropertyType_Name" localSheetId="27" hidden="1">[3]SD_Dropdowns!$AC$2:$AC$7</definedName>
    <definedName name="SD_D_PL_PropertyType_Name" localSheetId="6" hidden="1">[4]SD_Dropdowns!$EE$2:$EE$7</definedName>
    <definedName name="SD_D_PL_PropertyType_Name" localSheetId="4" hidden="1">[4]SD_Dropdowns!$EE$2:$EE$7</definedName>
    <definedName name="SD_D_PL_PropertyType_Name" hidden="1">SD_Dropdowns!$AG$2:$AG$7</definedName>
    <definedName name="SD_D_PL_PropertyType_Value" hidden="1">SD_Dropdowns!$AH$2:$AH$7</definedName>
    <definedName name="SD_D_PL_ResidentialApartmentType" hidden="1">SD_Dropdowns!$S$2:$T$8</definedName>
    <definedName name="SD_D_PL_ResidentialApartmentType_Name" localSheetId="20" hidden="1">[1]SD_Dropdowns!$DO$2:$DO$8</definedName>
    <definedName name="SD_D_PL_ResidentialApartmentType_Name" localSheetId="26" hidden="1">[2]SD_Dropdowns!$AU$2:$AU$8</definedName>
    <definedName name="SD_D_PL_ResidentialApartmentType_Name" localSheetId="27" hidden="1">[3]SD_Dropdowns!$I$2:$I$8</definedName>
    <definedName name="SD_D_PL_ResidentialApartmentType_Name" localSheetId="6" hidden="1">[4]SD_Dropdowns!$DO$2:$DO$8</definedName>
    <definedName name="SD_D_PL_ResidentialApartmentType_Name" localSheetId="4" hidden="1">[4]SD_Dropdowns!$DO$2:$DO$8</definedName>
    <definedName name="SD_D_PL_ResidentialApartmentType_Name" hidden="1">SD_Dropdowns!$S$2:$S$8</definedName>
    <definedName name="SD_D_PL_ResidentialApartmentType_Value" hidden="1">SD_Dropdowns!$T$2:$T$8</definedName>
    <definedName name="SD_D_PL_RevitalizationType" hidden="1">SD_Dropdowns!$AS$2:$AT$4</definedName>
    <definedName name="SD_D_PL_RevitalizationType_Name" hidden="1">SD_Dropdowns!$AS$2:$AS$4</definedName>
    <definedName name="SD_D_PL_RevitalizationType_Value" hidden="1">SD_Dropdowns!$AT$2:$AT$4</definedName>
    <definedName name="SD_D_PL_RoofType" hidden="1">SD_Dropdowns!$AQ$2:$AR$8</definedName>
    <definedName name="SD_D_PL_RoofType_Name" localSheetId="20" hidden="1">[1]SD_Dropdowns!$EO$2:$EO$8</definedName>
    <definedName name="SD_D_PL_RoofType_Name" localSheetId="26" hidden="1">[2]SD_Dropdowns!$BY$2:$BY$8</definedName>
    <definedName name="SD_D_PL_RoofType_Name" localSheetId="27" hidden="1">[3]SD_Dropdowns!$AM$2:$AM$8</definedName>
    <definedName name="SD_D_PL_RoofType_Name" localSheetId="6" hidden="1">[4]SD_Dropdowns!$EO$2:$EO$8</definedName>
    <definedName name="SD_D_PL_RoofType_Name" localSheetId="4" hidden="1">[4]SD_Dropdowns!$EO$2:$EO$8</definedName>
    <definedName name="SD_D_PL_RoofType_Name" hidden="1">SD_Dropdowns!$AQ$2:$AQ$8</definedName>
    <definedName name="SD_D_PL_RoofType_Value" hidden="1">SD_Dropdowns!$AR$2:$AR$8</definedName>
    <definedName name="SD_D_PL_Salutation_Name" localSheetId="20" hidden="1">[5]SD_Dropdowns!$AC$2:$AC$11</definedName>
    <definedName name="SD_D_PL_Salutation_Name" localSheetId="5" hidden="1">[5]SD_Dropdowns!$AC$2:$AC$11</definedName>
    <definedName name="SD_D_PL_Salutation_Name" localSheetId="6" hidden="1">[5]SD_Dropdowns!$AC$2:$AC$11</definedName>
    <definedName name="SD_D_PL_Salutation_Name" localSheetId="4" hidden="1">[5]SD_Dropdowns!$AC$2:$AC$11</definedName>
    <definedName name="SD_D_PL_Salutation_Name" hidden="1">[6]SD_Dropdowns!$AC$2:$AC$11</definedName>
    <definedName name="SD_D_PL_State" hidden="1">SD_Dropdowns!$AE$2:$AF$53</definedName>
    <definedName name="SD_D_PL_State_Name" localSheetId="20" hidden="1">[5]SD_Dropdowns!$A$2:$A$53</definedName>
    <definedName name="SD_D_PL_State_Name" localSheetId="26" hidden="1">[2]SD_Dropdowns!$BM$2:$BM$53</definedName>
    <definedName name="SD_D_PL_State_Name" localSheetId="27" hidden="1">[3]SD_Dropdowns!$AA$2:$AA$53</definedName>
    <definedName name="SD_D_PL_State_Name" localSheetId="6" hidden="1">[5]SD_Dropdowns!$A$2:$A$53</definedName>
    <definedName name="SD_D_PL_State_Name" localSheetId="4" hidden="1">[5]SD_Dropdowns!$A$2:$A$53</definedName>
    <definedName name="SD_D_PL_State_Name" hidden="1">SD_Dropdowns!$AE$2:$AE$53</definedName>
    <definedName name="SD_D_PL_State_Value" hidden="1">SD_Dropdowns!$AF$2:$AF$53</definedName>
    <definedName name="SD_D_PL_SupportiveHousingSubType" hidden="1">SD_Dropdowns!$BE$2:$BF$10</definedName>
    <definedName name="SD_D_PL_SupportiveHousingSubType_Name" hidden="1">SD_Dropdowns!$BE$2:$BE$10</definedName>
    <definedName name="SD_D_PL_SupportiveHousingSubType_Value" hidden="1">SD_Dropdowns!$BF$2:$BF$10</definedName>
    <definedName name="SD_D_PL_TaxCreditPercentType" hidden="1">SD_Dropdowns!$C$2:$D$8</definedName>
    <definedName name="SD_D_PL_TaxCreditPercentType_Name" localSheetId="26" hidden="1">[2]SD_Dropdowns!$AO$2:$AO$8</definedName>
    <definedName name="SD_D_PL_TaxCreditPercentType_Name" localSheetId="27" hidden="1">[3]SD_Dropdowns!$C$2:$C$8</definedName>
    <definedName name="SD_D_PL_TaxCreditPercentType_Name" hidden="1">SD_Dropdowns!$C$2:$C$8</definedName>
    <definedName name="SD_D_PL_TaxCreditPercentType_Value" hidden="1">SD_Dropdowns!$D$2:$D$8</definedName>
    <definedName name="SD_D_PL_TenantStatus" hidden="1">SD_Dropdowns!$AO$2:$AP$4</definedName>
    <definedName name="SD_D_PL_TenantStatus_Name" localSheetId="20" hidden="1">[1]SD_Dropdowns!$EM$2:$EM$4</definedName>
    <definedName name="SD_D_PL_TenantStatus_Name" localSheetId="26" hidden="1">[2]SD_Dropdowns!$BW$2:$BW$4</definedName>
    <definedName name="SD_D_PL_TenantStatus_Name" localSheetId="27" hidden="1">[3]SD_Dropdowns!$AK$2:$AK$4</definedName>
    <definedName name="SD_D_PL_TenantStatus_Name" localSheetId="6" hidden="1">[4]SD_Dropdowns!$EM$2:$EM$4</definedName>
    <definedName name="SD_D_PL_TenantStatus_Name" localSheetId="4" hidden="1">[4]SD_Dropdowns!$EM$2:$EM$4</definedName>
    <definedName name="SD_D_PL_TenantStatus_Name" hidden="1">SD_Dropdowns!$AO$2:$AO$4</definedName>
    <definedName name="SD_D_PL_TenantStatus_Value" hidden="1">SD_Dropdowns!$AP$2:$AP$4</definedName>
    <definedName name="SD_D_PL_UDF_343" hidden="1">SD_Dropdowns!$AU$2:$AV$9</definedName>
    <definedName name="SD_D_PL_UDF_343_Name" localSheetId="27" hidden="1">[3]SD_Dropdowns!$AO$2:$AO$9</definedName>
    <definedName name="SD_D_PL_UDF_343_Name" hidden="1">SD_Dropdowns!$AU$2:$AU$9</definedName>
    <definedName name="SD_D_PL_UDF_343_Value" hidden="1">SD_Dropdowns!$AV$2:$AV$9</definedName>
    <definedName name="SD_D_PL_UDF_437" hidden="1">SD_Dropdowns!$AA$2:$AB$6</definedName>
    <definedName name="SD_D_PL_UDF_437_Name" hidden="1">SD_Dropdowns!$AA$2:$AA$6</definedName>
    <definedName name="SD_D_PL_UDF_437_Value" hidden="1">SD_Dropdowns!$AB$2:$AB$6</definedName>
    <definedName name="SD_D_PL_UDF_439" hidden="1">SD_Dropdowns!$AC$2:$AD$6</definedName>
    <definedName name="SD_D_PL_UDF_439_Name" hidden="1">SD_Dropdowns!$AC$2:$AC$6</definedName>
    <definedName name="SD_D_PL_UDF_439_Value" hidden="1">SD_Dropdowns!$AD$2:$AD$6</definedName>
    <definedName name="SD_D_PL_UDF_447" hidden="1">SD_Dropdowns!$BA$2:$BB$34</definedName>
    <definedName name="SD_D_PL_UDF_447_Name" hidden="1">SD_Dropdowns!$BA$2:$BA$34</definedName>
    <definedName name="SD_D_PL_UDF_447_Value" hidden="1">SD_Dropdowns!$BB$2:$BB$34</definedName>
    <definedName name="SD_D_PL_UDF_450" hidden="1">SD_Dropdowns!$AY$2:$AZ$5</definedName>
    <definedName name="SD_D_PL_UDF_450_Name" hidden="1">SD_Dropdowns!$AY$2:$AY$5</definedName>
    <definedName name="SD_D_PL_UDF_450_Value" hidden="1">SD_Dropdowns!$AZ$2:$AZ$5</definedName>
    <definedName name="SD_D_PL_UDF_451" hidden="1">SD_Dropdowns!$AW$2:$AX$5</definedName>
    <definedName name="SD_D_PL_UDF_451_Name" hidden="1">SD_Dropdowns!$AW$2:$AW$5</definedName>
    <definedName name="SD_D_PL_UDF_451_Value" hidden="1">SD_Dropdowns!$AX$2:$AX$5</definedName>
    <definedName name="SD_D_PL_UDF_453" hidden="1">SD_Dropdowns!$BC$2:$BD$4</definedName>
    <definedName name="SD_D_PL_UDF_453_Name" hidden="1">SD_Dropdowns!$BC$2:$BC$4</definedName>
    <definedName name="SD_D_PL_UDF_453_Value" hidden="1">SD_Dropdowns!$BD$2:$BD$4</definedName>
    <definedName name="SD_D_PL_UnitMixAmiPercent" hidden="1">SD_Dropdowns!$U$2:$V$11</definedName>
    <definedName name="SD_D_PL_UnitMixAmiPercent_Name" localSheetId="27" hidden="1">[3]SD_Dropdowns!$AQ$2:$AQ$9</definedName>
    <definedName name="SD_D_PL_UnitMixAmiPercent_Name" hidden="1">SD_Dropdowns!$U$2:$U$11</definedName>
    <definedName name="SD_D_PL_UnitMixAmiPercent_Value" hidden="1">SD_Dropdowns!$V$2:$V$11</definedName>
    <definedName name="SD_D_PL_UnitType" hidden="1">SD_Dropdowns!$W$2:$X$35</definedName>
    <definedName name="SD_D_PL_UnitType_Name" localSheetId="20" hidden="1">[1]SD_Dropdowns!$DQ$2:$DQ$38</definedName>
    <definedName name="SD_D_PL_UnitType_Name" localSheetId="26" hidden="1">[2]SD_Dropdowns!$AW$2:$AW$34</definedName>
    <definedName name="SD_D_PL_UnitType_Name" localSheetId="27" hidden="1">[3]SD_Dropdowns!$K$2:$K$34</definedName>
    <definedName name="SD_D_PL_UnitType_Name" localSheetId="6" hidden="1">[4]SD_Dropdowns!$DQ$2:$DQ$38</definedName>
    <definedName name="SD_D_PL_UnitType_Name" localSheetId="4" hidden="1">[4]SD_Dropdowns!$DQ$2:$DQ$38</definedName>
    <definedName name="SD_D_PL_UnitType_Name" hidden="1">SD_Dropdowns!$W$2:$W$35</definedName>
    <definedName name="SD_D_PL_UnitType_Value" hidden="1">SD_Dropdowns!$X$2:$X$35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A3" i="20" l="1"/>
  <c r="A1" i="43"/>
  <c r="E75" i="34"/>
  <c r="E74" i="34"/>
  <c r="E42" i="34" s="1"/>
  <c r="B18" i="42" l="1"/>
  <c r="E52" i="34" l="1"/>
  <c r="E62" i="34"/>
  <c r="O113" i="34"/>
  <c r="K88" i="34"/>
  <c r="I86" i="34"/>
  <c r="K84" i="34"/>
  <c r="I80" i="34"/>
  <c r="T8" i="13"/>
  <c r="L58" i="13" s="1"/>
  <c r="H8" i="11"/>
  <c r="N65" i="13"/>
  <c r="N21" i="13"/>
  <c r="O107" i="34" s="1"/>
  <c r="N30" i="13"/>
  <c r="O108" i="34" s="1"/>
  <c r="N53" i="13"/>
  <c r="K113" i="34" l="1"/>
  <c r="L34" i="13"/>
  <c r="L11" i="13"/>
  <c r="K108" i="34"/>
  <c r="L12" i="13"/>
  <c r="L41" i="13"/>
  <c r="L37" i="13"/>
  <c r="L15" i="13"/>
  <c r="L42" i="13"/>
  <c r="L49" i="13"/>
  <c r="L65" i="13"/>
  <c r="L20" i="13"/>
  <c r="L50" i="13"/>
  <c r="L7" i="13"/>
  <c r="L19" i="13"/>
  <c r="L26" i="13"/>
  <c r="L59" i="13"/>
  <c r="L33" i="13"/>
  <c r="L60" i="13"/>
  <c r="K107" i="34"/>
  <c r="L13" i="13"/>
  <c r="L24" i="13"/>
  <c r="L35" i="13"/>
  <c r="L43" i="13"/>
  <c r="L51" i="13"/>
  <c r="L61" i="13"/>
  <c r="L14" i="13"/>
  <c r="L25" i="13"/>
  <c r="L36" i="13"/>
  <c r="L44" i="13"/>
  <c r="L52" i="13"/>
  <c r="L62" i="13"/>
  <c r="L45" i="13"/>
  <c r="L63" i="13"/>
  <c r="L8" i="13"/>
  <c r="L27" i="13"/>
  <c r="L46" i="13"/>
  <c r="L64" i="13"/>
  <c r="L9" i="13"/>
  <c r="L17" i="13"/>
  <c r="L28" i="13"/>
  <c r="L39" i="13"/>
  <c r="L47" i="13"/>
  <c r="L57" i="13"/>
  <c r="L21" i="13"/>
  <c r="L16" i="13"/>
  <c r="L38" i="13"/>
  <c r="L56" i="13"/>
  <c r="L10" i="13"/>
  <c r="L18" i="13"/>
  <c r="L29" i="13"/>
  <c r="L40" i="13"/>
  <c r="L48" i="13"/>
  <c r="O110" i="34"/>
  <c r="K110" i="34" s="1"/>
  <c r="L53" i="13"/>
  <c r="O109" i="34"/>
  <c r="K109" i="34" s="1"/>
  <c r="L30" i="13"/>
  <c r="N67" i="13"/>
  <c r="K15" i="42"/>
  <c r="K16" i="42"/>
  <c r="K17" i="42"/>
  <c r="D18" i="42"/>
  <c r="G9" i="42"/>
  <c r="F9" i="42" s="1"/>
  <c r="G10" i="42"/>
  <c r="F10" i="42" s="1"/>
  <c r="G11" i="42"/>
  <c r="F11" i="42" s="1"/>
  <c r="G12" i="42"/>
  <c r="F12" i="42" s="1"/>
  <c r="G13" i="42"/>
  <c r="F13" i="42" s="1"/>
  <c r="G14" i="42"/>
  <c r="F14" i="42" s="1"/>
  <c r="G15" i="42"/>
  <c r="F15" i="42" s="1"/>
  <c r="G16" i="42"/>
  <c r="F16" i="42" s="1"/>
  <c r="G17" i="42"/>
  <c r="F17" i="42" s="1"/>
  <c r="G8" i="42"/>
  <c r="K8" i="42" s="1"/>
  <c r="K9" i="42" l="1"/>
  <c r="K14" i="42"/>
  <c r="Q18" i="42"/>
  <c r="C19" i="42" s="1"/>
  <c r="I81" i="34"/>
  <c r="K13" i="42"/>
  <c r="K12" i="42"/>
  <c r="K11" i="42"/>
  <c r="K10" i="42"/>
  <c r="K20" i="42" s="1"/>
  <c r="O111" i="34"/>
  <c r="K111" i="34" s="1"/>
  <c r="N71" i="13"/>
  <c r="L67" i="13"/>
  <c r="F8" i="42"/>
  <c r="K24" i="42" l="1"/>
  <c r="K25" i="42" s="1"/>
  <c r="K83" i="34"/>
  <c r="K85" i="34" s="1"/>
  <c r="K86" i="34" s="1"/>
  <c r="K87" i="34" s="1"/>
  <c r="O115" i="34"/>
  <c r="K115" i="34" s="1"/>
  <c r="A1" i="42" l="1"/>
  <c r="O45" i="5" l="1"/>
  <c r="H46" i="5" s="1"/>
  <c r="O35" i="5"/>
  <c r="H34" i="5" s="1"/>
  <c r="C136" i="27" l="1"/>
  <c r="M12" i="27" l="1"/>
  <c r="F9" i="27" s="1"/>
  <c r="O37" i="10" l="1"/>
  <c r="J43" i="10" s="1"/>
  <c r="AH9" i="12" l="1"/>
  <c r="AU9" i="12" s="1"/>
  <c r="AI9" i="12"/>
  <c r="AV9" i="12" s="1"/>
  <c r="AJ9" i="12"/>
  <c r="AW9" i="12" s="1"/>
  <c r="AK9" i="12"/>
  <c r="AX9" i="12" s="1"/>
  <c r="AL9" i="12"/>
  <c r="AH10" i="12"/>
  <c r="AU10" i="12" s="1"/>
  <c r="AI10" i="12"/>
  <c r="AV10" i="12" s="1"/>
  <c r="AJ10" i="12"/>
  <c r="AW10" i="12" s="1"/>
  <c r="AK10" i="12"/>
  <c r="AX10" i="12" s="1"/>
  <c r="AL10" i="12"/>
  <c r="AY10" i="12" s="1"/>
  <c r="AH11" i="12"/>
  <c r="AU11" i="12" s="1"/>
  <c r="AI11" i="12"/>
  <c r="AV11" i="12" s="1"/>
  <c r="AJ11" i="12"/>
  <c r="AK11" i="12"/>
  <c r="AX11" i="12" s="1"/>
  <c r="AL11" i="12"/>
  <c r="AY11" i="12" s="1"/>
  <c r="AH12" i="12"/>
  <c r="AU12" i="12" s="1"/>
  <c r="AI12" i="12"/>
  <c r="AJ12" i="12"/>
  <c r="AW12" i="12" s="1"/>
  <c r="AK12" i="12"/>
  <c r="AX12" i="12" s="1"/>
  <c r="AL12" i="12"/>
  <c r="AH13" i="12"/>
  <c r="AU13" i="12" s="1"/>
  <c r="AI13" i="12"/>
  <c r="AV13" i="12" s="1"/>
  <c r="AJ13" i="12"/>
  <c r="AW13" i="12" s="1"/>
  <c r="AK13" i="12"/>
  <c r="AX13" i="12" s="1"/>
  <c r="AL13" i="12"/>
  <c r="AY13" i="12" s="1"/>
  <c r="AH14" i="12"/>
  <c r="AU14" i="12" s="1"/>
  <c r="AI14" i="12"/>
  <c r="AV14" i="12" s="1"/>
  <c r="AJ14" i="12"/>
  <c r="AW14" i="12" s="1"/>
  <c r="AK14" i="12"/>
  <c r="AL14" i="12"/>
  <c r="AY14" i="12" s="1"/>
  <c r="AH15" i="12"/>
  <c r="AU15" i="12" s="1"/>
  <c r="AI15" i="12"/>
  <c r="AV15" i="12" s="1"/>
  <c r="AJ15" i="12"/>
  <c r="AW15" i="12" s="1"/>
  <c r="AK15" i="12"/>
  <c r="AX15" i="12" s="1"/>
  <c r="AL15" i="12"/>
  <c r="AY15" i="12" s="1"/>
  <c r="AH16" i="12"/>
  <c r="AU16" i="12" s="1"/>
  <c r="AI16" i="12"/>
  <c r="AJ16" i="12"/>
  <c r="AW16" i="12" s="1"/>
  <c r="AK16" i="12"/>
  <c r="AX16" i="12" s="1"/>
  <c r="AL16" i="12"/>
  <c r="AY16" i="12" s="1"/>
  <c r="AH17" i="12"/>
  <c r="AI17" i="12"/>
  <c r="AV17" i="12" s="1"/>
  <c r="AJ17" i="12"/>
  <c r="AW17" i="12" s="1"/>
  <c r="AK17" i="12"/>
  <c r="AX17" i="12" s="1"/>
  <c r="AL17" i="12"/>
  <c r="AY17" i="12" s="1"/>
  <c r="AH18" i="12"/>
  <c r="AU18" i="12" s="1"/>
  <c r="AI18" i="12"/>
  <c r="AV18" i="12" s="1"/>
  <c r="AJ18" i="12"/>
  <c r="AW18" i="12" s="1"/>
  <c r="AK18" i="12"/>
  <c r="AL18" i="12"/>
  <c r="AY18" i="12" s="1"/>
  <c r="AH19" i="12"/>
  <c r="AU19" i="12" s="1"/>
  <c r="AI19" i="12"/>
  <c r="AJ19" i="12"/>
  <c r="AK19" i="12"/>
  <c r="AX19" i="12" s="1"/>
  <c r="AL19" i="12"/>
  <c r="AY19" i="12" s="1"/>
  <c r="AH20" i="12"/>
  <c r="AU20" i="12" s="1"/>
  <c r="AI20" i="12"/>
  <c r="AV20" i="12" s="1"/>
  <c r="AJ20" i="12"/>
  <c r="AW20" i="12" s="1"/>
  <c r="AK20" i="12"/>
  <c r="AX20" i="12" s="1"/>
  <c r="AL20" i="12"/>
  <c r="AY20" i="12" s="1"/>
  <c r="AH21" i="12"/>
  <c r="AU21" i="12" s="1"/>
  <c r="AI21" i="12"/>
  <c r="AV21" i="12" s="1"/>
  <c r="AJ21" i="12"/>
  <c r="AW21" i="12" s="1"/>
  <c r="AK21" i="12"/>
  <c r="AX21" i="12" s="1"/>
  <c r="AL21" i="12"/>
  <c r="AY21" i="12" s="1"/>
  <c r="AH22" i="12"/>
  <c r="AU22" i="12" s="1"/>
  <c r="AI22" i="12"/>
  <c r="AV22" i="12" s="1"/>
  <c r="AJ22" i="12"/>
  <c r="AW22" i="12" s="1"/>
  <c r="AK22" i="12"/>
  <c r="AX22" i="12" s="1"/>
  <c r="AL22" i="12"/>
  <c r="AY22" i="12" s="1"/>
  <c r="AH23" i="12"/>
  <c r="AU23" i="12" s="1"/>
  <c r="AI23" i="12"/>
  <c r="AV23" i="12" s="1"/>
  <c r="AJ23" i="12"/>
  <c r="AW23" i="12" s="1"/>
  <c r="AK23" i="12"/>
  <c r="AX23" i="12" s="1"/>
  <c r="AL23" i="12"/>
  <c r="AY23" i="12" s="1"/>
  <c r="AH24" i="12"/>
  <c r="AI24" i="12"/>
  <c r="AJ24" i="12"/>
  <c r="AW24" i="12" s="1"/>
  <c r="AK24" i="12"/>
  <c r="AX24" i="12" s="1"/>
  <c r="AL24" i="12"/>
  <c r="AY24" i="12" s="1"/>
  <c r="AH25" i="12"/>
  <c r="AU25" i="12" s="1"/>
  <c r="AI25" i="12"/>
  <c r="AV25" i="12" s="1"/>
  <c r="AJ25" i="12"/>
  <c r="AW25" i="12" s="1"/>
  <c r="AK25" i="12"/>
  <c r="AX25" i="12" s="1"/>
  <c r="AL25" i="12"/>
  <c r="AH26" i="12"/>
  <c r="AU26" i="12" s="1"/>
  <c r="AI26" i="12"/>
  <c r="AV26" i="12" s="1"/>
  <c r="AJ26" i="12"/>
  <c r="AW26" i="12" s="1"/>
  <c r="AK26" i="12"/>
  <c r="AX26" i="12" s="1"/>
  <c r="AL26" i="12"/>
  <c r="AY26" i="12" s="1"/>
  <c r="AH27" i="12"/>
  <c r="AU27" i="12" s="1"/>
  <c r="AI27" i="12"/>
  <c r="AV27" i="12" s="1"/>
  <c r="AJ27" i="12"/>
  <c r="AW27" i="12" s="1"/>
  <c r="AK27" i="12"/>
  <c r="AX27" i="12" s="1"/>
  <c r="AL27" i="12"/>
  <c r="AY27" i="12" s="1"/>
  <c r="AH28" i="12"/>
  <c r="AU28" i="12" s="1"/>
  <c r="AI28" i="12"/>
  <c r="AJ28" i="12"/>
  <c r="AW28" i="12" s="1"/>
  <c r="AK28" i="12"/>
  <c r="AX28" i="12" s="1"/>
  <c r="AL28" i="12"/>
  <c r="AH29" i="12"/>
  <c r="AU29" i="12" s="1"/>
  <c r="AI29" i="12"/>
  <c r="AV29" i="12" s="1"/>
  <c r="AJ29" i="12"/>
  <c r="AW29" i="12" s="1"/>
  <c r="AK29" i="12"/>
  <c r="AX29" i="12" s="1"/>
  <c r="AL29" i="12"/>
  <c r="AY29" i="12" s="1"/>
  <c r="AH30" i="12"/>
  <c r="AU30" i="12" s="1"/>
  <c r="AI30" i="12"/>
  <c r="AV30" i="12" s="1"/>
  <c r="AJ30" i="12"/>
  <c r="AW30" i="12" s="1"/>
  <c r="AK30" i="12"/>
  <c r="AL30" i="12"/>
  <c r="AY30" i="12" s="1"/>
  <c r="AH31" i="12"/>
  <c r="AU31" i="12" s="1"/>
  <c r="AI31" i="12"/>
  <c r="AV31" i="12" s="1"/>
  <c r="AJ31" i="12"/>
  <c r="AW31" i="12" s="1"/>
  <c r="AK31" i="12"/>
  <c r="AX31" i="12" s="1"/>
  <c r="AL31" i="12"/>
  <c r="AY31" i="12" s="1"/>
  <c r="AH32" i="12"/>
  <c r="AU32" i="12" s="1"/>
  <c r="AI32" i="12"/>
  <c r="AV32" i="12" s="1"/>
  <c r="AJ32" i="12"/>
  <c r="AW32" i="12" s="1"/>
  <c r="AK32" i="12"/>
  <c r="AX32" i="12" s="1"/>
  <c r="AL32" i="12"/>
  <c r="AY32" i="12" s="1"/>
  <c r="AH33" i="12"/>
  <c r="AU33" i="12" s="1"/>
  <c r="AI33" i="12"/>
  <c r="AV33" i="12" s="1"/>
  <c r="AJ33" i="12"/>
  <c r="AW33" i="12" s="1"/>
  <c r="AK33" i="12"/>
  <c r="AX33" i="12" s="1"/>
  <c r="AL33" i="12"/>
  <c r="AH34" i="12"/>
  <c r="AU34" i="12" s="1"/>
  <c r="AI34" i="12"/>
  <c r="AV34" i="12" s="1"/>
  <c r="AJ34" i="12"/>
  <c r="AW34" i="12" s="1"/>
  <c r="AK34" i="12"/>
  <c r="AX34" i="12" s="1"/>
  <c r="AL34" i="12"/>
  <c r="AY34" i="12" s="1"/>
  <c r="AH35" i="12"/>
  <c r="AU35" i="12" s="1"/>
  <c r="AI35" i="12"/>
  <c r="AV35" i="12" s="1"/>
  <c r="AJ35" i="12"/>
  <c r="AK35" i="12"/>
  <c r="AX35" i="12" s="1"/>
  <c r="AL35" i="12"/>
  <c r="AY35" i="12" s="1"/>
  <c r="AH36" i="12"/>
  <c r="AU36" i="12" s="1"/>
  <c r="AI36" i="12"/>
  <c r="AJ36" i="12"/>
  <c r="AW36" i="12" s="1"/>
  <c r="AK36" i="12"/>
  <c r="AX36" i="12" s="1"/>
  <c r="AL36" i="12"/>
  <c r="AH37" i="12"/>
  <c r="AU37" i="12" s="1"/>
  <c r="AI37" i="12"/>
  <c r="AV37" i="12" s="1"/>
  <c r="AJ37" i="12"/>
  <c r="AW37" i="12" s="1"/>
  <c r="AK37" i="12"/>
  <c r="AX37" i="12" s="1"/>
  <c r="AL37" i="12"/>
  <c r="AY37" i="12" s="1"/>
  <c r="AH38" i="12"/>
  <c r="AU38" i="12" s="1"/>
  <c r="AI38" i="12"/>
  <c r="AV38" i="12" s="1"/>
  <c r="AJ38" i="12"/>
  <c r="AW38" i="12" s="1"/>
  <c r="AK38" i="12"/>
  <c r="AX38" i="12" s="1"/>
  <c r="AL38" i="12"/>
  <c r="AY38" i="12" s="1"/>
  <c r="AH39" i="12"/>
  <c r="AU39" i="12" s="1"/>
  <c r="AI39" i="12"/>
  <c r="AV39" i="12" s="1"/>
  <c r="AJ39" i="12"/>
  <c r="AW39" i="12" s="1"/>
  <c r="AK39" i="12"/>
  <c r="AX39" i="12" s="1"/>
  <c r="AL39" i="12"/>
  <c r="AY39" i="12" s="1"/>
  <c r="AH40" i="12"/>
  <c r="AU40" i="12" s="1"/>
  <c r="AI40" i="12"/>
  <c r="AV40" i="12" s="1"/>
  <c r="AJ40" i="12"/>
  <c r="AW40" i="12" s="1"/>
  <c r="AK40" i="12"/>
  <c r="AX40" i="12" s="1"/>
  <c r="AL40" i="12"/>
  <c r="AY40" i="12" s="1"/>
  <c r="AH41" i="12"/>
  <c r="AU41" i="12" s="1"/>
  <c r="AI41" i="12"/>
  <c r="AV41" i="12" s="1"/>
  <c r="AJ41" i="12"/>
  <c r="AW41" i="12" s="1"/>
  <c r="AK41" i="12"/>
  <c r="AX41" i="12" s="1"/>
  <c r="AL41" i="12"/>
  <c r="AY41" i="12" s="1"/>
  <c r="AH42" i="12"/>
  <c r="AU42" i="12" s="1"/>
  <c r="AI42" i="12"/>
  <c r="AV42" i="12" s="1"/>
  <c r="AJ42" i="12"/>
  <c r="AW42" i="12" s="1"/>
  <c r="AK42" i="12"/>
  <c r="AX42" i="12" s="1"/>
  <c r="AL42" i="12"/>
  <c r="AY42" i="12" s="1"/>
  <c r="AH43" i="12"/>
  <c r="AU43" i="12" s="1"/>
  <c r="AI43" i="12"/>
  <c r="AV43" i="12" s="1"/>
  <c r="AJ43" i="12"/>
  <c r="AK43" i="12"/>
  <c r="AX43" i="12" s="1"/>
  <c r="AL43" i="12"/>
  <c r="AY43" i="12" s="1"/>
  <c r="AH44" i="12"/>
  <c r="AU44" i="12" s="1"/>
  <c r="AI44" i="12"/>
  <c r="AV44" i="12" s="1"/>
  <c r="AJ44" i="12"/>
  <c r="AW44" i="12" s="1"/>
  <c r="AK44" i="12"/>
  <c r="AX44" i="12" s="1"/>
  <c r="AL44" i="12"/>
  <c r="AY44" i="12" s="1"/>
  <c r="AH45" i="12"/>
  <c r="AU45" i="12" s="1"/>
  <c r="AI45" i="12"/>
  <c r="AV45" i="12" s="1"/>
  <c r="AJ45" i="12"/>
  <c r="AW45" i="12" s="1"/>
  <c r="AK45" i="12"/>
  <c r="AX45" i="12" s="1"/>
  <c r="AL45" i="12"/>
  <c r="AY45" i="12" s="1"/>
  <c r="AH46" i="12"/>
  <c r="AU46" i="12" s="1"/>
  <c r="AI46" i="12"/>
  <c r="AV46" i="12" s="1"/>
  <c r="AJ46" i="12"/>
  <c r="AW46" i="12" s="1"/>
  <c r="AK46" i="12"/>
  <c r="AX46" i="12" s="1"/>
  <c r="AL46" i="12"/>
  <c r="AY46" i="12" s="1"/>
  <c r="AH47" i="12"/>
  <c r="AU47" i="12" s="1"/>
  <c r="AI47" i="12"/>
  <c r="AV47" i="12" s="1"/>
  <c r="AJ47" i="12"/>
  <c r="AW47" i="12" s="1"/>
  <c r="AK47" i="12"/>
  <c r="AX47" i="12" s="1"/>
  <c r="AL47" i="12"/>
  <c r="AY47" i="12" s="1"/>
  <c r="AH48" i="12"/>
  <c r="AU48" i="12" s="1"/>
  <c r="AI48" i="12"/>
  <c r="AJ48" i="12"/>
  <c r="AW48" i="12" s="1"/>
  <c r="AK48" i="12"/>
  <c r="AX48" i="12" s="1"/>
  <c r="AL48" i="12"/>
  <c r="AY48" i="12" s="1"/>
  <c r="AH49" i="12"/>
  <c r="AU49" i="12" s="1"/>
  <c r="AI49" i="12"/>
  <c r="AV49" i="12" s="1"/>
  <c r="AJ49" i="12"/>
  <c r="AW49" i="12" s="1"/>
  <c r="AK49" i="12"/>
  <c r="AX49" i="12" s="1"/>
  <c r="AL49" i="12"/>
  <c r="AH50" i="12"/>
  <c r="AU50" i="12" s="1"/>
  <c r="AI50" i="12"/>
  <c r="AV50" i="12" s="1"/>
  <c r="AJ50" i="12"/>
  <c r="AW50" i="12" s="1"/>
  <c r="AK50" i="12"/>
  <c r="AX50" i="12" s="1"/>
  <c r="AL50" i="12"/>
  <c r="AY50" i="12" s="1"/>
  <c r="AH51" i="12"/>
  <c r="AU51" i="12" s="1"/>
  <c r="AI51" i="12"/>
  <c r="AV51" i="12" s="1"/>
  <c r="AJ51" i="12"/>
  <c r="AW51" i="12" s="1"/>
  <c r="AK51" i="12"/>
  <c r="AX51" i="12" s="1"/>
  <c r="AL51" i="12"/>
  <c r="AY51" i="12" s="1"/>
  <c r="AH52" i="12"/>
  <c r="AU52" i="12" s="1"/>
  <c r="AI52" i="12"/>
  <c r="AJ52" i="12"/>
  <c r="AW52" i="12" s="1"/>
  <c r="AK52" i="12"/>
  <c r="AX52" i="12" s="1"/>
  <c r="AL52" i="12"/>
  <c r="AY52" i="12" s="1"/>
  <c r="AH53" i="12"/>
  <c r="AU53" i="12" s="1"/>
  <c r="AI53" i="12"/>
  <c r="AV53" i="12" s="1"/>
  <c r="AJ53" i="12"/>
  <c r="AW53" i="12" s="1"/>
  <c r="AK53" i="12"/>
  <c r="AX53" i="12" s="1"/>
  <c r="AL53" i="12"/>
  <c r="AY53" i="12" s="1"/>
  <c r="AH54" i="12"/>
  <c r="AU54" i="12" s="1"/>
  <c r="AI54" i="12"/>
  <c r="AV54" i="12" s="1"/>
  <c r="AJ54" i="12"/>
  <c r="AW54" i="12" s="1"/>
  <c r="AK54" i="12"/>
  <c r="AX54" i="12" s="1"/>
  <c r="AL54" i="12"/>
  <c r="AY54" i="12" s="1"/>
  <c r="AH55" i="12"/>
  <c r="AU55" i="12" s="1"/>
  <c r="AI55" i="12"/>
  <c r="AV55" i="12" s="1"/>
  <c r="AJ55" i="12"/>
  <c r="AK55" i="12"/>
  <c r="AX55" i="12" s="1"/>
  <c r="AL55" i="12"/>
  <c r="AY55" i="12" s="1"/>
  <c r="AH56" i="12"/>
  <c r="AU56" i="12" s="1"/>
  <c r="AI56" i="12"/>
  <c r="AV56" i="12" s="1"/>
  <c r="AJ56" i="12"/>
  <c r="AW56" i="12" s="1"/>
  <c r="AK56" i="12"/>
  <c r="AX56" i="12" s="1"/>
  <c r="AL56" i="12"/>
  <c r="AY56" i="12" s="1"/>
  <c r="AH57" i="12"/>
  <c r="AU57" i="12" s="1"/>
  <c r="AI57" i="12"/>
  <c r="AV57" i="12" s="1"/>
  <c r="AJ57" i="12"/>
  <c r="AW57" i="12" s="1"/>
  <c r="AK57" i="12"/>
  <c r="AX57" i="12" s="1"/>
  <c r="AL57" i="12"/>
  <c r="AY57" i="12" s="1"/>
  <c r="AL8" i="12"/>
  <c r="AY8" i="12" s="1"/>
  <c r="AK8" i="12"/>
  <c r="AX8" i="12" s="1"/>
  <c r="AJ8" i="12"/>
  <c r="AW8" i="12" s="1"/>
  <c r="AI8" i="12"/>
  <c r="AV8" i="12" s="1"/>
  <c r="AH8" i="12"/>
  <c r="AU8" i="12" s="1"/>
  <c r="AW55" i="12"/>
  <c r="AV52" i="12"/>
  <c r="AY49" i="12"/>
  <c r="AV48" i="12"/>
  <c r="AW43" i="12"/>
  <c r="AY36" i="12"/>
  <c r="AV36" i="12"/>
  <c r="AW35" i="12"/>
  <c r="AY33" i="12"/>
  <c r="AX30" i="12"/>
  <c r="AY28" i="12"/>
  <c r="AV28" i="12"/>
  <c r="AY25" i="12"/>
  <c r="AV24" i="12"/>
  <c r="AU24" i="12"/>
  <c r="AW19" i="12"/>
  <c r="AV19" i="12"/>
  <c r="AX18" i="12"/>
  <c r="AU17" i="12"/>
  <c r="AV16" i="12"/>
  <c r="AX14" i="12"/>
  <c r="AY12" i="12"/>
  <c r="AV12" i="12"/>
  <c r="AW11" i="12"/>
  <c r="AY9"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8" i="12"/>
  <c r="C122" i="34" l="1"/>
  <c r="C123" i="34"/>
  <c r="C124" i="34"/>
  <c r="C125" i="34"/>
  <c r="C126" i="34"/>
  <c r="C127" i="34"/>
  <c r="C128" i="34"/>
  <c r="C129" i="34"/>
  <c r="C130" i="34"/>
  <c r="C121" i="34"/>
  <c r="K8" i="12"/>
  <c r="AN8" i="12"/>
  <c r="L89" i="15" l="1"/>
  <c r="AG8" i="12" l="1"/>
  <c r="BA42" i="12"/>
  <c r="BA43" i="12"/>
  <c r="BA44" i="12"/>
  <c r="BA45" i="12"/>
  <c r="BA46" i="12"/>
  <c r="BA47" i="12"/>
  <c r="BA48" i="12"/>
  <c r="BA49" i="12"/>
  <c r="BA50" i="12"/>
  <c r="BA51" i="12"/>
  <c r="BA52" i="12"/>
  <c r="BA53" i="12"/>
  <c r="BA54" i="12"/>
  <c r="BA55" i="12"/>
  <c r="BA56" i="12"/>
  <c r="BA57" i="12"/>
  <c r="AP9" i="12"/>
  <c r="AQ9" i="12"/>
  <c r="AR9" i="12"/>
  <c r="AP10" i="12"/>
  <c r="AQ10" i="12"/>
  <c r="AR10" i="12"/>
  <c r="AP11" i="12"/>
  <c r="AQ11" i="12"/>
  <c r="AR11" i="12"/>
  <c r="AP12" i="12"/>
  <c r="AQ12" i="12"/>
  <c r="AR12" i="12"/>
  <c r="AP13" i="12"/>
  <c r="AQ13" i="12"/>
  <c r="AR13" i="12"/>
  <c r="AP14" i="12"/>
  <c r="AQ14" i="12"/>
  <c r="AR14" i="12"/>
  <c r="AP15" i="12"/>
  <c r="AQ15" i="12"/>
  <c r="AR15" i="12"/>
  <c r="AP16" i="12"/>
  <c r="AQ16" i="12"/>
  <c r="AR16" i="12"/>
  <c r="AP17" i="12"/>
  <c r="AQ17" i="12"/>
  <c r="AR17" i="12"/>
  <c r="AP18" i="12"/>
  <c r="AQ18" i="12"/>
  <c r="AR18" i="12"/>
  <c r="AP19" i="12"/>
  <c r="AQ19" i="12"/>
  <c r="AR19" i="12"/>
  <c r="AP20" i="12"/>
  <c r="AQ20" i="12"/>
  <c r="AR20" i="12"/>
  <c r="AP21" i="12"/>
  <c r="AQ21" i="12"/>
  <c r="AR21" i="12"/>
  <c r="AP22" i="12"/>
  <c r="AQ22" i="12"/>
  <c r="AR22" i="12"/>
  <c r="AP23" i="12"/>
  <c r="AQ23" i="12"/>
  <c r="AR23" i="12"/>
  <c r="AP24" i="12"/>
  <c r="AQ24" i="12"/>
  <c r="AR24" i="12"/>
  <c r="AP25" i="12"/>
  <c r="AQ25" i="12"/>
  <c r="AR25" i="12"/>
  <c r="AP26" i="12"/>
  <c r="AQ26" i="12"/>
  <c r="AR26" i="12"/>
  <c r="AP27" i="12"/>
  <c r="AQ27" i="12"/>
  <c r="AR27" i="12"/>
  <c r="AP28" i="12"/>
  <c r="AQ28" i="12"/>
  <c r="AR28" i="12"/>
  <c r="AP29" i="12"/>
  <c r="AQ29" i="12"/>
  <c r="AR29" i="12"/>
  <c r="AP30" i="12"/>
  <c r="AQ30" i="12"/>
  <c r="AR30" i="12"/>
  <c r="AP31" i="12"/>
  <c r="AQ31" i="12"/>
  <c r="AR31" i="12"/>
  <c r="AP32" i="12"/>
  <c r="AQ32" i="12"/>
  <c r="AR32" i="12"/>
  <c r="AP33" i="12"/>
  <c r="AQ33" i="12"/>
  <c r="AR33" i="12"/>
  <c r="AP34" i="12"/>
  <c r="AQ34" i="12"/>
  <c r="AR34" i="12"/>
  <c r="AP35" i="12"/>
  <c r="AQ35" i="12"/>
  <c r="AR35" i="12"/>
  <c r="AP36" i="12"/>
  <c r="AQ36" i="12"/>
  <c r="AR36" i="12"/>
  <c r="AP37" i="12"/>
  <c r="AQ37" i="12"/>
  <c r="AR37" i="12"/>
  <c r="AP38" i="12"/>
  <c r="AQ38" i="12"/>
  <c r="AR38" i="12"/>
  <c r="AP39" i="12"/>
  <c r="AQ39" i="12"/>
  <c r="AR39" i="12"/>
  <c r="AP40" i="12"/>
  <c r="AQ40" i="12"/>
  <c r="AR40" i="12"/>
  <c r="AP41" i="12"/>
  <c r="AQ41" i="12"/>
  <c r="AR41" i="12"/>
  <c r="AP42" i="12"/>
  <c r="AQ42" i="12"/>
  <c r="AR42" i="12"/>
  <c r="AP43" i="12"/>
  <c r="AQ43" i="12"/>
  <c r="AR43" i="12"/>
  <c r="AP44" i="12"/>
  <c r="AQ44" i="12"/>
  <c r="AR44" i="12"/>
  <c r="AP45" i="12"/>
  <c r="AQ45" i="12"/>
  <c r="AR45" i="12"/>
  <c r="AP46" i="12"/>
  <c r="AQ46" i="12"/>
  <c r="AR46" i="12"/>
  <c r="AP47" i="12"/>
  <c r="AQ47" i="12"/>
  <c r="AR47" i="12"/>
  <c r="AP48" i="12"/>
  <c r="AQ48" i="12"/>
  <c r="AR48" i="12"/>
  <c r="AP49" i="12"/>
  <c r="AQ49" i="12"/>
  <c r="AR49" i="12"/>
  <c r="AP50" i="12"/>
  <c r="AQ50" i="12"/>
  <c r="AR50" i="12"/>
  <c r="AP51" i="12"/>
  <c r="AQ51" i="12"/>
  <c r="AR51" i="12"/>
  <c r="AP52" i="12"/>
  <c r="AQ52" i="12"/>
  <c r="AR52" i="12"/>
  <c r="AP53" i="12"/>
  <c r="AQ53" i="12"/>
  <c r="AR53" i="12"/>
  <c r="AP54" i="12"/>
  <c r="AQ54" i="12"/>
  <c r="AR54" i="12"/>
  <c r="AP55" i="12"/>
  <c r="AQ55" i="12"/>
  <c r="AR55" i="12"/>
  <c r="AP56" i="12"/>
  <c r="AQ56" i="12"/>
  <c r="AR56" i="12"/>
  <c r="AP57" i="12"/>
  <c r="AQ57" i="12"/>
  <c r="AR57" i="12"/>
  <c r="AR8" i="12"/>
  <c r="AQ8" i="12"/>
  <c r="AP8" i="12"/>
  <c r="O32" i="9" l="1"/>
  <c r="O33" i="9"/>
  <c r="E119" i="34" l="1"/>
  <c r="F100" i="15" l="1"/>
  <c r="J65" i="13"/>
  <c r="O65" i="13" s="1"/>
  <c r="J53" i="13"/>
  <c r="O53" i="13" s="1"/>
  <c r="J30" i="13"/>
  <c r="O30" i="13" s="1"/>
  <c r="J21" i="13"/>
  <c r="O21" i="13" s="1"/>
  <c r="C58" i="12" l="1"/>
  <c r="S43" i="12"/>
  <c r="T43" i="12"/>
  <c r="U43" i="12"/>
  <c r="V43" i="12"/>
  <c r="W43" i="12"/>
  <c r="X43" i="12"/>
  <c r="Y43" i="12"/>
  <c r="Z43" i="12"/>
  <c r="AA43" i="12"/>
  <c r="AC43" i="12"/>
  <c r="AD43" i="12"/>
  <c r="AE43" i="12"/>
  <c r="AF43" i="12"/>
  <c r="AG43" i="12"/>
  <c r="AN43" i="12"/>
  <c r="S44" i="12"/>
  <c r="T44" i="12"/>
  <c r="U44" i="12"/>
  <c r="V44" i="12"/>
  <c r="W44" i="12"/>
  <c r="X44" i="12"/>
  <c r="Y44" i="12"/>
  <c r="Z44" i="12"/>
  <c r="AA44" i="12"/>
  <c r="AC44" i="12"/>
  <c r="AD44" i="12"/>
  <c r="AE44" i="12"/>
  <c r="AF44" i="12"/>
  <c r="AG44" i="12"/>
  <c r="AN44" i="12"/>
  <c r="S45" i="12"/>
  <c r="T45" i="12"/>
  <c r="U45" i="12"/>
  <c r="V45" i="12"/>
  <c r="W45" i="12"/>
  <c r="X45" i="12"/>
  <c r="Y45" i="12"/>
  <c r="Z45" i="12"/>
  <c r="AA45" i="12"/>
  <c r="AC45" i="12"/>
  <c r="AD45" i="12"/>
  <c r="AE45" i="12"/>
  <c r="AF45" i="12"/>
  <c r="AG45" i="12"/>
  <c r="AN45" i="12"/>
  <c r="S46" i="12"/>
  <c r="T46" i="12"/>
  <c r="U46" i="12"/>
  <c r="V46" i="12"/>
  <c r="W46" i="12"/>
  <c r="X46" i="12"/>
  <c r="Y46" i="12"/>
  <c r="Z46" i="12"/>
  <c r="AA46" i="12"/>
  <c r="AC46" i="12"/>
  <c r="AD46" i="12"/>
  <c r="AE46" i="12"/>
  <c r="AF46" i="12"/>
  <c r="AG46" i="12"/>
  <c r="AN46" i="12"/>
  <c r="S47" i="12"/>
  <c r="T47" i="12"/>
  <c r="U47" i="12"/>
  <c r="V47" i="12"/>
  <c r="W47" i="12"/>
  <c r="X47" i="12"/>
  <c r="Y47" i="12"/>
  <c r="Z47" i="12"/>
  <c r="AA47" i="12"/>
  <c r="AC47" i="12"/>
  <c r="AD47" i="12"/>
  <c r="AE47" i="12"/>
  <c r="AF47" i="12"/>
  <c r="AG47" i="12"/>
  <c r="AN47" i="12"/>
  <c r="S48" i="12"/>
  <c r="T48" i="12"/>
  <c r="U48" i="12"/>
  <c r="V48" i="12"/>
  <c r="W48" i="12"/>
  <c r="X48" i="12"/>
  <c r="Y48" i="12"/>
  <c r="Z48" i="12"/>
  <c r="AA48" i="12"/>
  <c r="AC48" i="12"/>
  <c r="AD48" i="12"/>
  <c r="AE48" i="12"/>
  <c r="AF48" i="12"/>
  <c r="AG48" i="12"/>
  <c r="AN48" i="12"/>
  <c r="S49" i="12"/>
  <c r="T49" i="12"/>
  <c r="U49" i="12"/>
  <c r="V49" i="12"/>
  <c r="W49" i="12"/>
  <c r="X49" i="12"/>
  <c r="Y49" i="12"/>
  <c r="Z49" i="12"/>
  <c r="AA49" i="12"/>
  <c r="AC49" i="12"/>
  <c r="AD49" i="12"/>
  <c r="AE49" i="12"/>
  <c r="AF49" i="12"/>
  <c r="AG49" i="12"/>
  <c r="AN49" i="12"/>
  <c r="S50" i="12"/>
  <c r="T50" i="12"/>
  <c r="U50" i="12"/>
  <c r="V50" i="12"/>
  <c r="W50" i="12"/>
  <c r="X50" i="12"/>
  <c r="Y50" i="12"/>
  <c r="Z50" i="12"/>
  <c r="AA50" i="12"/>
  <c r="AC50" i="12"/>
  <c r="AD50" i="12"/>
  <c r="AE50" i="12"/>
  <c r="AF50" i="12"/>
  <c r="AG50" i="12"/>
  <c r="AN50" i="12"/>
  <c r="S51" i="12"/>
  <c r="T51" i="12"/>
  <c r="U51" i="12"/>
  <c r="V51" i="12"/>
  <c r="W51" i="12"/>
  <c r="X51" i="12"/>
  <c r="Y51" i="12"/>
  <c r="Z51" i="12"/>
  <c r="AA51" i="12"/>
  <c r="AC51" i="12"/>
  <c r="AD51" i="12"/>
  <c r="AE51" i="12"/>
  <c r="AF51" i="12"/>
  <c r="AG51" i="12"/>
  <c r="AN51" i="12"/>
  <c r="S52" i="12"/>
  <c r="T52" i="12"/>
  <c r="U52" i="12"/>
  <c r="V52" i="12"/>
  <c r="W52" i="12"/>
  <c r="X52" i="12"/>
  <c r="Y52" i="12"/>
  <c r="Z52" i="12"/>
  <c r="AA52" i="12"/>
  <c r="AC52" i="12"/>
  <c r="AD52" i="12"/>
  <c r="AE52" i="12"/>
  <c r="AF52" i="12"/>
  <c r="AG52" i="12"/>
  <c r="AN52" i="12"/>
  <c r="S53" i="12"/>
  <c r="T53" i="12"/>
  <c r="U53" i="12"/>
  <c r="V53" i="12"/>
  <c r="W53" i="12"/>
  <c r="X53" i="12"/>
  <c r="Y53" i="12"/>
  <c r="Z53" i="12"/>
  <c r="AA53" i="12"/>
  <c r="AC53" i="12"/>
  <c r="AD53" i="12"/>
  <c r="AE53" i="12"/>
  <c r="AF53" i="12"/>
  <c r="AG53" i="12"/>
  <c r="AN53" i="12"/>
  <c r="S54" i="12"/>
  <c r="T54" i="12"/>
  <c r="U54" i="12"/>
  <c r="V54" i="12"/>
  <c r="W54" i="12"/>
  <c r="X54" i="12"/>
  <c r="Y54" i="12"/>
  <c r="Z54" i="12"/>
  <c r="AA54" i="12"/>
  <c r="AC54" i="12"/>
  <c r="AD54" i="12"/>
  <c r="AE54" i="12"/>
  <c r="AF54" i="12"/>
  <c r="AG54" i="12"/>
  <c r="AN54" i="12"/>
  <c r="S55" i="12"/>
  <c r="T55" i="12"/>
  <c r="U55" i="12"/>
  <c r="V55" i="12"/>
  <c r="W55" i="12"/>
  <c r="X55" i="12"/>
  <c r="Y55" i="12"/>
  <c r="Z55" i="12"/>
  <c r="AA55" i="12"/>
  <c r="AC55" i="12"/>
  <c r="AD55" i="12"/>
  <c r="AE55" i="12"/>
  <c r="AF55" i="12"/>
  <c r="AG55" i="12"/>
  <c r="AN55" i="12"/>
  <c r="S56" i="12"/>
  <c r="T56" i="12"/>
  <c r="U56" i="12"/>
  <c r="V56" i="12"/>
  <c r="W56" i="12"/>
  <c r="X56" i="12"/>
  <c r="Y56" i="12"/>
  <c r="Z56" i="12"/>
  <c r="AA56" i="12"/>
  <c r="AC56" i="12"/>
  <c r="AD56" i="12"/>
  <c r="AE56" i="12"/>
  <c r="AF56" i="12"/>
  <c r="AG56" i="12"/>
  <c r="AN56" i="12"/>
  <c r="S57" i="12"/>
  <c r="T57" i="12"/>
  <c r="U57" i="12"/>
  <c r="V57" i="12"/>
  <c r="W57" i="12"/>
  <c r="X57" i="12"/>
  <c r="Y57" i="12"/>
  <c r="Z57" i="12"/>
  <c r="AA57" i="12"/>
  <c r="AC57" i="12"/>
  <c r="AD57" i="12"/>
  <c r="AE57" i="12"/>
  <c r="AF57" i="12"/>
  <c r="AG57" i="12"/>
  <c r="AN57" i="12"/>
  <c r="I43" i="12"/>
  <c r="J43" i="12" s="1"/>
  <c r="K43" i="12"/>
  <c r="I44" i="12"/>
  <c r="J44" i="12" s="1"/>
  <c r="K44" i="12"/>
  <c r="I45" i="12"/>
  <c r="J45" i="12" s="1"/>
  <c r="K45" i="12"/>
  <c r="I46" i="12"/>
  <c r="J46" i="12" s="1"/>
  <c r="K46" i="12"/>
  <c r="I47" i="12"/>
  <c r="J47" i="12"/>
  <c r="K47" i="12"/>
  <c r="I48" i="12"/>
  <c r="J48" i="12" s="1"/>
  <c r="K48" i="12"/>
  <c r="I49" i="12"/>
  <c r="J49" i="12" s="1"/>
  <c r="K49" i="12"/>
  <c r="I50" i="12"/>
  <c r="J50" i="12" s="1"/>
  <c r="K50" i="12"/>
  <c r="I51" i="12"/>
  <c r="J51" i="12"/>
  <c r="K51" i="12"/>
  <c r="I52" i="12"/>
  <c r="J52" i="12" s="1"/>
  <c r="K52" i="12"/>
  <c r="I53" i="12"/>
  <c r="J53" i="12" s="1"/>
  <c r="K53" i="12"/>
  <c r="I54" i="12"/>
  <c r="J54" i="12" s="1"/>
  <c r="K54" i="12"/>
  <c r="I55" i="12"/>
  <c r="J55" i="12" s="1"/>
  <c r="K55" i="12"/>
  <c r="I56" i="12"/>
  <c r="J56" i="12" s="1"/>
  <c r="K56" i="12"/>
  <c r="I57" i="12"/>
  <c r="J57" i="12" s="1"/>
  <c r="K57" i="12"/>
  <c r="O13" i="26" l="1"/>
  <c r="P41" i="5" l="1"/>
  <c r="O135" i="34" l="1"/>
  <c r="O136" i="34"/>
  <c r="K32" i="34" l="1"/>
  <c r="K31" i="34"/>
  <c r="K30" i="34"/>
  <c r="I32" i="34"/>
  <c r="I31" i="34"/>
  <c r="I30" i="34"/>
  <c r="C32" i="34"/>
  <c r="C31" i="34"/>
  <c r="C30" i="34"/>
  <c r="E32" i="34"/>
  <c r="E31" i="34"/>
  <c r="E30" i="34"/>
  <c r="K26" i="34"/>
  <c r="K27" i="34"/>
  <c r="K28" i="34"/>
  <c r="K29" i="34"/>
  <c r="I26" i="34"/>
  <c r="I27" i="34"/>
  <c r="I28" i="34"/>
  <c r="I29" i="34"/>
  <c r="E27" i="34"/>
  <c r="E28" i="34"/>
  <c r="E29" i="34"/>
  <c r="F75" i="27"/>
  <c r="M27" i="34" s="1"/>
  <c r="F76" i="27"/>
  <c r="M28" i="34" s="1"/>
  <c r="K15" i="34"/>
  <c r="K16" i="34"/>
  <c r="K14" i="34"/>
  <c r="K13" i="34"/>
  <c r="K12" i="34"/>
  <c r="K11" i="34"/>
  <c r="K10" i="34"/>
  <c r="I11" i="34"/>
  <c r="I12" i="34"/>
  <c r="I13" i="34"/>
  <c r="I14" i="34"/>
  <c r="I15" i="34"/>
  <c r="I16" i="34"/>
  <c r="I10" i="34"/>
  <c r="E15" i="34"/>
  <c r="E16" i="34"/>
  <c r="E13" i="34"/>
  <c r="E14" i="34"/>
  <c r="E12" i="34"/>
  <c r="E11" i="34"/>
  <c r="E10" i="34"/>
  <c r="E80" i="34"/>
  <c r="E81" i="34"/>
  <c r="E82" i="34"/>
  <c r="E83" i="34"/>
  <c r="E84" i="34"/>
  <c r="E85" i="34"/>
  <c r="E86" i="34"/>
  <c r="E87" i="34"/>
  <c r="E88" i="34"/>
  <c r="E89" i="34"/>
  <c r="E90" i="34"/>
  <c r="E91" i="34"/>
  <c r="E92" i="34"/>
  <c r="E93" i="34"/>
  <c r="E94" i="34"/>
  <c r="E95" i="34"/>
  <c r="E96" i="34"/>
  <c r="E97" i="34"/>
  <c r="E98" i="34"/>
  <c r="E99" i="34"/>
  <c r="E100" i="34"/>
  <c r="E101" i="34"/>
  <c r="E102" i="34"/>
  <c r="E103" i="34"/>
  <c r="E104" i="34"/>
  <c r="E105" i="34"/>
  <c r="E106" i="34"/>
  <c r="E107" i="34"/>
  <c r="E108" i="34"/>
  <c r="E109" i="34"/>
  <c r="E110" i="34"/>
  <c r="E111" i="34"/>
  <c r="E112" i="34"/>
  <c r="E113" i="34"/>
  <c r="E114" i="34"/>
  <c r="E115" i="34"/>
  <c r="E116" i="34"/>
  <c r="E117" i="34"/>
  <c r="E120" i="34"/>
  <c r="E121" i="34"/>
  <c r="E122" i="34"/>
  <c r="E123" i="34"/>
  <c r="E124" i="34"/>
  <c r="E125" i="34"/>
  <c r="E126" i="34"/>
  <c r="E127" i="34"/>
  <c r="E128" i="34"/>
  <c r="E129" i="34"/>
  <c r="E130" i="34"/>
  <c r="O54" i="34" l="1"/>
  <c r="E68" i="34" l="1"/>
  <c r="E67" i="34"/>
  <c r="E66" i="34"/>
  <c r="E63" i="34"/>
  <c r="B1" i="40"/>
  <c r="E69" i="34" l="1"/>
  <c r="E40" i="34" s="1"/>
  <c r="P48" i="5"/>
  <c r="AN9" i="12" l="1"/>
  <c r="AN10" i="12"/>
  <c r="AN11" i="12"/>
  <c r="AN12" i="12"/>
  <c r="AN13" i="12"/>
  <c r="AN14" i="12"/>
  <c r="AN15" i="12"/>
  <c r="AN16" i="12"/>
  <c r="AN17" i="12"/>
  <c r="AN18" i="12"/>
  <c r="AN19" i="12"/>
  <c r="AN20" i="12"/>
  <c r="AN21" i="12"/>
  <c r="AN22" i="12"/>
  <c r="AN23" i="12"/>
  <c r="AN24" i="12"/>
  <c r="AN25" i="12"/>
  <c r="AN26" i="12"/>
  <c r="AN27" i="12"/>
  <c r="AN28" i="12"/>
  <c r="AN29" i="12"/>
  <c r="AN30" i="12"/>
  <c r="AN31" i="12"/>
  <c r="AN32" i="12"/>
  <c r="AN33" i="12"/>
  <c r="AN34" i="12"/>
  <c r="AN35" i="12"/>
  <c r="AN36" i="12"/>
  <c r="AN37" i="12"/>
  <c r="AN38" i="12"/>
  <c r="AN39" i="12"/>
  <c r="AN40" i="12"/>
  <c r="AN41" i="12"/>
  <c r="AN42" i="12"/>
  <c r="N17" i="26" l="1"/>
  <c r="M38" i="8" l="1"/>
  <c r="H38" i="8" s="1"/>
  <c r="B70" i="27"/>
  <c r="C101" i="27"/>
  <c r="E33" i="34" s="1"/>
  <c r="M55" i="27"/>
  <c r="G54" i="27" s="1"/>
  <c r="H18" i="27"/>
  <c r="B68" i="27"/>
  <c r="B103" i="27"/>
  <c r="Q46" i="5" l="1"/>
  <c r="I16" i="26" l="1"/>
  <c r="B18" i="26"/>
  <c r="O30" i="9" l="1"/>
  <c r="O31" i="9"/>
  <c r="O29" i="9"/>
  <c r="A3" i="25"/>
  <c r="A1" i="36"/>
  <c r="A1" i="24"/>
  <c r="A1" i="33"/>
  <c r="A1" i="16"/>
  <c r="A1" i="15"/>
  <c r="A1" i="13"/>
  <c r="A1" i="12"/>
  <c r="A1" i="9"/>
  <c r="A1" i="26"/>
  <c r="A1" i="11"/>
  <c r="A1" i="8"/>
  <c r="A1" i="7"/>
  <c r="A1" i="10"/>
  <c r="A1" i="27"/>
  <c r="C49" i="27" l="1"/>
  <c r="E18" i="34" s="1"/>
  <c r="E58" i="34"/>
  <c r="C87" i="27"/>
  <c r="E105" i="27" s="1"/>
  <c r="E106" i="27"/>
  <c r="F86" i="27"/>
  <c r="M32" i="34" s="1"/>
  <c r="F85" i="27"/>
  <c r="M31" i="34" s="1"/>
  <c r="F84" i="27"/>
  <c r="M30" i="34" s="1"/>
  <c r="C29" i="27"/>
  <c r="E61" i="27" l="1"/>
  <c r="L121" i="27"/>
  <c r="C31" i="27"/>
  <c r="E134" i="34"/>
  <c r="E144" i="34"/>
  <c r="E143" i="34"/>
  <c r="E142" i="34"/>
  <c r="E141" i="34"/>
  <c r="E140" i="34"/>
  <c r="E139" i="34"/>
  <c r="E138" i="34"/>
  <c r="E137" i="34"/>
  <c r="E136" i="34"/>
  <c r="E135" i="34"/>
  <c r="B136" i="34"/>
  <c r="B137" i="34"/>
  <c r="B138" i="34"/>
  <c r="B139" i="34"/>
  <c r="B140" i="34"/>
  <c r="B141" i="34"/>
  <c r="B142" i="34"/>
  <c r="B143" i="34"/>
  <c r="B144" i="34"/>
  <c r="B135" i="34"/>
  <c r="F67" i="15"/>
  <c r="E145" i="34" l="1"/>
  <c r="E118" i="34" s="1"/>
  <c r="O56" i="34"/>
  <c r="F118" i="27" l="1"/>
  <c r="I33" i="12" l="1"/>
  <c r="J33" i="12" s="1"/>
  <c r="K33" i="12"/>
  <c r="I34" i="12"/>
  <c r="J34" i="12" s="1"/>
  <c r="K34" i="12"/>
  <c r="I35" i="12"/>
  <c r="J35" i="12" s="1"/>
  <c r="K35" i="12"/>
  <c r="I36" i="12"/>
  <c r="J36" i="12" s="1"/>
  <c r="K36" i="12"/>
  <c r="I37" i="12"/>
  <c r="J37" i="12" s="1"/>
  <c r="K37" i="12"/>
  <c r="I38" i="12"/>
  <c r="J38" i="12" s="1"/>
  <c r="K38" i="12"/>
  <c r="I39" i="12"/>
  <c r="J39" i="12" s="1"/>
  <c r="K39" i="12"/>
  <c r="I40" i="12"/>
  <c r="J40" i="12"/>
  <c r="K40" i="12"/>
  <c r="I41" i="12"/>
  <c r="J41" i="12" s="1"/>
  <c r="K41" i="12"/>
  <c r="I42" i="12"/>
  <c r="J42" i="12" s="1"/>
  <c r="K42" i="12"/>
  <c r="BA33" i="12"/>
  <c r="BA34" i="12"/>
  <c r="BA35" i="12"/>
  <c r="BA36" i="12"/>
  <c r="BA37" i="12"/>
  <c r="BA38" i="12"/>
  <c r="BA39" i="12"/>
  <c r="BA40" i="12"/>
  <c r="BA41" i="12"/>
  <c r="AG42" i="12"/>
  <c r="AF42" i="12"/>
  <c r="AE42" i="12"/>
  <c r="AD42" i="12"/>
  <c r="AC42" i="12"/>
  <c r="AA42" i="12"/>
  <c r="Z42" i="12"/>
  <c r="Y42" i="12"/>
  <c r="X42" i="12"/>
  <c r="W42" i="12"/>
  <c r="V42" i="12"/>
  <c r="U42" i="12"/>
  <c r="T42" i="12"/>
  <c r="AG41" i="12"/>
  <c r="AF41" i="12"/>
  <c r="AE41" i="12"/>
  <c r="AD41" i="12"/>
  <c r="AC41" i="12"/>
  <c r="AA41" i="12"/>
  <c r="Z41" i="12"/>
  <c r="Y41" i="12"/>
  <c r="X41" i="12"/>
  <c r="W41" i="12"/>
  <c r="V41" i="12"/>
  <c r="U41" i="12"/>
  <c r="T41" i="12"/>
  <c r="AG40" i="12"/>
  <c r="AF40" i="12"/>
  <c r="AE40" i="12"/>
  <c r="AD40" i="12"/>
  <c r="AC40" i="12"/>
  <c r="AA40" i="12"/>
  <c r="Z40" i="12"/>
  <c r="Y40" i="12"/>
  <c r="X40" i="12"/>
  <c r="W40" i="12"/>
  <c r="V40" i="12"/>
  <c r="U40" i="12"/>
  <c r="T40" i="12"/>
  <c r="AG39" i="12"/>
  <c r="AF39" i="12"/>
  <c r="AE39" i="12"/>
  <c r="AD39" i="12"/>
  <c r="AC39" i="12"/>
  <c r="AA39" i="12"/>
  <c r="Z39" i="12"/>
  <c r="Y39" i="12"/>
  <c r="X39" i="12"/>
  <c r="W39" i="12"/>
  <c r="V39" i="12"/>
  <c r="U39" i="12"/>
  <c r="T39" i="12"/>
  <c r="AG38" i="12"/>
  <c r="AF38" i="12"/>
  <c r="AE38" i="12"/>
  <c r="AD38" i="12"/>
  <c r="AC38" i="12"/>
  <c r="AA38" i="12"/>
  <c r="Z38" i="12"/>
  <c r="Y38" i="12"/>
  <c r="X38" i="12"/>
  <c r="W38" i="12"/>
  <c r="V38" i="12"/>
  <c r="U38" i="12"/>
  <c r="T38" i="12"/>
  <c r="AG37" i="12"/>
  <c r="AF37" i="12"/>
  <c r="AE37" i="12"/>
  <c r="AD37" i="12"/>
  <c r="AC37" i="12"/>
  <c r="AA37" i="12"/>
  <c r="Z37" i="12"/>
  <c r="Y37" i="12"/>
  <c r="X37" i="12"/>
  <c r="W37" i="12"/>
  <c r="V37" i="12"/>
  <c r="U37" i="12"/>
  <c r="T37" i="12"/>
  <c r="AG36" i="12"/>
  <c r="AF36" i="12"/>
  <c r="AE36" i="12"/>
  <c r="AD36" i="12"/>
  <c r="AC36" i="12"/>
  <c r="AA36" i="12"/>
  <c r="Z36" i="12"/>
  <c r="Y36" i="12"/>
  <c r="X36" i="12"/>
  <c r="W36" i="12"/>
  <c r="V36" i="12"/>
  <c r="U36" i="12"/>
  <c r="T36" i="12"/>
  <c r="AG35" i="12"/>
  <c r="AF35" i="12"/>
  <c r="AE35" i="12"/>
  <c r="AD35" i="12"/>
  <c r="AC35" i="12"/>
  <c r="AA35" i="12"/>
  <c r="Z35" i="12"/>
  <c r="Y35" i="12"/>
  <c r="X35" i="12"/>
  <c r="W35" i="12"/>
  <c r="V35" i="12"/>
  <c r="U35" i="12"/>
  <c r="T35" i="12"/>
  <c r="AG34" i="12"/>
  <c r="AF34" i="12"/>
  <c r="AE34" i="12"/>
  <c r="AD34" i="12"/>
  <c r="AC34" i="12"/>
  <c r="AA34" i="12"/>
  <c r="Z34" i="12"/>
  <c r="Y34" i="12"/>
  <c r="X34" i="12"/>
  <c r="W34" i="12"/>
  <c r="V34" i="12"/>
  <c r="U34" i="12"/>
  <c r="T34" i="12"/>
  <c r="AG33" i="12"/>
  <c r="AF33" i="12"/>
  <c r="AE33" i="12"/>
  <c r="AD33" i="12"/>
  <c r="AC33" i="12"/>
  <c r="AA33" i="12"/>
  <c r="Z33" i="12"/>
  <c r="Y33" i="12"/>
  <c r="X33" i="12"/>
  <c r="W33" i="12"/>
  <c r="V33" i="12"/>
  <c r="U33" i="12"/>
  <c r="T33" i="12"/>
  <c r="S33" i="12"/>
  <c r="S34" i="12"/>
  <c r="S35" i="12"/>
  <c r="S36" i="12"/>
  <c r="S37" i="12"/>
  <c r="S38" i="12"/>
  <c r="S39" i="12"/>
  <c r="S40" i="12"/>
  <c r="S41" i="12"/>
  <c r="S42" i="12"/>
  <c r="C137" i="27"/>
  <c r="C138" i="27"/>
  <c r="F119" i="27" s="1"/>
  <c r="F10" i="15" l="1"/>
  <c r="J28" i="22" l="1"/>
  <c r="D29" i="22" l="1"/>
  <c r="G71" i="12"/>
  <c r="G70" i="12"/>
  <c r="G69" i="12"/>
  <c r="G68" i="12"/>
  <c r="G67" i="12"/>
  <c r="G66" i="12"/>
  <c r="G65" i="12"/>
  <c r="G64" i="12"/>
  <c r="E25" i="34" l="1"/>
  <c r="E26" i="34"/>
  <c r="K25" i="34"/>
  <c r="I25" i="34"/>
  <c r="O53" i="34" l="1"/>
  <c r="E34" i="34"/>
  <c r="P42" i="5"/>
  <c r="I65" i="34" l="1"/>
  <c r="I64" i="34"/>
  <c r="I63" i="34"/>
  <c r="I62" i="34"/>
  <c r="I61" i="34"/>
  <c r="E73" i="34" l="1"/>
  <c r="E72" i="34"/>
  <c r="E71" i="34"/>
  <c r="E61" i="34"/>
  <c r="E64" i="34" s="1"/>
  <c r="E76" i="34" s="1"/>
  <c r="E79" i="34"/>
  <c r="E131" i="34" s="1"/>
  <c r="O100" i="34"/>
  <c r="I70" i="34"/>
  <c r="I69" i="34"/>
  <c r="E53" i="34"/>
  <c r="E51" i="34"/>
  <c r="E50" i="34"/>
  <c r="E4" i="34"/>
  <c r="K100" i="34" l="1"/>
  <c r="G30" i="34"/>
  <c r="G31" i="34"/>
  <c r="G29" i="34"/>
  <c r="G32" i="34"/>
  <c r="G28" i="34"/>
  <c r="G26" i="34"/>
  <c r="G16" i="34"/>
  <c r="G14" i="34"/>
  <c r="G13" i="34"/>
  <c r="G11" i="34"/>
  <c r="G15" i="34"/>
  <c r="G27" i="34"/>
  <c r="G12" i="34"/>
  <c r="G10" i="34"/>
  <c r="G40" i="34"/>
  <c r="G33" i="34"/>
  <c r="G18" i="34"/>
  <c r="G25" i="34"/>
  <c r="E56" i="34"/>
  <c r="G34" i="34"/>
  <c r="O28" i="34"/>
  <c r="O29" i="34"/>
  <c r="O31" i="34"/>
  <c r="O30" i="34"/>
  <c r="O32" i="34"/>
  <c r="O26" i="34"/>
  <c r="M12" i="34"/>
  <c r="M14" i="34"/>
  <c r="M10" i="34"/>
  <c r="M11" i="34"/>
  <c r="M15" i="34"/>
  <c r="M16" i="34"/>
  <c r="M13" i="34"/>
  <c r="O27" i="34"/>
  <c r="O33" i="34"/>
  <c r="M18" i="34"/>
  <c r="O25" i="34"/>
  <c r="O34" i="34"/>
  <c r="C71" i="34"/>
  <c r="C72" i="34"/>
  <c r="C73" i="34"/>
  <c r="E44" i="34"/>
  <c r="G44" i="34" s="1"/>
  <c r="E55" i="34"/>
  <c r="E41" i="34"/>
  <c r="I41" i="34" l="1"/>
  <c r="G41" i="34"/>
  <c r="J134" i="34"/>
  <c r="O134" i="34"/>
  <c r="I44" i="34"/>
  <c r="I40" i="34"/>
  <c r="I129" i="34"/>
  <c r="D18" i="22" l="1"/>
  <c r="D19" i="22"/>
  <c r="P62" i="5"/>
  <c r="H7" i="22" l="1"/>
  <c r="S41" i="5"/>
  <c r="T41" i="5" s="1"/>
  <c r="T42" i="5" s="1"/>
  <c r="L4" i="5" l="1"/>
  <c r="U9" i="12" l="1"/>
  <c r="U10" i="12"/>
  <c r="U11" i="12"/>
  <c r="U12" i="12"/>
  <c r="U13" i="12"/>
  <c r="U14" i="12"/>
  <c r="U15" i="12"/>
  <c r="U16" i="12"/>
  <c r="U17" i="12"/>
  <c r="U18" i="12"/>
  <c r="U19" i="12"/>
  <c r="U20" i="12"/>
  <c r="U21" i="12"/>
  <c r="U22" i="12"/>
  <c r="U23" i="12"/>
  <c r="U24" i="12"/>
  <c r="U25" i="12"/>
  <c r="U26" i="12"/>
  <c r="U27" i="12"/>
  <c r="U28" i="12"/>
  <c r="U29" i="12"/>
  <c r="U30" i="12"/>
  <c r="U31" i="12"/>
  <c r="U32" i="12"/>
  <c r="U8" i="12"/>
  <c r="T8" i="12"/>
  <c r="B7" i="22" l="1"/>
  <c r="F29" i="22" s="1"/>
  <c r="F4" i="26"/>
  <c r="C15" i="26" l="1"/>
  <c r="G9" i="26"/>
  <c r="C13" i="26"/>
  <c r="G14" i="26"/>
  <c r="G13" i="26"/>
  <c r="C14" i="26"/>
  <c r="C9" i="26"/>
  <c r="AG9" i="12"/>
  <c r="AG10" i="12"/>
  <c r="AG11" i="12"/>
  <c r="AG12" i="12"/>
  <c r="AG13" i="12"/>
  <c r="AG14" i="12"/>
  <c r="AG15" i="12"/>
  <c r="AG16" i="12"/>
  <c r="AG17" i="12"/>
  <c r="AG18" i="12"/>
  <c r="AG19" i="12"/>
  <c r="AG20" i="12"/>
  <c r="AG21" i="12"/>
  <c r="AG22" i="12"/>
  <c r="AG23" i="12"/>
  <c r="AG24" i="12"/>
  <c r="AG25" i="12"/>
  <c r="AG26" i="12"/>
  <c r="AG27" i="12"/>
  <c r="AG28" i="12"/>
  <c r="AG29" i="12"/>
  <c r="AG30" i="12"/>
  <c r="AG31" i="12"/>
  <c r="AG32" i="12"/>
  <c r="AF9" i="12"/>
  <c r="AF10" i="12"/>
  <c r="AF11" i="12"/>
  <c r="AF12" i="12"/>
  <c r="AF13" i="12"/>
  <c r="AF14" i="12"/>
  <c r="AF15" i="12"/>
  <c r="AF16" i="12"/>
  <c r="AF17" i="12"/>
  <c r="AF18" i="12"/>
  <c r="AF19" i="12"/>
  <c r="AF20" i="12"/>
  <c r="AF21" i="12"/>
  <c r="AF22" i="12"/>
  <c r="AF23" i="12"/>
  <c r="AF24" i="12"/>
  <c r="AF25" i="12"/>
  <c r="AF26" i="12"/>
  <c r="AF27" i="12"/>
  <c r="AF28" i="12"/>
  <c r="AF29" i="12"/>
  <c r="AF30" i="12"/>
  <c r="AF31" i="12"/>
  <c r="AF32" i="12"/>
  <c r="AE9" i="12"/>
  <c r="AE10" i="12"/>
  <c r="AE11" i="12"/>
  <c r="AE12" i="12"/>
  <c r="AE13" i="12"/>
  <c r="AE14" i="12"/>
  <c r="AE15" i="12"/>
  <c r="AE16" i="12"/>
  <c r="AE17" i="12"/>
  <c r="AE18" i="12"/>
  <c r="AE19" i="12"/>
  <c r="AE20" i="12"/>
  <c r="AE21" i="12"/>
  <c r="AE22" i="12"/>
  <c r="AE23" i="12"/>
  <c r="AE24" i="12"/>
  <c r="AE25" i="12"/>
  <c r="AE26" i="12"/>
  <c r="AE27" i="12"/>
  <c r="AE28" i="12"/>
  <c r="AE29" i="12"/>
  <c r="AE30" i="12"/>
  <c r="AE31" i="12"/>
  <c r="AE32" i="12"/>
  <c r="AD9" i="12"/>
  <c r="AD10" i="12"/>
  <c r="AD11" i="12"/>
  <c r="AD12" i="12"/>
  <c r="AD13" i="12"/>
  <c r="AD14" i="12"/>
  <c r="AD15" i="12"/>
  <c r="AD16" i="12"/>
  <c r="AD17" i="12"/>
  <c r="AD18" i="12"/>
  <c r="AD19" i="12"/>
  <c r="AD20" i="12"/>
  <c r="AD21" i="12"/>
  <c r="AD22" i="12"/>
  <c r="AD23" i="12"/>
  <c r="AD24" i="12"/>
  <c r="AD25" i="12"/>
  <c r="AD26" i="12"/>
  <c r="AD27" i="12"/>
  <c r="AD28" i="12"/>
  <c r="AD29" i="12"/>
  <c r="AD30" i="12"/>
  <c r="AD31" i="12"/>
  <c r="AD32" i="12"/>
  <c r="AC9" i="12"/>
  <c r="AC10" i="12"/>
  <c r="AC11" i="12"/>
  <c r="AC12" i="12"/>
  <c r="AC13" i="12"/>
  <c r="AC14" i="12"/>
  <c r="AC15" i="12"/>
  <c r="AC16" i="12"/>
  <c r="AC17" i="12"/>
  <c r="AC18" i="12"/>
  <c r="AC19" i="12"/>
  <c r="AC20" i="12"/>
  <c r="AC21" i="12"/>
  <c r="AC22" i="12"/>
  <c r="AC23" i="12"/>
  <c r="AC24" i="12"/>
  <c r="AC25" i="12"/>
  <c r="AC26" i="12"/>
  <c r="AC27" i="12"/>
  <c r="AC28" i="12"/>
  <c r="AC29" i="12"/>
  <c r="AC30" i="12"/>
  <c r="AC31" i="12"/>
  <c r="AC32" i="12"/>
  <c r="AA9" i="12"/>
  <c r="AA10" i="12"/>
  <c r="AA11" i="12"/>
  <c r="AA12" i="12"/>
  <c r="AA13" i="12"/>
  <c r="AA14" i="12"/>
  <c r="AA15" i="12"/>
  <c r="AA16" i="12"/>
  <c r="AA17" i="12"/>
  <c r="AA18" i="12"/>
  <c r="AA19" i="12"/>
  <c r="AA20" i="12"/>
  <c r="AA21" i="12"/>
  <c r="AA22" i="12"/>
  <c r="AA23" i="12"/>
  <c r="AA24" i="12"/>
  <c r="AA25" i="12"/>
  <c r="AA26" i="12"/>
  <c r="AA27" i="12"/>
  <c r="AA28" i="12"/>
  <c r="AA29" i="12"/>
  <c r="AA30" i="12"/>
  <c r="AA31" i="12"/>
  <c r="AA32" i="12"/>
  <c r="Z9" i="12"/>
  <c r="Z10" i="12"/>
  <c r="Z11" i="12"/>
  <c r="Z12" i="12"/>
  <c r="Z13" i="12"/>
  <c r="Z14" i="12"/>
  <c r="Z15" i="12"/>
  <c r="Z16" i="12"/>
  <c r="Z17" i="12"/>
  <c r="Z18" i="12"/>
  <c r="Z19" i="12"/>
  <c r="Z20" i="12"/>
  <c r="Z21" i="12"/>
  <c r="Z22" i="12"/>
  <c r="Z23" i="12"/>
  <c r="Z24" i="12"/>
  <c r="Z25" i="12"/>
  <c r="Z26" i="12"/>
  <c r="Z27" i="12"/>
  <c r="Z28" i="12"/>
  <c r="Z29" i="12"/>
  <c r="Z30" i="12"/>
  <c r="Z31" i="12"/>
  <c r="Z32" i="12"/>
  <c r="Y9" i="12"/>
  <c r="Y10" i="12"/>
  <c r="Y11" i="12"/>
  <c r="Y12" i="12"/>
  <c r="Y13" i="12"/>
  <c r="Y14" i="12"/>
  <c r="Y15" i="12"/>
  <c r="Y16" i="12"/>
  <c r="Y17" i="12"/>
  <c r="Y18" i="12"/>
  <c r="Y19" i="12"/>
  <c r="Y20" i="12"/>
  <c r="Y21" i="12"/>
  <c r="Y22" i="12"/>
  <c r="Y23" i="12"/>
  <c r="Y24" i="12"/>
  <c r="Y25" i="12"/>
  <c r="Y26" i="12"/>
  <c r="Y27" i="12"/>
  <c r="Y28" i="12"/>
  <c r="Y29" i="12"/>
  <c r="Y30" i="12"/>
  <c r="Y31" i="12"/>
  <c r="Y32" i="12"/>
  <c r="X9" i="12"/>
  <c r="X10" i="12"/>
  <c r="X11" i="12"/>
  <c r="X12" i="12"/>
  <c r="X13" i="12"/>
  <c r="X14" i="12"/>
  <c r="X15" i="12"/>
  <c r="X16" i="12"/>
  <c r="X17" i="12"/>
  <c r="X18" i="12"/>
  <c r="X19" i="12"/>
  <c r="X20" i="12"/>
  <c r="X21" i="12"/>
  <c r="X22" i="12"/>
  <c r="X23" i="12"/>
  <c r="X24" i="12"/>
  <c r="X25" i="12"/>
  <c r="X26" i="12"/>
  <c r="X27" i="12"/>
  <c r="X28" i="12"/>
  <c r="X29" i="12"/>
  <c r="X30" i="12"/>
  <c r="X31" i="12"/>
  <c r="X32" i="12"/>
  <c r="W9" i="12"/>
  <c r="W10" i="12"/>
  <c r="W11" i="12"/>
  <c r="W12" i="12"/>
  <c r="W13" i="12"/>
  <c r="W14" i="12"/>
  <c r="W15" i="12"/>
  <c r="W16" i="12"/>
  <c r="W17" i="12"/>
  <c r="W18" i="12"/>
  <c r="W19" i="12"/>
  <c r="W20" i="12"/>
  <c r="W21" i="12"/>
  <c r="W22" i="12"/>
  <c r="W23" i="12"/>
  <c r="W24" i="12"/>
  <c r="W25" i="12"/>
  <c r="W26" i="12"/>
  <c r="W27" i="12"/>
  <c r="W28" i="12"/>
  <c r="W29" i="12"/>
  <c r="W30" i="12"/>
  <c r="W31" i="12"/>
  <c r="W32" i="12"/>
  <c r="AF8" i="12"/>
  <c r="AE8" i="12"/>
  <c r="AD8" i="12"/>
  <c r="AC8" i="12"/>
  <c r="AA8" i="12"/>
  <c r="Z8" i="12"/>
  <c r="Y8" i="12"/>
  <c r="X8" i="12"/>
  <c r="W8" i="12"/>
  <c r="V9" i="12"/>
  <c r="V10" i="12"/>
  <c r="V11" i="12"/>
  <c r="V12" i="12"/>
  <c r="V13" i="12"/>
  <c r="V14" i="12"/>
  <c r="V15" i="12"/>
  <c r="V16" i="12"/>
  <c r="V17" i="12"/>
  <c r="V18" i="12"/>
  <c r="V19" i="12"/>
  <c r="V20" i="12"/>
  <c r="V21" i="12"/>
  <c r="V22" i="12"/>
  <c r="V23" i="12"/>
  <c r="V24" i="12"/>
  <c r="V25" i="12"/>
  <c r="V26" i="12"/>
  <c r="V27" i="12"/>
  <c r="V28" i="12"/>
  <c r="V29" i="12"/>
  <c r="V30" i="12"/>
  <c r="V31" i="12"/>
  <c r="V32" i="12"/>
  <c r="V8" i="12"/>
  <c r="T9" i="12"/>
  <c r="T10" i="12"/>
  <c r="T11" i="12"/>
  <c r="T12" i="12"/>
  <c r="T13" i="12"/>
  <c r="T14" i="12"/>
  <c r="T15" i="12"/>
  <c r="T16" i="12"/>
  <c r="T17" i="12"/>
  <c r="T18" i="12"/>
  <c r="T19" i="12"/>
  <c r="T20" i="12"/>
  <c r="T21" i="12"/>
  <c r="T22" i="12"/>
  <c r="T23" i="12"/>
  <c r="T24" i="12"/>
  <c r="T25" i="12"/>
  <c r="T26" i="12"/>
  <c r="T27" i="12"/>
  <c r="T28" i="12"/>
  <c r="T29" i="12"/>
  <c r="T30" i="12"/>
  <c r="T31" i="12"/>
  <c r="T32" i="12"/>
  <c r="BA32" i="12" l="1"/>
  <c r="BA31" i="12"/>
  <c r="BA30" i="12"/>
  <c r="BA29" i="12"/>
  <c r="BA28" i="12"/>
  <c r="BA27" i="12"/>
  <c r="BA26" i="12"/>
  <c r="BA25" i="12"/>
  <c r="BA24" i="12"/>
  <c r="BA23" i="12"/>
  <c r="BA22" i="12"/>
  <c r="BA21" i="12"/>
  <c r="BA20" i="12"/>
  <c r="BA19" i="12"/>
  <c r="BA18" i="12"/>
  <c r="BA17" i="12"/>
  <c r="BA16" i="12"/>
  <c r="BA15" i="12"/>
  <c r="BA14" i="12"/>
  <c r="BA13" i="12"/>
  <c r="BA12" i="12"/>
  <c r="BA11" i="12"/>
  <c r="BA10" i="12"/>
  <c r="BA9" i="12"/>
  <c r="BA8" i="12"/>
  <c r="BA58" i="12" l="1"/>
  <c r="D60" i="12" s="1"/>
  <c r="G17" i="26" l="1"/>
  <c r="F18" i="26"/>
  <c r="N22" i="26" s="1"/>
  <c r="C10" i="26" l="1"/>
  <c r="N19" i="26"/>
  <c r="B19" i="26" s="1"/>
  <c r="F19" i="26"/>
  <c r="G11" i="26"/>
  <c r="C17" i="26"/>
  <c r="C11" i="26"/>
  <c r="C16" i="26"/>
  <c r="G12" i="26"/>
  <c r="C12" i="26"/>
  <c r="G10" i="26"/>
  <c r="G18" i="26" l="1"/>
  <c r="C18" i="26"/>
  <c r="C58" i="27"/>
  <c r="E19" i="34" s="1"/>
  <c r="G19" i="34" l="1"/>
  <c r="M19" i="34"/>
  <c r="I35" i="22"/>
  <c r="F34" i="22"/>
  <c r="F117" i="27"/>
  <c r="F116" i="27"/>
  <c r="E64" i="27"/>
  <c r="C42" i="27"/>
  <c r="E17" i="34" s="1"/>
  <c r="M17" i="34" l="1"/>
  <c r="G17" i="34"/>
  <c r="E20" i="34"/>
  <c r="M20" i="34" s="1"/>
  <c r="F121" i="27"/>
  <c r="K38" i="15" s="1"/>
  <c r="D38" i="15" s="1"/>
  <c r="E62" i="27"/>
  <c r="D14" i="22"/>
  <c r="D15" i="22"/>
  <c r="G20" i="34" l="1"/>
  <c r="E54" i="34"/>
  <c r="H18" i="22"/>
  <c r="G14" i="22"/>
  <c r="G15" i="22"/>
  <c r="F77" i="27"/>
  <c r="M29" i="34" s="1"/>
  <c r="F74" i="27"/>
  <c r="M26" i="34" s="1"/>
  <c r="F73" i="27"/>
  <c r="M25" i="34" s="1"/>
  <c r="O125" i="34" l="1"/>
  <c r="F14" i="22"/>
  <c r="E63" i="27"/>
  <c r="D13" i="22"/>
  <c r="F78" i="27"/>
  <c r="C78" i="27"/>
  <c r="L122" i="27" l="1"/>
  <c r="B122" i="27" s="1"/>
  <c r="E104" i="27"/>
  <c r="D107" i="27" s="1"/>
  <c r="M34" i="34"/>
  <c r="F12" i="22"/>
  <c r="D65" i="27"/>
  <c r="G13" i="22"/>
  <c r="D12" i="22"/>
  <c r="G52" i="9"/>
  <c r="F107" i="15" l="1"/>
  <c r="P5" i="27"/>
  <c r="E38" i="5" l="1"/>
  <c r="E58" i="12" l="1"/>
  <c r="O38" i="5"/>
  <c r="B39" i="5" s="1"/>
  <c r="P43" i="5"/>
  <c r="P40" i="5" s="1"/>
  <c r="E6" i="22" l="1"/>
  <c r="C10" i="25" l="1"/>
  <c r="C9" i="25"/>
  <c r="K32" i="12" l="1"/>
  <c r="K31" i="12"/>
  <c r="K30" i="12"/>
  <c r="K29" i="12"/>
  <c r="K28" i="12"/>
  <c r="K27" i="12"/>
  <c r="K26" i="12"/>
  <c r="K25" i="12"/>
  <c r="K24" i="12"/>
  <c r="K23" i="12"/>
  <c r="K22" i="12"/>
  <c r="K21" i="12"/>
  <c r="K20" i="12"/>
  <c r="K19" i="12"/>
  <c r="K18" i="12"/>
  <c r="K17" i="12"/>
  <c r="K16" i="12"/>
  <c r="K15" i="12"/>
  <c r="K14" i="12"/>
  <c r="K13" i="12"/>
  <c r="K12" i="12"/>
  <c r="K11" i="12"/>
  <c r="K10" i="12"/>
  <c r="K9" i="12"/>
  <c r="I18" i="12"/>
  <c r="J18" i="12" s="1"/>
  <c r="I19" i="12"/>
  <c r="J19" i="12" s="1"/>
  <c r="I20" i="12"/>
  <c r="J20" i="12" s="1"/>
  <c r="I21" i="12"/>
  <c r="J21" i="12" s="1"/>
  <c r="I22" i="12"/>
  <c r="J22" i="12" s="1"/>
  <c r="I23" i="12"/>
  <c r="J23" i="12" s="1"/>
  <c r="I24" i="12"/>
  <c r="J24" i="12" s="1"/>
  <c r="I25" i="12"/>
  <c r="J25" i="12" s="1"/>
  <c r="I26" i="12"/>
  <c r="J26" i="12" s="1"/>
  <c r="I27" i="12"/>
  <c r="J27" i="12" s="1"/>
  <c r="I28" i="12"/>
  <c r="J28" i="12" s="1"/>
  <c r="I29" i="12"/>
  <c r="J29" i="12" s="1"/>
  <c r="I30" i="12"/>
  <c r="J30" i="12" s="1"/>
  <c r="I31" i="12"/>
  <c r="J31" i="12" s="1"/>
  <c r="I32" i="12"/>
  <c r="J32" i="12" s="1"/>
  <c r="K58" i="12" l="1"/>
  <c r="S32" i="12"/>
  <c r="S31" i="12"/>
  <c r="S30" i="12"/>
  <c r="S29" i="12"/>
  <c r="S28" i="12"/>
  <c r="S27" i="12"/>
  <c r="S26" i="12"/>
  <c r="S25" i="12"/>
  <c r="S24" i="12"/>
  <c r="S23" i="12"/>
  <c r="S22" i="12"/>
  <c r="S21" i="12"/>
  <c r="S20" i="12"/>
  <c r="S19" i="12"/>
  <c r="S18" i="12"/>
  <c r="S9" i="12"/>
  <c r="S10" i="12"/>
  <c r="S11" i="12"/>
  <c r="S12" i="12"/>
  <c r="S13" i="12"/>
  <c r="S14" i="12"/>
  <c r="S15" i="12"/>
  <c r="S16" i="12"/>
  <c r="S17" i="12"/>
  <c r="S8" i="12"/>
  <c r="F16" i="22" l="1"/>
  <c r="J47" i="22" s="1"/>
  <c r="J27" i="22" l="1"/>
  <c r="E51" i="22"/>
  <c r="L104" i="15"/>
  <c r="D28" i="22" s="1"/>
  <c r="J26" i="22" s="1"/>
  <c r="L19" i="15"/>
  <c r="D26" i="22" s="1"/>
  <c r="I39" i="22"/>
  <c r="I38" i="22"/>
  <c r="I37" i="22"/>
  <c r="I36" i="22"/>
  <c r="H39" i="22"/>
  <c r="H38" i="22"/>
  <c r="H37" i="22"/>
  <c r="H36" i="22"/>
  <c r="B38" i="22"/>
  <c r="B37" i="22"/>
  <c r="B6" i="22"/>
  <c r="E29" i="22" s="1"/>
  <c r="H6" i="22"/>
  <c r="D5" i="22"/>
  <c r="D51" i="22" l="1"/>
  <c r="E14" i="22"/>
  <c r="E15" i="22"/>
  <c r="E13" i="22"/>
  <c r="I40" i="22"/>
  <c r="E28" i="22"/>
  <c r="E26" i="22"/>
  <c r="F28" i="22"/>
  <c r="G12" i="22"/>
  <c r="E12" i="22"/>
  <c r="F26" i="22"/>
  <c r="D16" i="22"/>
  <c r="E16" i="22" l="1"/>
  <c r="D13" i="1"/>
  <c r="I17" i="12" l="1"/>
  <c r="J17" i="12" s="1"/>
  <c r="I16" i="12"/>
  <c r="J16" i="12" s="1"/>
  <c r="I15" i="12"/>
  <c r="J15" i="12" s="1"/>
  <c r="I14" i="12"/>
  <c r="J14" i="12" s="1"/>
  <c r="I13" i="12"/>
  <c r="J13" i="12" s="1"/>
  <c r="I12" i="12"/>
  <c r="J12" i="12" s="1"/>
  <c r="I11" i="12"/>
  <c r="J11" i="12" s="1"/>
  <c r="I10" i="12"/>
  <c r="J10" i="12" s="1"/>
  <c r="I9" i="12"/>
  <c r="J9" i="12" s="1"/>
  <c r="H71" i="12"/>
  <c r="H70" i="12"/>
  <c r="H69" i="12"/>
  <c r="H68" i="12"/>
  <c r="C11" i="16" l="1"/>
  <c r="C13" i="16" l="1"/>
  <c r="C14" i="16" s="1"/>
  <c r="D11" i="16"/>
  <c r="D13" i="16" l="1"/>
  <c r="D14" i="16" s="1"/>
  <c r="E11" i="16"/>
  <c r="E13" i="16" s="1"/>
  <c r="H65" i="12"/>
  <c r="H66" i="12"/>
  <c r="H67" i="12"/>
  <c r="E14" i="16" l="1"/>
  <c r="F11" i="16"/>
  <c r="G11" i="16" s="1"/>
  <c r="F13" i="16" l="1"/>
  <c r="F14" i="16" s="1"/>
  <c r="G13" i="16"/>
  <c r="H11" i="16"/>
  <c r="G14" i="16" l="1"/>
  <c r="H13" i="16"/>
  <c r="I11" i="16"/>
  <c r="H14" i="16" l="1"/>
  <c r="C18" i="16"/>
  <c r="I13" i="16"/>
  <c r="F80" i="15"/>
  <c r="F15" i="15"/>
  <c r="D25" i="22" s="1"/>
  <c r="L12" i="15"/>
  <c r="T7" i="13"/>
  <c r="H64" i="13" l="1"/>
  <c r="H56" i="13"/>
  <c r="H45" i="13"/>
  <c r="H37" i="13"/>
  <c r="H28" i="13"/>
  <c r="H13" i="13"/>
  <c r="H7" i="13"/>
  <c r="H63" i="13"/>
  <c r="H52" i="13"/>
  <c r="H44" i="13"/>
  <c r="H36" i="13"/>
  <c r="H29" i="13"/>
  <c r="H14" i="13"/>
  <c r="H58" i="13"/>
  <c r="H26" i="13"/>
  <c r="H38" i="13"/>
  <c r="H62" i="13"/>
  <c r="H51" i="13"/>
  <c r="H43" i="13"/>
  <c r="H35" i="13"/>
  <c r="H24" i="13"/>
  <c r="H15" i="13"/>
  <c r="H60" i="13"/>
  <c r="H49" i="13"/>
  <c r="H33" i="13"/>
  <c r="H17" i="13"/>
  <c r="H59" i="13"/>
  <c r="H48" i="13"/>
  <c r="H40" i="13"/>
  <c r="H10" i="13"/>
  <c r="H39" i="13"/>
  <c r="H46" i="13"/>
  <c r="H12" i="13"/>
  <c r="H61" i="13"/>
  <c r="H50" i="13"/>
  <c r="H42" i="13"/>
  <c r="H34" i="13"/>
  <c r="H8" i="13"/>
  <c r="H16" i="13"/>
  <c r="H41" i="13"/>
  <c r="H9" i="13"/>
  <c r="H25" i="13"/>
  <c r="H18" i="13"/>
  <c r="H47" i="13"/>
  <c r="H11" i="13"/>
  <c r="H19" i="13"/>
  <c r="H57" i="13"/>
  <c r="H27" i="13"/>
  <c r="H20" i="13"/>
  <c r="H53" i="13"/>
  <c r="H65" i="13"/>
  <c r="H21" i="13"/>
  <c r="H30" i="13"/>
  <c r="E43" i="34"/>
  <c r="E45" i="22"/>
  <c r="D45" i="22" s="1"/>
  <c r="O95" i="34"/>
  <c r="K95" i="34" s="1"/>
  <c r="E47" i="22"/>
  <c r="D47" i="22" s="1"/>
  <c r="O97" i="34"/>
  <c r="K97" i="34" s="1"/>
  <c r="E46" i="22"/>
  <c r="D46" i="22" s="1"/>
  <c r="O96" i="34"/>
  <c r="K96" i="34" s="1"/>
  <c r="I14" i="16"/>
  <c r="D27" i="22"/>
  <c r="F25" i="22"/>
  <c r="E25" i="22"/>
  <c r="F17" i="15"/>
  <c r="D24" i="22"/>
  <c r="J24" i="22" s="1"/>
  <c r="C20" i="16"/>
  <c r="D18" i="16"/>
  <c r="M64" i="12"/>
  <c r="K66" i="34" s="1"/>
  <c r="I8" i="12"/>
  <c r="J8" i="12" s="1"/>
  <c r="D21" i="15" l="1"/>
  <c r="D20" i="15"/>
  <c r="F25" i="15"/>
  <c r="G43" i="34"/>
  <c r="I43" i="34"/>
  <c r="F103" i="15"/>
  <c r="D19" i="15"/>
  <c r="C21" i="16"/>
  <c r="D30" i="22"/>
  <c r="E30" i="22" s="1"/>
  <c r="F27" i="22"/>
  <c r="J25" i="22"/>
  <c r="E27" i="22"/>
  <c r="F24" i="22"/>
  <c r="E24" i="22"/>
  <c r="D34" i="22"/>
  <c r="H64" i="12"/>
  <c r="E18" i="16"/>
  <c r="D20" i="16"/>
  <c r="F109" i="15" l="1"/>
  <c r="M109" i="27"/>
  <c r="M108" i="27" s="1"/>
  <c r="B108" i="27" s="1"/>
  <c r="H72" i="12"/>
  <c r="K67" i="34" s="1"/>
  <c r="K68" i="34" s="1"/>
  <c r="F87" i="15"/>
  <c r="D68" i="15"/>
  <c r="C120" i="34" s="1"/>
  <c r="D21" i="16"/>
  <c r="J29" i="22"/>
  <c r="F18" i="16"/>
  <c r="E20" i="16"/>
  <c r="K70" i="34" l="1"/>
  <c r="K69" i="34"/>
  <c r="M65" i="12"/>
  <c r="D35" i="22" s="1"/>
  <c r="D111" i="15"/>
  <c r="M63" i="27"/>
  <c r="M62" i="27" s="1"/>
  <c r="B66" i="27" s="1"/>
  <c r="E57" i="34"/>
  <c r="E21" i="16"/>
  <c r="M66" i="12"/>
  <c r="F20" i="16"/>
  <c r="F21" i="16" s="1"/>
  <c r="G18" i="16"/>
  <c r="K71" i="34" l="1"/>
  <c r="M68" i="12"/>
  <c r="M67" i="12"/>
  <c r="D37" i="22" s="1"/>
  <c r="D36" i="22"/>
  <c r="G20" i="16"/>
  <c r="G21" i="16" s="1"/>
  <c r="H18" i="16"/>
  <c r="L90" i="34" l="1"/>
  <c r="O121" i="34" s="1"/>
  <c r="M69" i="12"/>
  <c r="O94" i="34"/>
  <c r="K94" i="34" s="1"/>
  <c r="D38" i="22"/>
  <c r="D39" i="22" s="1"/>
  <c r="J44" i="22" s="1"/>
  <c r="I18" i="16"/>
  <c r="C25" i="16" s="1"/>
  <c r="H20" i="16"/>
  <c r="H21" i="16" s="1"/>
  <c r="O98" i="34" l="1"/>
  <c r="E44" i="22"/>
  <c r="J67" i="13"/>
  <c r="H67" i="13" s="1"/>
  <c r="I20" i="16"/>
  <c r="I21" i="16" s="1"/>
  <c r="K98" i="34" l="1"/>
  <c r="O102" i="34"/>
  <c r="J71" i="13"/>
  <c r="D44" i="22"/>
  <c r="E49" i="22"/>
  <c r="D49" i="22" s="1"/>
  <c r="D25" i="16"/>
  <c r="C27" i="16"/>
  <c r="C28" i="16" s="1"/>
  <c r="H71" i="13" l="1"/>
  <c r="O71" i="13"/>
  <c r="K102" i="34"/>
  <c r="O118" i="34"/>
  <c r="O122" i="34" s="1"/>
  <c r="O123" i="34" s="1"/>
  <c r="O51" i="34" s="1"/>
  <c r="E53" i="22"/>
  <c r="D53" i="22" s="1"/>
  <c r="E25" i="16"/>
  <c r="D27" i="16"/>
  <c r="D28" i="16" s="1"/>
  <c r="O50" i="34" l="1"/>
  <c r="O126" i="34"/>
  <c r="J45" i="22"/>
  <c r="J46" i="22" s="1"/>
  <c r="P49" i="22" s="1"/>
  <c r="E27" i="16"/>
  <c r="E28" i="16" s="1"/>
  <c r="F25" i="16"/>
  <c r="J49" i="22" l="1"/>
  <c r="P51" i="22" s="1"/>
  <c r="H53" i="22" s="1"/>
  <c r="F27" i="16"/>
  <c r="F28" i="16" s="1"/>
  <c r="G25" i="16"/>
  <c r="H25" i="16" l="1"/>
  <c r="G27" i="16"/>
  <c r="G28" i="16" s="1"/>
  <c r="I25" i="16" l="1"/>
  <c r="H27" i="16"/>
  <c r="H28" i="16" s="1"/>
  <c r="C32" i="16" l="1"/>
  <c r="I27" i="16"/>
  <c r="I28" i="16" s="1"/>
  <c r="C34" i="16" l="1"/>
  <c r="C35" i="16" s="1"/>
  <c r="D32" i="16"/>
  <c r="D34" i="16" l="1"/>
  <c r="D35" i="16" s="1"/>
  <c r="E32" i="16"/>
  <c r="E34" i="16" l="1"/>
  <c r="E35" i="16" s="1"/>
  <c r="F32" i="16"/>
  <c r="G32" i="16" s="1"/>
  <c r="F34" i="16" l="1"/>
  <c r="F35" i="16" s="1"/>
  <c r="G34" i="16"/>
  <c r="G35" i="16" l="1"/>
  <c r="M38" i="16" l="1"/>
  <c r="B37" i="16" s="1"/>
  <c r="E39" i="34"/>
  <c r="E46" i="34" l="1"/>
  <c r="O52" i="34" s="1"/>
  <c r="G39" i="34"/>
  <c r="I39" i="34"/>
  <c r="O55" i="34" l="1"/>
  <c r="O57" i="34" s="1"/>
  <c r="I128" i="34"/>
  <c r="I46" i="34"/>
  <c r="G46" i="34"/>
  <c r="I55" i="34" l="1"/>
  <c r="O137" i="34"/>
  <c r="O138"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Henderson, Alena</author>
  </authors>
  <commentList>
    <comment ref="N3" authorId="0" shapeId="0" xr:uid="{00000000-0006-0000-0200-000001000000}">
      <text>
        <r>
          <rPr>
            <sz val="8"/>
            <color indexed="81"/>
            <rFont val="Tahoma"/>
            <family val="2"/>
          </rPr>
          <t xml:space="preserve">Each page will list the year and major version in the footer.
</t>
        </r>
      </text>
    </comment>
    <comment ref="D13" authorId="1" shapeId="0" xr:uid="{00000000-0006-0000-0200-000002000000}">
      <text>
        <r>
          <rPr>
            <sz val="8"/>
            <color indexed="81"/>
            <rFont val="Tahoma"/>
            <family val="2"/>
          </rPr>
          <t xml:space="preserve">Populates from the DEV INFO Tab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G7" authorId="0" shapeId="0" xr:uid="{00000000-0006-0000-1000-000001000000}">
      <text>
        <r>
          <rPr>
            <b/>
            <sz val="9"/>
            <color indexed="81"/>
            <rFont val="Tahoma"/>
            <family val="2"/>
          </rPr>
          <t xml:space="preserve">Edit as needed
</t>
        </r>
        <r>
          <rPr>
            <sz val="9"/>
            <color indexed="81"/>
            <rFont val="Tahoma"/>
            <family val="2"/>
          </rPr>
          <t xml:space="preserve">
</t>
        </r>
      </text>
    </comment>
    <comment ref="I7" authorId="0" shapeId="0" xr:uid="{00000000-0006-0000-1000-000002000000}">
      <text>
        <r>
          <rPr>
            <b/>
            <sz val="9"/>
            <color indexed="81"/>
            <rFont val="Tahoma"/>
            <family val="2"/>
          </rPr>
          <t xml:space="preserve">CAM </t>
        </r>
        <r>
          <rPr>
            <sz val="9"/>
            <color indexed="81"/>
            <rFont val="Tahoma"/>
            <family val="2"/>
          </rPr>
          <t>refers to Common Area Maintenance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D68" authorId="0" shapeId="0" xr:uid="{00000000-0006-0000-1200-000034000000}">
      <text>
        <r>
          <rPr>
            <b/>
            <sz val="9"/>
            <color indexed="81"/>
            <rFont val="Tahoma"/>
            <family val="2"/>
          </rPr>
          <t>% of Total Contractor Costs</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1500-000001000000}">
      <text>
        <r>
          <rPr>
            <sz val="8"/>
            <color indexed="81"/>
            <rFont val="Tahoma"/>
            <family val="2"/>
          </rPr>
          <t xml:space="preserve">All information displayed on this page was obtained from the application.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8" authorId="0" shapeId="0" xr:uid="{00000000-0006-0000-1600-000001000000}">
      <text>
        <r>
          <rPr>
            <b/>
            <sz val="9"/>
            <color indexed="81"/>
            <rFont val="Tahoma"/>
            <family val="2"/>
          </rPr>
          <t>This includes any existing mortgages that will be paid off with this deal. Cost will be reflected in Land Acquisition or Costs.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33" authorId="0" shapeId="0" xr:uid="{00000000-0006-0000-0500-000001000000}">
      <text>
        <r>
          <rPr>
            <b/>
            <sz val="9"/>
            <color indexed="81"/>
            <rFont val="Tahoma"/>
            <family val="2"/>
          </rPr>
          <t>See website for forms</t>
        </r>
        <r>
          <rPr>
            <sz val="9"/>
            <color indexed="81"/>
            <rFont val="Tahoma"/>
            <family val="2"/>
          </rPr>
          <t xml:space="preserve">
</t>
        </r>
      </text>
    </comment>
    <comment ref="I34" authorId="0" shapeId="0" xr:uid="{00000000-0006-0000-0500-000002000000}">
      <text>
        <r>
          <rPr>
            <sz val="9"/>
            <color indexed="81"/>
            <rFont val="Tahoma"/>
            <family val="2"/>
          </rPr>
          <t xml:space="preserve">See Mrktg Tab
</t>
        </r>
      </text>
    </comment>
    <comment ref="J35" authorId="0" shapeId="0" xr:uid="{00000000-0006-0000-0500-000003000000}">
      <text>
        <r>
          <rPr>
            <sz val="9"/>
            <color indexed="81"/>
            <rFont val="Tahoma"/>
            <family val="2"/>
          </rPr>
          <t xml:space="preserve">See Arch. Tab for details
</t>
        </r>
      </text>
    </comment>
    <comment ref="J36" authorId="0" shapeId="0" xr:uid="{00000000-0006-0000-0500-000004000000}">
      <text>
        <r>
          <rPr>
            <sz val="9"/>
            <color indexed="81"/>
            <rFont val="Tahoma"/>
            <family val="2"/>
          </rPr>
          <t xml:space="preserve">See Arch. Tab for details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12" authorId="0" shapeId="0" xr:uid="{00000000-0006-0000-0700-000008000000}">
      <text>
        <r>
          <rPr>
            <sz val="8"/>
            <color indexed="81"/>
            <rFont val="Tahoma"/>
            <family val="2"/>
          </rPr>
          <t xml:space="preserve">in this field, we are looking for the developer, not the borrower entity.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54" authorId="0" shapeId="0" xr:uid="{00000000-0006-0000-0800-000008000000}">
      <text>
        <r>
          <rPr>
            <b/>
            <sz val="9"/>
            <color indexed="81"/>
            <rFont val="Tahoma"/>
            <family val="2"/>
          </rPr>
          <t xml:space="preserve">NOTE:  </t>
        </r>
        <r>
          <rPr>
            <sz val="9"/>
            <color indexed="81"/>
            <rFont val="Tahoma"/>
            <family val="2"/>
          </rPr>
          <t xml:space="preserve">Owner Equity can include the portion of the “as is” value or purchase price of the property that is unencumbered; the lesser of the two values is used
</t>
        </r>
      </text>
    </comment>
    <comment ref="G72" authorId="0" shapeId="0" xr:uid="{00000000-0006-0000-0800-000009000000}">
      <text>
        <r>
          <rPr>
            <sz val="8"/>
            <color indexed="81"/>
            <rFont val="Tahoma"/>
            <family val="2"/>
          </rPr>
          <t xml:space="preserve">You may change loan type for a specific funding line item
</t>
        </r>
      </text>
    </comment>
    <comment ref="G83" authorId="0" shapeId="0" xr:uid="{00000000-0006-0000-0800-00000A000000}">
      <text>
        <r>
          <rPr>
            <sz val="8"/>
            <color indexed="81"/>
            <rFont val="Tahoma"/>
            <family val="2"/>
          </rPr>
          <t xml:space="preserve">You may change loan type for a specific funding line item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3" authorId="0" shapeId="0" xr:uid="{00000000-0006-0000-0B00-000004000000}">
      <text>
        <r>
          <rPr>
            <sz val="9"/>
            <color indexed="81"/>
            <rFont val="Tahoma"/>
            <family val="2"/>
          </rPr>
          <t xml:space="preserve">Public Transportation must be within a reasonable walking distance from the property. 
</t>
        </r>
      </text>
    </comment>
    <comment ref="C67" authorId="0" shapeId="0" xr:uid="{00000000-0006-0000-0B00-000009000000}">
      <text>
        <r>
          <rPr>
            <sz val="9"/>
            <color indexed="81"/>
            <rFont val="Tahoma"/>
            <family val="2"/>
          </rPr>
          <t xml:space="preserve">Stabilized value is the prospective value of a property after construction has been completed and market occupancy and cash flow have been achieved.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s>
  <commentList>
    <comment ref="H5" authorId="0" shapeId="0" xr:uid="{EB1E182F-6099-4EFE-82A2-7482ABC4AD94}">
      <text>
        <r>
          <rPr>
            <b/>
            <sz val="9"/>
            <color indexed="81"/>
            <rFont val="Tahoma"/>
            <family val="2"/>
          </rPr>
          <t>This value should agree to the Architect Certification,page 3, item 1.A</t>
        </r>
      </text>
    </comment>
    <comment ref="H6" authorId="1" shapeId="0" xr:uid="{00000000-0006-0000-0C00-000002000000}">
      <text>
        <r>
          <rPr>
            <b/>
            <sz val="8"/>
            <color indexed="81"/>
            <rFont val="Tahoma"/>
            <family val="2"/>
          </rPr>
          <t>This value should agree to the Architect Certification,page 3, item 1.B.</t>
        </r>
        <r>
          <rPr>
            <sz val="8"/>
            <color indexed="81"/>
            <rFont val="Tahoma"/>
            <family val="2"/>
          </rPr>
          <t xml:space="preserve">
</t>
        </r>
      </text>
    </comment>
    <comment ref="H8" authorId="0" shapeId="0" xr:uid="{06AF109C-4854-4BDA-A519-1B5EBE613ED2}">
      <text>
        <r>
          <rPr>
            <b/>
            <sz val="9"/>
            <color indexed="81"/>
            <rFont val="Tahoma"/>
            <family val="2"/>
          </rPr>
          <t>This value should agree to the Architect Certification, page 3, item 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4" authorId="0" shapeId="0" xr:uid="{00000000-0006-0000-0D00-000001000000}">
      <text>
        <r>
          <rPr>
            <sz val="8"/>
            <color indexed="81"/>
            <rFont val="Tahoma"/>
            <family val="2"/>
          </rPr>
          <t xml:space="preserve">From DEV Info
</t>
        </r>
      </text>
    </comment>
    <comment ref="B45" authorId="0" shapeId="0" xr:uid="{00000000-0006-0000-0D00-00000A000000}">
      <text>
        <r>
          <rPr>
            <sz val="10"/>
            <color indexed="81"/>
            <rFont val="Calibri"/>
            <family val="2"/>
            <scheme val="minor"/>
          </rPr>
          <t xml:space="preserve">When LITHC is used as a funding source, additional income limits will apply.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C22" authorId="0" shapeId="0" xr:uid="{00000000-0006-0000-0E00-000001000000}">
      <text>
        <r>
          <rPr>
            <sz val="10"/>
            <color indexed="81"/>
            <rFont val="Calibri"/>
            <family val="2"/>
            <scheme val="minor"/>
          </rPr>
          <t>Will apply to all units unless indicated otherwise on Income Tab-Unit Mix.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AN7" authorId="0" shapeId="0" xr:uid="{00000000-0006-0000-0F00-000001000000}">
      <text>
        <r>
          <rPr>
            <sz val="8"/>
            <color indexed="81"/>
            <rFont val="Tahoma"/>
            <family val="2"/>
          </rPr>
          <t xml:space="preserve">For Virginia Housing's database for Asset Management, please indicate the most common floor type in the unit type
</t>
        </r>
      </text>
    </comment>
    <comment ref="C60" authorId="0" shapeId="0" xr:uid="{00000000-0006-0000-0F00-00000A070000}">
      <text>
        <r>
          <rPr>
            <b/>
            <sz val="9"/>
            <color indexed="81"/>
            <rFont val="Tahoma"/>
            <family val="2"/>
          </rPr>
          <t>Calculated based on # of Units and Sq Ft above</t>
        </r>
        <r>
          <rPr>
            <sz val="9"/>
            <color indexed="81"/>
            <rFont val="Tahoma"/>
            <family val="2"/>
          </rPr>
          <t xml:space="preserve">
</t>
        </r>
      </text>
    </comment>
  </commentList>
</comments>
</file>

<file path=xl/sharedStrings.xml><?xml version="1.0" encoding="utf-8"?>
<sst xmlns="http://schemas.openxmlformats.org/spreadsheetml/2006/main" count="3877" uniqueCount="3379">
  <si>
    <t>VERSION CONTROL</t>
  </si>
  <si>
    <t>Version#</t>
  </si>
  <si>
    <t>Date Posted to VHDA.com</t>
  </si>
  <si>
    <t>LEGEND</t>
  </si>
  <si>
    <t>Indicates value selected from drop down list</t>
  </si>
  <si>
    <t>601 South Belvidere Street</t>
  </si>
  <si>
    <t>Richmond, Virginia  23220-6500</t>
  </si>
  <si>
    <t>Loan Application</t>
  </si>
  <si>
    <t>X</t>
  </si>
  <si>
    <t>Contractor's Resume and Financial Statements</t>
  </si>
  <si>
    <t>Engineer's Resume</t>
  </si>
  <si>
    <t>Architect's Resume</t>
  </si>
  <si>
    <t>Resume (s) of Other Party (s)</t>
  </si>
  <si>
    <t>Utility Company Expense Letters</t>
  </si>
  <si>
    <t>Marketing Information</t>
  </si>
  <si>
    <t>Tab J</t>
  </si>
  <si>
    <t>Loan to Value Ratio</t>
  </si>
  <si>
    <t>Loan to Cost</t>
  </si>
  <si>
    <t>Loan Term</t>
  </si>
  <si>
    <t>Application Fee</t>
  </si>
  <si>
    <t>Processing Fee</t>
  </si>
  <si>
    <t>1/2% for processing fee [all loans]</t>
  </si>
  <si>
    <t>Financing Fee</t>
  </si>
  <si>
    <t>Cash flow Distribution</t>
  </si>
  <si>
    <t>Equity Funding</t>
  </si>
  <si>
    <t>Loan Rates</t>
  </si>
  <si>
    <t>Appraisal</t>
  </si>
  <si>
    <t>Loan Origination</t>
  </si>
  <si>
    <t>Property Management</t>
  </si>
  <si>
    <t>Cost Certification</t>
  </si>
  <si>
    <t>Occupancy Requirements</t>
  </si>
  <si>
    <t>Address</t>
  </si>
  <si>
    <t>Address Cont</t>
  </si>
  <si>
    <t>City</t>
  </si>
  <si>
    <t>State</t>
  </si>
  <si>
    <t>Zip</t>
  </si>
  <si>
    <t>Jurisdiction</t>
  </si>
  <si>
    <t>Town (if Applicable)</t>
  </si>
  <si>
    <t>Year Built</t>
  </si>
  <si>
    <t>Total Units</t>
  </si>
  <si>
    <t># of 1BR</t>
  </si>
  <si>
    <t># of 2BR</t>
  </si>
  <si>
    <t># of 3BR</t>
  </si>
  <si>
    <t># of 4+ BR</t>
  </si>
  <si>
    <t>A.  DEVELOPMENT INFORMATION</t>
  </si>
  <si>
    <t>If this is a rehabilitation, what is the status of the tenants?</t>
  </si>
  <si>
    <t xml:space="preserve">What percentage of the development is occupied? </t>
  </si>
  <si>
    <t>Interest rate</t>
  </si>
  <si>
    <t>Funding Type</t>
  </si>
  <si>
    <t>Requested Loan Amount</t>
  </si>
  <si>
    <t>1.</t>
  </si>
  <si>
    <t>2.</t>
  </si>
  <si>
    <t>3.</t>
  </si>
  <si>
    <t>4.</t>
  </si>
  <si>
    <t>5.</t>
  </si>
  <si>
    <t>6.</t>
  </si>
  <si>
    <t>Amount</t>
  </si>
  <si>
    <t>Congressional District</t>
  </si>
  <si>
    <t>State House District</t>
  </si>
  <si>
    <t>State Senate District</t>
  </si>
  <si>
    <t>Address:</t>
  </si>
  <si>
    <t>Phone:</t>
  </si>
  <si>
    <t>Email:</t>
  </si>
  <si>
    <t xml:space="preserve">City </t>
  </si>
  <si>
    <t>Dropdown</t>
  </si>
  <si>
    <t xml:space="preserve">This is a Related Entity?….  </t>
  </si>
  <si>
    <t>Borrowing Entity Legal Name</t>
  </si>
  <si>
    <t>Property Management Co</t>
  </si>
  <si>
    <t>Other Party</t>
  </si>
  <si>
    <t>Name</t>
  </si>
  <si>
    <t>M/M</t>
  </si>
  <si>
    <t>Salutation Dropdown:</t>
  </si>
  <si>
    <t>Mr.</t>
  </si>
  <si>
    <t>Mrs.</t>
  </si>
  <si>
    <t>Ms.</t>
  </si>
  <si>
    <t>Dr.</t>
  </si>
  <si>
    <t>Rev.</t>
  </si>
  <si>
    <t>Sister</t>
  </si>
  <si>
    <t>Father</t>
  </si>
  <si>
    <t>The Rev</t>
  </si>
  <si>
    <t>Type of Entity</t>
  </si>
  <si>
    <t>Federal Tax ID Number (TIN)</t>
  </si>
  <si>
    <t>State Organized</t>
  </si>
  <si>
    <t>Date Organized</t>
  </si>
  <si>
    <t xml:space="preserve">Contact Person </t>
  </si>
  <si>
    <t>(First)</t>
  </si>
  <si>
    <t>(Last)</t>
  </si>
  <si>
    <t>D. Development Team</t>
  </si>
  <si>
    <t>00/00/0000</t>
  </si>
  <si>
    <t>Title</t>
  </si>
  <si>
    <t>Percent Involved</t>
  </si>
  <si>
    <t>C.  Borrower Detail</t>
  </si>
  <si>
    <t>E.  Neighborhood Description</t>
  </si>
  <si>
    <t>2.  City map (show primary market area (PMA))</t>
  </si>
  <si>
    <t>F.  Site Summary</t>
  </si>
  <si>
    <t xml:space="preserve">1.  Layout, shape, topo, unusual features, utilities, frontage, entrance sign location, size, etc. </t>
  </si>
  <si>
    <t>6.  Purchase Contract/Option/Deed (including Exhibits, Attachments, Descriptions)</t>
  </si>
  <si>
    <t>3.  If new construction, letters from utility companies verifying availablity</t>
  </si>
  <si>
    <t>2.  Description of utilities available to site (include distance from site if not presently available and easements required)</t>
  </si>
  <si>
    <t>Is there an identity of interest with seller?</t>
  </si>
  <si>
    <t>Acreage</t>
  </si>
  <si>
    <t>Site Control:</t>
  </si>
  <si>
    <t>Purchase/Option Date</t>
  </si>
  <si>
    <t>Price Paid</t>
  </si>
  <si>
    <t>Option Deposit</t>
  </si>
  <si>
    <t xml:space="preserve">Option Date </t>
  </si>
  <si>
    <t>Tax Map Parcel Number</t>
  </si>
  <si>
    <t>Current Assessment</t>
  </si>
  <si>
    <t>Current Tax Rate</t>
  </si>
  <si>
    <t>Proposed Assessment</t>
  </si>
  <si>
    <t>Proposed Tax Rate</t>
  </si>
  <si>
    <t>Special Assessment</t>
  </si>
  <si>
    <t>Real Estate Tax Information</t>
  </si>
  <si>
    <t>Describe Extension Provisions (if applicable):</t>
  </si>
  <si>
    <t>Wetlands?</t>
  </si>
  <si>
    <t>High Tension Wires?</t>
  </si>
  <si>
    <t>Lead Paint?</t>
  </si>
  <si>
    <t>Other?</t>
  </si>
  <si>
    <t>Fill/cut?</t>
  </si>
  <si>
    <t>Rock?</t>
  </si>
  <si>
    <t>G.  Site Features</t>
  </si>
  <si>
    <t>H. Improvement Summary</t>
  </si>
  <si>
    <t>Number of Buildings</t>
  </si>
  <si>
    <t xml:space="preserve">Number of Elevators </t>
  </si>
  <si>
    <t>Roof Type:</t>
  </si>
  <si>
    <t>Construction Type</t>
  </si>
  <si>
    <t>Primary Exterior Finish</t>
  </si>
  <si>
    <t>Secondary Exterior Finish</t>
  </si>
  <si>
    <t>Avg Number of Stories</t>
  </si>
  <si>
    <t>Building Type:</t>
  </si>
  <si>
    <t>Residential Apt Type:</t>
  </si>
  <si>
    <t>OffSite Parking?</t>
  </si>
  <si>
    <t>Unusual ingress/egress?</t>
  </si>
  <si>
    <t>Services included in Rent (as proposed)</t>
  </si>
  <si>
    <t>Water?</t>
  </si>
  <si>
    <t>Air Conditioning?</t>
  </si>
  <si>
    <t>Trash Removal</t>
  </si>
  <si>
    <t>Heat?</t>
  </si>
  <si>
    <t>Cooking?</t>
  </si>
  <si>
    <t>Trash Removal?</t>
  </si>
  <si>
    <t>Hot Water?</t>
  </si>
  <si>
    <t>Cable?</t>
  </si>
  <si>
    <t>Sewer?</t>
  </si>
  <si>
    <t>Utility Types</t>
  </si>
  <si>
    <t>Heating Type</t>
  </si>
  <si>
    <t>Cooking Type</t>
  </si>
  <si>
    <t>Air Conditioning Type</t>
  </si>
  <si>
    <t>Hot Water Type</t>
  </si>
  <si>
    <t>Business Center</t>
  </si>
  <si>
    <t>Clubhouse/Community Room</t>
  </si>
  <si>
    <t>Exercise Room</t>
  </si>
  <si>
    <t>Fitness Trail</t>
  </si>
  <si>
    <t>Garage</t>
  </si>
  <si>
    <t>Gated Access to Site</t>
  </si>
  <si>
    <t>Internet Access</t>
  </si>
  <si>
    <t>Playground</t>
  </si>
  <si>
    <t>Pool</t>
  </si>
  <si>
    <t>Theatre Room</t>
  </si>
  <si>
    <t>Waterview/Lake</t>
  </si>
  <si>
    <t>AC-Central</t>
  </si>
  <si>
    <t>AC – Window Units</t>
  </si>
  <si>
    <t>Den</t>
  </si>
  <si>
    <t>Dishwasher</t>
  </si>
  <si>
    <t>Disposal</t>
  </si>
  <si>
    <t>Fireplace</t>
  </si>
  <si>
    <t>Ice Maker</t>
  </si>
  <si>
    <t>Microwave</t>
  </si>
  <si>
    <t>Patio/Balcony</t>
  </si>
  <si>
    <t>Security System</t>
  </si>
  <si>
    <t>Vaulted Ceilings</t>
  </si>
  <si>
    <t>Wall To Wall carpet</t>
  </si>
  <si>
    <t>WD Hookup</t>
  </si>
  <si>
    <t>WD In Unit</t>
  </si>
  <si>
    <t>Laundry Facilities</t>
  </si>
  <si>
    <t>current rent, lease expiration and any subsidy.</t>
  </si>
  <si>
    <t>3. Operating History (year-to-date and previous two years audited operating income and expense statements)</t>
  </si>
  <si>
    <t># of units currently managed by this agent?</t>
  </si>
  <si>
    <t>Unit Type</t>
  </si>
  <si>
    <t># of Units</t>
  </si>
  <si>
    <t>Sq Feet</t>
  </si>
  <si>
    <t>Income Limits Set Aside</t>
  </si>
  <si>
    <t>Base Monthly Rent</t>
  </si>
  <si>
    <t>Rent/Sq Feet</t>
  </si>
  <si>
    <t>Annual Income</t>
  </si>
  <si>
    <t>Gross Rent</t>
  </si>
  <si>
    <t>Rental Income</t>
  </si>
  <si>
    <t xml:space="preserve">Other Income: </t>
  </si>
  <si>
    <t>Other Income</t>
  </si>
  <si>
    <t>Effective Gross Income</t>
  </si>
  <si>
    <t>Summary</t>
  </si>
  <si>
    <t>ADMINISTRATIVE</t>
  </si>
  <si>
    <t>Advertising / Marketing</t>
  </si>
  <si>
    <t>Office Salaries</t>
  </si>
  <si>
    <t>Office Supplies</t>
  </si>
  <si>
    <t xml:space="preserve">Office/model Apartment </t>
  </si>
  <si>
    <t>Management Fee</t>
  </si>
  <si>
    <t>Managers Salaries</t>
  </si>
  <si>
    <t xml:space="preserve">Staff Units </t>
  </si>
  <si>
    <t>Legal</t>
  </si>
  <si>
    <t>Auditing</t>
  </si>
  <si>
    <t>Bookkeeping/Accounting Fees</t>
  </si>
  <si>
    <t>Telephone &amp; Answering Service</t>
  </si>
  <si>
    <t>Misc. Admin. / Tax Credit Monitoring Fee</t>
  </si>
  <si>
    <t>Other Administrative</t>
  </si>
  <si>
    <t>Total Administrative</t>
  </si>
  <si>
    <t>UTILITIES</t>
  </si>
  <si>
    <t>Fuel Oil</t>
  </si>
  <si>
    <t>Electric</t>
  </si>
  <si>
    <t>Water / Sewer</t>
  </si>
  <si>
    <t>Gas</t>
  </si>
  <si>
    <t>Other Utilities</t>
  </si>
  <si>
    <t>Total Utility</t>
  </si>
  <si>
    <t>OPERATING &amp; MAINTENANCE</t>
  </si>
  <si>
    <t>Janitor/Cleaning Payroll</t>
  </si>
  <si>
    <t>Janitor/Cleaning Supplies</t>
  </si>
  <si>
    <t>Janitor/Cleaning Contract</t>
  </si>
  <si>
    <t>Exterminating Payroll/Contract/Supplies</t>
  </si>
  <si>
    <t>Security Payroll/Contract</t>
  </si>
  <si>
    <t>Grounds Payroll</t>
  </si>
  <si>
    <t>Grounds Supplies</t>
  </si>
  <si>
    <t>Grounds Contract</t>
  </si>
  <si>
    <t>Maintenance/Repairs Payroll</t>
  </si>
  <si>
    <t>Repairs/Material</t>
  </si>
  <si>
    <t>Repairs Contract</t>
  </si>
  <si>
    <t>Elevator Maintenance/Contract</t>
  </si>
  <si>
    <t>Heating/Cooling Repairs &amp; Maintenance</t>
  </si>
  <si>
    <t>Pool Maintenance/Contract/Staff</t>
  </si>
  <si>
    <t>Snow Removal</t>
  </si>
  <si>
    <t>Decorating Payroll/Contract</t>
  </si>
  <si>
    <t>Decorating Supplies</t>
  </si>
  <si>
    <t xml:space="preserve">Total Operating &amp; Maintenance </t>
  </si>
  <si>
    <t>TAXES &amp; INSURANCE</t>
  </si>
  <si>
    <t>Real Estate Taxes</t>
  </si>
  <si>
    <t>Payroll Taxes</t>
  </si>
  <si>
    <t>Miscellaneous Taxes/Licenses/Permits</t>
  </si>
  <si>
    <t>Property &amp; Liability Insurance</t>
  </si>
  <si>
    <t>Fidelity Bond</t>
  </si>
  <si>
    <t>Workman's Compensation</t>
  </si>
  <si>
    <t>Health Insurance &amp; Employee Benefits</t>
  </si>
  <si>
    <t>Other Insurance</t>
  </si>
  <si>
    <t>Total Taxes &amp; Insurance</t>
  </si>
  <si>
    <t>Total Operating Expenses</t>
  </si>
  <si>
    <t>REPLACEMENT RESERVES</t>
  </si>
  <si>
    <t>TOTAL EXPENSES WITH REPLACEMENT RESERVES</t>
  </si>
  <si>
    <t>Per Unit</t>
  </si>
  <si>
    <t>Type:</t>
  </si>
  <si>
    <t>EGI</t>
  </si>
  <si>
    <t>Other Oper &amp; Maint</t>
  </si>
  <si>
    <t>VHDA Use Only</t>
  </si>
  <si>
    <t>Total Units from DEV Info</t>
  </si>
  <si>
    <t>Expense Summary</t>
  </si>
  <si>
    <t>Gross Income</t>
  </si>
  <si>
    <t>Debt Service</t>
  </si>
  <si>
    <t>Uses</t>
  </si>
  <si>
    <t>Total Structures</t>
  </si>
  <si>
    <t>Total Land Improvements</t>
  </si>
  <si>
    <t>General Requirements</t>
  </si>
  <si>
    <t>Overhead</t>
  </si>
  <si>
    <t>Profit</t>
  </si>
  <si>
    <t>Masonry</t>
  </si>
  <si>
    <t>Owner Costs</t>
  </si>
  <si>
    <t>Accounting</t>
  </si>
  <si>
    <t>Construction Management</t>
  </si>
  <si>
    <t>Consultants</t>
  </si>
  <si>
    <t>Contingency</t>
  </si>
  <si>
    <t>Development Management</t>
  </si>
  <si>
    <t>Equity Financed</t>
  </si>
  <si>
    <t>Geotechnical Engineer</t>
  </si>
  <si>
    <t>Insurance (Builders Risk &amp; Liability)</t>
  </si>
  <si>
    <t>Loan Prepayment Fee</t>
  </si>
  <si>
    <t>Market Study</t>
  </si>
  <si>
    <t xml:space="preserve">Marketing and General Lease up </t>
  </si>
  <si>
    <t xml:space="preserve">Monitoring/Lease up Res. </t>
  </si>
  <si>
    <t>Organizational Costs</t>
  </si>
  <si>
    <t>Proffers</t>
  </si>
  <si>
    <t>RR funding</t>
  </si>
  <si>
    <t>Security</t>
  </si>
  <si>
    <t>Site Engineering/Survey</t>
  </si>
  <si>
    <t>Tenant Relocation</t>
  </si>
  <si>
    <t>Utilities</t>
  </si>
  <si>
    <t>Other Costs 1, specify</t>
  </si>
  <si>
    <t>Other Costs 2, specify</t>
  </si>
  <si>
    <t>Other Costs 3, specify</t>
  </si>
  <si>
    <t>Other Costs 4, specify</t>
  </si>
  <si>
    <t>Other Costs 5, specify</t>
  </si>
  <si>
    <t>Other Costs 6, specify</t>
  </si>
  <si>
    <t>Other Costs 7, specify</t>
  </si>
  <si>
    <t>Other Costs 8, specify</t>
  </si>
  <si>
    <t>Other Costs 9, specify</t>
  </si>
  <si>
    <t>Other Costs 10, specify</t>
  </si>
  <si>
    <t>Building Permits</t>
  </si>
  <si>
    <t>Design Engineering</t>
  </si>
  <si>
    <t>Design Architect</t>
  </si>
  <si>
    <t>Architect Supervision</t>
  </si>
  <si>
    <t>Tap Fees</t>
  </si>
  <si>
    <t>Environmental</t>
  </si>
  <si>
    <t>Construction Interest</t>
  </si>
  <si>
    <t xml:space="preserve">Taxes </t>
  </si>
  <si>
    <t>Certification</t>
  </si>
  <si>
    <t>Title &amp; Recording</t>
  </si>
  <si>
    <t>Mortgage Banker</t>
  </si>
  <si>
    <t>Tax Credit Fee</t>
  </si>
  <si>
    <t>Soil Borings</t>
  </si>
  <si>
    <t xml:space="preserve">Appraisal  </t>
  </si>
  <si>
    <t>Fixtures, Furniture and Equipment</t>
  </si>
  <si>
    <t>Total Owner Costs</t>
  </si>
  <si>
    <t>Existing Improvements</t>
  </si>
  <si>
    <t>Total Development Costs</t>
  </si>
  <si>
    <t>Sources of Funds</t>
  </si>
  <si>
    <t>Other</t>
  </si>
  <si>
    <t>Total Sources</t>
  </si>
  <si>
    <t>j.</t>
  </si>
  <si>
    <t>k.</t>
  </si>
  <si>
    <t>a.</t>
  </si>
  <si>
    <t>b.</t>
  </si>
  <si>
    <t>c.</t>
  </si>
  <si>
    <t>d.</t>
  </si>
  <si>
    <t>e.</t>
  </si>
  <si>
    <t>f.</t>
  </si>
  <si>
    <t>g.</t>
  </si>
  <si>
    <t>h.</t>
  </si>
  <si>
    <t>i.</t>
  </si>
  <si>
    <t>l.</t>
  </si>
  <si>
    <t>m.</t>
  </si>
  <si>
    <t>n.</t>
  </si>
  <si>
    <t>p.</t>
  </si>
  <si>
    <t>q.</t>
  </si>
  <si>
    <t>r.</t>
  </si>
  <si>
    <t xml:space="preserve">s. </t>
  </si>
  <si>
    <t>Less Vacancy %</t>
  </si>
  <si>
    <t>Less Credit %</t>
  </si>
  <si>
    <t>Total Annual Other</t>
  </si>
  <si>
    <t>O.</t>
  </si>
  <si>
    <t>Monthly Draw</t>
  </si>
  <si>
    <t>Cumulative Construction Loan Balance</t>
  </si>
  <si>
    <t>Interest Rate (annual)</t>
  </si>
  <si>
    <t>Monthly Estimated Construction Interest</t>
  </si>
  <si>
    <t>Cumulative Estimated Construction Interest</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</si>
  <si>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</si>
  <si>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</si>
  <si>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</si>
  <si>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</si>
  <si>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</si>
  <si>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</si>
  <si>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</si>
  <si>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</si>
  <si>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</si>
  <si>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</si>
  <si>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</si>
  <si>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</si>
  <si>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</si>
  <si>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</si>
  <si>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</si>
  <si>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</si>
  <si>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</si>
  <si>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</si>
  <si>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</si>
  <si>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1</t>
  </si>
  <si>
    <t>Month 2</t>
  </si>
  <si>
    <t>Month 3</t>
  </si>
  <si>
    <t>Month 4</t>
  </si>
  <si>
    <t>Month 5</t>
  </si>
  <si>
    <t>Month 6</t>
  </si>
  <si>
    <t>Month 7</t>
  </si>
  <si>
    <t>The initial site and building plan submissions may be schematic.  Design the development drawings and final working drawings to incorporate VHDA requirements and review comments.  The construction contract documents for initial closing must include final site and engineering, architectural, structural, mechanical and electrical drawings and specifications.  The schematic drawings should include the following:</t>
  </si>
  <si>
    <t>Schematic site plan to show type and number of parking spaces, location of building types, number and types of various apartments, location of community rooms, laundry, swimming pool, tot lots, play area, dumpster pads, site’s topo, drainage, proposed landscape and lighting.</t>
  </si>
  <si>
    <t>Show zoning requirements, including set-backs, heights, number of units per acre, soil and environmental conditions.</t>
  </si>
  <si>
    <t>Schematic floor plans to show elevations and sections for various building types, minimum scale 1/8” per foot.  Show overall dimensions, gross square feet areas, and compliance with ADA and Fair Housing requirements.</t>
  </si>
  <si>
    <t>Typical unit layouts, minimum scale 1/4” per foot.  Show dimensions, gross square feet areas, and furnishability layouts.</t>
  </si>
  <si>
    <t>Outline specifications for various materials including walls, floors, roofs, insulation, doors, windows, kitchen cabinets, appliances, mechanical plumbing, electrical, paving and landscaping.</t>
  </si>
  <si>
    <t>Show proposed changes including demolition, revision of unit plans, building elevations, and site work, community room, laundry room, swimming pool, tot lots and dumpster pads.</t>
  </si>
  <si>
    <t xml:space="preserve"> Architectural Drawings</t>
  </si>
  <si>
    <t>The undersigned Mortgagor hereby makes application to the Virginia Housing Development Authority (VHDA), for a mortgage loan described in this application pursuant to the Virginia Housing Development Authority Act, for housing described in this application, its supplements and all supporting schedule and exhibits.  The loan will be secured by a valid first mortgage of the property herein described.</t>
  </si>
  <si>
    <t>The Mortgagor represents that it is a qualified entity under the relevant statutes and has been formed to undertake the construction/rehabilitation and operation of the Development for which the loan is made.</t>
  </si>
  <si>
    <t>The Mortgagor agrees, as a condition of said loan, to comply with all applicable Federal and State laws regarding unlawful discrimination.</t>
  </si>
  <si>
    <t xml:space="preserve">The Mortgagor represents that it has not employed any person or firm to solicit or secure the loan applied for upon any agreement for a commission, percentage, brokerage, or contingent fee; that it has not paid, delivered, or furnished, or agreed to pay, deliver, or furnish to any person any moneys, funds, compensation, gratuities, loans or other form of consideration in connection with this application, or the granting of the loan, if granted, or any disbursements therefrom, except as shown in this application.                                                                  </t>
  </si>
  <si>
    <t>The Mortgagor hereby certifies that no relationship exists between the Mortgagor and the seller of the site of the Development, except as shown in this application.</t>
  </si>
  <si>
    <t>The Mortgagor represents that it will furnish promptly such supporting information and documents as may be requested by VHDA and that, in carrying out the construction and operation of the Development, it will abide by all rules and regulations prescribed by VHDA.</t>
  </si>
  <si>
    <t xml:space="preserve">The Mortgagor hereby certifies that the Development can be completed within the construction budget and can operate the Development within the operating budget set forth in this application. </t>
  </si>
  <si>
    <t>The Mortgagor hereby certifies that the information set forth in this application is true, correct, and complete.</t>
  </si>
  <si>
    <t>The Mortgagor hereby authorizes VHDA to order credit report and/or D &amp; B reports; or verify any account balances for which the Mortgagor is a principal; and, contact business and banking references that the Mortgagor has provided.</t>
  </si>
  <si>
    <t>The Mortgagor paid an application fee in the amount of $10,000, which may be non refundable at the discretion of VHDA.  This fee may be applied to offset any appraisal, marketing or any other fees incurred by VHDA.</t>
  </si>
  <si>
    <t>By execution of this application, the Mortgagor understands and agrees that the information in this application may be disseminated to others for purposes of verification or other purposes consistent with the Virginia Freedom of Information Act.  However, all information will be maintained, used or disseminated in accordance with the Virginia Privacy Protection Act.  The Applicant may refuse to supply the information requested, however, such refusal will result in VHDA’s inability to process the application.  The original or copy of this application may be retained by VHDA, even if the loan is not made.</t>
  </si>
  <si>
    <t>Approved Mortgage Banker/Broker</t>
  </si>
  <si>
    <t>Legal Name of Mortgagor</t>
  </si>
  <si>
    <t>By:</t>
  </si>
  <si>
    <t>Title:</t>
  </si>
  <si>
    <t>Statement of Mortgagor</t>
  </si>
  <si>
    <t xml:space="preserve">By execution of this application, the Mortgagor understands and agrees that VHDA may conduct its own independent review and analysis of the information contained herein and in the attachments hereto, that any such review and analysis will be made for the sole and exclusive benefit and protection of VHDA and that the Mortgagor and Contractor shall not be entitled to rely upon such review and analysis or upon the results therefrom.  It is further understood and agreed by the Mortgagor that, for the purpose of determining and establishing the terms and conditions under which the loan may be made, VHDA may request or require adjustments or changes in the information contained herein (including attachments hereto) or in any documentation or material now or hereafter submitted in connection with this application.  The Mortgagor also understands and agrees that no liability or obligation for cost overruns, operating deficits, deficiencies in the Development or other matters relating to the construction (or rehabilitation) and operation of the Development shall be imposed on VHDA by reason of any such adjustments or changes requested or required by VHDA or by reason of any approval by VHDA of any part of this application (including attachments) or of any other documentation or materials now or hereafter submitted in connection with this application is approved by VHDA and the initial closing of the loan is held and completed, all rights, responsibilities, liabilities and obligations of the Mortgagor, Contractor and VHDA shall be governed by the terms of the loan documents executed at that time, and such documents shall supersede all discussions, negotiations and agreements with respect to this application. </t>
  </si>
  <si>
    <t xml:space="preserve">Provide the following New Construction Information (Please indicate if the following items are included with your application by putting an 'X' in the appropriate boxes. ) </t>
  </si>
  <si>
    <t xml:space="preserve">Provide the following Rehabilitation Information (Please indicate if the following items are included with your application by putting an 'X' in the appropriate boxes. ) </t>
  </si>
  <si>
    <t>GUIDELINES</t>
  </si>
  <si>
    <t>Performance and Completion Assurance</t>
  </si>
  <si>
    <t xml:space="preserve">Deal Name: </t>
  </si>
  <si>
    <t>Funding Source</t>
  </si>
  <si>
    <t>Sq Ft</t>
  </si>
  <si>
    <t>Equity</t>
  </si>
  <si>
    <t>Existing Mortgages</t>
  </si>
  <si>
    <t>Uses of Funds</t>
  </si>
  <si>
    <t>Structures</t>
  </si>
  <si>
    <t>General Req/Overhead/Profit</t>
  </si>
  <si>
    <t>Acquisition</t>
  </si>
  <si>
    <t>Total Uses</t>
  </si>
  <si>
    <t>What population is targeted with this property?</t>
  </si>
  <si>
    <t>Development Summary</t>
  </si>
  <si>
    <t>Type of Uses</t>
  </si>
  <si>
    <t>Total Finance Fees</t>
  </si>
  <si>
    <t>Land Improvements</t>
  </si>
  <si>
    <t>Total Acquisitions</t>
  </si>
  <si>
    <t>Unit Breakdown</t>
  </si>
  <si>
    <t>Expenses</t>
  </si>
  <si>
    <t>Operating &amp; Maintenance</t>
  </si>
  <si>
    <t>Taxes &amp; Insurance</t>
  </si>
  <si>
    <t>Replacement Reserves</t>
  </si>
  <si>
    <t>Total Expenses</t>
  </si>
  <si>
    <t>Total</t>
  </si>
  <si>
    <t>Land Acquisition</t>
  </si>
  <si>
    <t>Cash Flow</t>
  </si>
  <si>
    <t>Net Income</t>
  </si>
  <si>
    <t>Summary Information</t>
  </si>
  <si>
    <t>Total Units:</t>
  </si>
  <si>
    <t>Project Gross Sq Ft:</t>
  </si>
  <si>
    <t>Jurisdiction:</t>
  </si>
  <si>
    <t>Target type:</t>
  </si>
  <si>
    <t>Debt Coverage Ratio:</t>
  </si>
  <si>
    <t>VA</t>
  </si>
  <si>
    <t>Accomack County</t>
  </si>
  <si>
    <t>Albemarle County</t>
  </si>
  <si>
    <t>Alexandria City</t>
  </si>
  <si>
    <t>Alleghany County</t>
  </si>
  <si>
    <t>Amelia County</t>
  </si>
  <si>
    <t>Amherst County</t>
  </si>
  <si>
    <t>Appomattox County</t>
  </si>
  <si>
    <t>Arlington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</si>
  <si>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</si>
  <si>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</si>
  <si>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</si>
  <si>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</si>
  <si>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</si>
  <si>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</si>
  <si>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</si>
  <si>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</si>
  <si>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</si>
  <si>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</si>
  <si>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</si>
  <si>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</si>
  <si>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</si>
  <si>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</si>
  <si>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</si>
  <si>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</si>
  <si>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</si>
  <si>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</si>
  <si>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</si>
  <si>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</si>
  <si>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</si>
  <si>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</si>
  <si>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</si>
  <si>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</si>
  <si>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</si>
  <si>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</si>
  <si>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</si>
  <si>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</si>
  <si>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</si>
  <si>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</si>
  <si>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</si>
  <si>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</si>
  <si>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</si>
  <si>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</si>
  <si>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</si>
  <si>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</si>
  <si>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</si>
  <si>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</si>
  <si>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</si>
  <si>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</si>
  <si>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</si>
  <si>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</si>
  <si>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</si>
  <si>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</si>
  <si>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</si>
  <si>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</si>
  <si>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</si>
  <si>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</si>
  <si>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</si>
  <si>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</si>
  <si>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</si>
  <si>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</si>
  <si>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</si>
  <si>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</si>
  <si>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</si>
  <si>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</si>
  <si>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</si>
  <si>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</si>
  <si>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</si>
  <si>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</si>
  <si>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</si>
  <si>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</si>
  <si>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</si>
  <si>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</si>
  <si>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</si>
  <si>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</si>
  <si>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</si>
  <si>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</si>
  <si>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</si>
  <si>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</si>
  <si>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</si>
  <si>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</si>
  <si>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</si>
  <si>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</si>
  <si>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</si>
  <si>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</si>
  <si>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</si>
  <si>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</si>
  <si>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</si>
  <si>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</si>
  <si>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</si>
  <si>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</si>
  <si>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</si>
  <si>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</si>
  <si>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</si>
  <si>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</si>
  <si>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</si>
  <si>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</si>
  <si>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</si>
  <si>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</si>
  <si>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</si>
  <si>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</si>
  <si>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</si>
  <si>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</si>
  <si>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</si>
  <si>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</si>
  <si>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</si>
  <si>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</si>
  <si>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</si>
  <si>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</si>
  <si>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</si>
  <si>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</si>
  <si>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</si>
  <si>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</si>
  <si>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</si>
  <si>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</si>
  <si>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</si>
  <si>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</si>
  <si>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</si>
  <si>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</si>
  <si>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</si>
  <si>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</si>
  <si>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</si>
  <si>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</si>
  <si>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</si>
  <si>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</si>
  <si>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</si>
  <si>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</si>
  <si>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</si>
  <si>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</si>
  <si>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</si>
  <si>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</si>
  <si>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</si>
  <si>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</si>
  <si>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</si>
  <si>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New 4%</t>
  </si>
  <si>
    <t>New 9%</t>
  </si>
  <si>
    <t>Existing 4%</t>
  </si>
  <si>
    <t>Existing 9%</t>
  </si>
  <si>
    <t>Existing EUA</t>
  </si>
  <si>
    <t>Tenants in Units at Closing</t>
  </si>
  <si>
    <t>Tenants Not in Units at Closing</t>
  </si>
  <si>
    <t>General</t>
  </si>
  <si>
    <t>Elderly</t>
  </si>
  <si>
    <t>Homeless</t>
  </si>
  <si>
    <t>Acq/Rehab</t>
  </si>
  <si>
    <t>New Construction</t>
  </si>
  <si>
    <t>Assumption</t>
  </si>
  <si>
    <t>Term of loan (months)</t>
  </si>
  <si>
    <t>For VHDA Use Only</t>
  </si>
  <si>
    <t>Contact Ph#</t>
  </si>
  <si>
    <t>if True, What type?</t>
  </si>
  <si>
    <t>Property Management Information</t>
  </si>
  <si>
    <t>Annual Debt Service</t>
  </si>
  <si>
    <t>Fee Type</t>
  </si>
  <si>
    <t>% of Fee</t>
  </si>
  <si>
    <t>Garden (1)</t>
  </si>
  <si>
    <t>Combination</t>
  </si>
  <si>
    <t>SRO</t>
  </si>
  <si>
    <t>Loft</t>
  </si>
  <si>
    <t>Flat</t>
  </si>
  <si>
    <t>Hip Roof</t>
  </si>
  <si>
    <t>Mansard</t>
  </si>
  <si>
    <t>Pitched</t>
  </si>
  <si>
    <t>Sloped</t>
  </si>
  <si>
    <t>Frame</t>
  </si>
  <si>
    <t>Steel</t>
  </si>
  <si>
    <t>Aluminum</t>
  </si>
  <si>
    <t>Brick</t>
  </si>
  <si>
    <t>Fiber Cement Siding</t>
  </si>
  <si>
    <t>Masonite</t>
  </si>
  <si>
    <t>Stone</t>
  </si>
  <si>
    <t>Synthetic Stucco</t>
  </si>
  <si>
    <t>Vinyl</t>
  </si>
  <si>
    <t>Wood</t>
  </si>
  <si>
    <t>Electric Baseboard</t>
  </si>
  <si>
    <t>Electric Forced Air</t>
  </si>
  <si>
    <t>Gas Forced Air</t>
  </si>
  <si>
    <t>Gas Radiant</t>
  </si>
  <si>
    <t>Heat Pump</t>
  </si>
  <si>
    <t>Oil Forced Air</t>
  </si>
  <si>
    <t>Oil Radiant</t>
  </si>
  <si>
    <t>Oil Fired</t>
  </si>
  <si>
    <t>Combo</t>
  </si>
  <si>
    <t>Central Air</t>
  </si>
  <si>
    <t>Window Unit</t>
  </si>
  <si>
    <t>Central Chiller</t>
  </si>
  <si>
    <t>Through Wall</t>
  </si>
  <si>
    <t>Townhouse Concept</t>
  </si>
  <si>
    <t>SF Detached</t>
  </si>
  <si>
    <t>Duplex</t>
  </si>
  <si>
    <t>Cluster</t>
  </si>
  <si>
    <t>Commercial - Only</t>
  </si>
  <si>
    <t>Efficiency</t>
  </si>
  <si>
    <t>Bed</t>
  </si>
  <si>
    <t>1BR, 1BA</t>
  </si>
  <si>
    <t>1BR, 1.5BA</t>
  </si>
  <si>
    <t>1BR, 2BA</t>
  </si>
  <si>
    <t>2BR, 1BA</t>
  </si>
  <si>
    <t>2BR, 1.5BA</t>
  </si>
  <si>
    <t>2BR, 2BA</t>
  </si>
  <si>
    <t>2BR, 2.5BA</t>
  </si>
  <si>
    <t>3BR, 1BA</t>
  </si>
  <si>
    <t>3BR, 1.5BA</t>
  </si>
  <si>
    <t>3BR, 2BA</t>
  </si>
  <si>
    <t>3BR, 2.5BA</t>
  </si>
  <si>
    <t>3BR, 3BA</t>
  </si>
  <si>
    <t>4BR, 1BA</t>
  </si>
  <si>
    <t>4BR, 1.5BA</t>
  </si>
  <si>
    <t>4BR, 2BA</t>
  </si>
  <si>
    <t>4BR, 2.5BA</t>
  </si>
  <si>
    <t>4BR, 3BA</t>
  </si>
  <si>
    <t>5BR, 1BA</t>
  </si>
  <si>
    <t>5BR, 1.5BA</t>
  </si>
  <si>
    <t>5BR, 2BA</t>
  </si>
  <si>
    <t>5BR, 2.5BA</t>
  </si>
  <si>
    <t>5BR, 3BA</t>
  </si>
  <si>
    <t>5BR, 3.5BA</t>
  </si>
  <si>
    <t>2BR, 3.5BA</t>
  </si>
  <si>
    <t>2BR, 3BA</t>
  </si>
  <si>
    <t>4BR, 3.5BA</t>
  </si>
  <si>
    <t>4BR, 4BA</t>
  </si>
  <si>
    <t>Unit type (from Col B)</t>
  </si>
  <si>
    <t>Apartment Type</t>
  </si>
  <si>
    <t>Primary Floor Material</t>
  </si>
  <si>
    <t>Carpet</t>
  </si>
  <si>
    <t>Ceramic Tile</t>
  </si>
  <si>
    <t>Concrete</t>
  </si>
  <si>
    <t>Hardwood</t>
  </si>
  <si>
    <t>Laminate</t>
  </si>
  <si>
    <t>Parquet</t>
  </si>
  <si>
    <t>Sheet Vinyl</t>
  </si>
  <si>
    <t>Vinyl Tile</t>
  </si>
  <si>
    <t>This plan should ensure compliance with all appropriate occupancy regulations and restrictions specific to the development.  If you have something that addresses all of these areas, you may submit it instead of completing the following outline.  This plan should be property specific.</t>
  </si>
  <si>
    <t>Description of the Target Population</t>
  </si>
  <si>
    <t>Identify the market area to be served by the development.</t>
  </si>
  <si>
    <t>Identify that part of the target population felt to be applicable to the income restrictions for this development.</t>
  </si>
  <si>
    <t>Indicate what apartment communities would be considered competition to this development.</t>
  </si>
  <si>
    <t>Marketing Procedures to be Used in Initial Rent-up</t>
  </si>
  <si>
    <t>Describe all marketing tools to be used and, if applicable, frequency of use (i.e., model apartment, advertising mediums, signs, brochures, community contacts, etc.).</t>
  </si>
  <si>
    <t>Indicate how the development will be marketed to attract a sufficient number of persons subject to the income restrictions to this development.</t>
  </si>
  <si>
    <t>What marketing techniques will be employed to inform the minority population of the availability of the housing?</t>
  </si>
  <si>
    <t>Occupancy Procedures and Requirements</t>
  </si>
  <si>
    <t>Provide a breakdown of the number of dwelling units to be leased to families and individuals applicable to the income restrictions of the financing of this development.</t>
  </si>
  <si>
    <t>Indicate what procedures will be utilized during and after rent-up to ensure that the applicable percent of the dwelling units are leased to families or individuals at appropriate income levels.</t>
  </si>
  <si>
    <t>Applicant:</t>
  </si>
  <si>
    <t>For the purpose of this Certification, the following definitions shall apply:</t>
  </si>
  <si>
    <t>“Development” means the proposed multi-family rental housing development identified above.</t>
  </si>
  <si>
    <t>“Participants” shall mean the Principals who will participate in the ownership of the Development.</t>
  </si>
  <si>
    <t>This certification must be completed and personally signed and dated by an individual who is, or is authorized to act on behalf of, the applicant as designated in the application.  The date of this certification must be no more than 30 days prior to submission of the application.</t>
  </si>
  <si>
    <t>I further certify that for the period beginning 10 years prior to the date of this certification:</t>
  </si>
  <si>
    <t>During any time that any of the Participants were Principals in any multi-family rental project, no mortgage on the project has been in default, assigned to the mortgage insurer (governmental or private) or foreclosed, nor has mortgage relief by the mortgagee been given;</t>
  </si>
  <si>
    <t>During any time that any of the Participants were Principals in any multi-family rental project, there has not been any breach by the owner of any agreements relating to the construction or rehabilitation, use, operation, management or disposition of the project;</t>
  </si>
  <si>
    <t>To the best of my knowledge, there are no unresolved findings raised as a result of state or federal audits, management reviews or other governmental investigations concerning any multi-family rental project in which any of the Participants were Principals;</t>
  </si>
  <si>
    <t>During any time that any of the Participants were Principals in any multi-family rental project, there has not been a suspension or termination of payments under any state or federal assistance contract for the project;</t>
  </si>
  <si>
    <t>None of the Participants has been convicted of a felony and is not presently, to my knowledge, the subject of a complaint or indictment charging a felony.  (A felony is defined as any offense punishable by imprisonment for a term exceeding one year, but does not include any offense classified as a misdemeanor under the laws of a state and punishable by imprisonment of two years or less);</t>
  </si>
  <si>
    <t>None of the Participants has been suspended, debarred or otherwise restricted by any federal or state governmental entity from doing business with such governmental entity; and</t>
  </si>
  <si>
    <t>None of the Participants has defaulted on an obligation covered by a surety or performance bond and has not been the subject of a claim under an employee fidelity bond.</t>
  </si>
  <si>
    <t>WARNING: IF THIS CERTIFICATION CONTAINS ANY MISREPRESENTATION OF A MATERIAL FACT, THE AUTHORITY MAY REJECT THE LOAN APPLICATION AND MAY PROHIBIT THE SUBMISSION BY THE APPLICANT OF LOAN APPLICATIONS IN THE FUTURE.</t>
  </si>
  <si>
    <t>Date:</t>
  </si>
  <si>
    <t>EXHIBIT 2:  Previous Participation Certification</t>
  </si>
  <si>
    <t xml:space="preserve">Development Name: </t>
  </si>
  <si>
    <t>Controlling General Partner</t>
  </si>
  <si>
    <t>“Principal” shall mean any person (including any individual, joint venture, partnership, limited liability company, corporation,  nonprofit  organization, trust,, or any other public or private entity) that (i) with respect to the Development, will  own or participate in the ownership of the Development or (ii) with respect to an existing multi-family rental project, has owned or participated in the ownership of such project, all as more fully described hereinbelow.  The person who is the owner of the Development or multi-family rental project is considered a Principal.  In determining whether any other person is a Principal, the following guidelines shall govern:</t>
  </si>
  <si>
    <t>(2) in the case of a public or private corporation or organization or governmental entity which is a Principal (whether as the owner or otherwise), Principals also include the president, vice president, secretary, and treasurer and other officers who are directly responsible to the board of directors or any equivalent governing body, as well as all directors or other members of the governing body and any stockholder having a 25 percent or more interest;</t>
  </si>
  <si>
    <t>(4) in the case of a trust which is a Principal (whether as the owner or otherwise), all persons having a 25% or more beneficial ownership interest in the assets of such trust; (whether as the owner or otherwise), all persons having a 25% or more beneficial ownership interest in the assets of such trust;</t>
  </si>
  <si>
    <t>and (6) any person that directly or indirectly controls, or has the power to control, a Principal shall also be considered a Principal.</t>
  </si>
  <si>
    <t xml:space="preserve">(1) in the case of a partnership which is a Principal (whether as the owner or otherwise), all general partners are also considered Principals, regardless of the percentage interest of the general partner; </t>
  </si>
  <si>
    <r>
      <t>Certifications:</t>
    </r>
    <r>
      <rPr>
        <sz val="10"/>
        <rFont val="Calibri"/>
        <family val="2"/>
        <scheme val="minor"/>
      </rPr>
      <t xml:space="preserve">  I hereby certify that all the statements made by me are true, complete and correct to the best of my knowledge and belief and are made in good faith, including any statements attached to this certification.</t>
    </r>
  </si>
  <si>
    <t xml:space="preserve">I further certify that none of the Participants is a Virginia Housing Development Authority employee or a member of the immediate household of any of its employees. </t>
  </si>
  <si>
    <t>I further certify that none of the Participants is  participating in the ownership of a multi-family rental housing project as of this date on which construction has stopped for a period in excess of 20 days or (in the case of a multi-family rental housing project assisted by any federal or state governmental entity) which has been substantially completed for more than 90 days but for which requisite documents for closing, such as the final cost certification, have not been filed with such governmental entity.</t>
  </si>
  <si>
    <t>I further certify that none of the Participants has been found by any federal or state governmental entity or court to be in noncompliance with any applicable civil rights, equal employment opportunity or fair housing laws or regulations.</t>
  </si>
  <si>
    <t>I further certify that none of the Participants was a Principal in any multi-family rental project which has been found by any federal or state governmental entity or court to have failed to comply with Section 42 of the Internal Revenue Code of 1986, as amended, during the period of time in which the Participant was a Principal in such project.</t>
  </si>
  <si>
    <t>Statements above (if any) to which I cannot certify have been deleted by striking through the words.   In the case of any such deletion, I have attached a true and accurate statement to explain the relevant facts and circumstances.</t>
  </si>
  <si>
    <t xml:space="preserve">(3) in the case of a limited liability company which is a Principal (whether as the owner or otherwise), all members are also considered Principals, regardless of the percentage interest of the member; </t>
  </si>
  <si>
    <t xml:space="preserve">(5) in the case of any other  person which is a Principal   (whether as the owner or otherwise), all persons having a 25 percent or more ownership interest in such other person are also considered Principals; 
</t>
  </si>
  <si>
    <t>Signature:</t>
  </si>
  <si>
    <r>
      <t>(</t>
    </r>
    <r>
      <rPr>
        <b/>
        <i/>
        <sz val="11"/>
        <color theme="1"/>
        <rFont val="Calibri"/>
        <family val="2"/>
        <scheme val="minor"/>
      </rPr>
      <t xml:space="preserve">Note: </t>
    </r>
    <r>
      <rPr>
        <sz val="11"/>
        <color theme="1"/>
        <rFont val="Calibri"/>
        <family val="2"/>
        <scheme val="minor"/>
      </rPr>
      <t xml:space="preserve"> Date must be  no more than 30 days prior to submission of the application.)</t>
    </r>
  </si>
  <si>
    <t>Print Name of Signatory:</t>
  </si>
  <si>
    <t xml:space="preserve">Exhibit 2:  Include a PDF of a signed Certification with your application.  </t>
  </si>
  <si>
    <t>1. Tenant Selection Plan</t>
  </si>
  <si>
    <t>Instructions for Use:</t>
  </si>
  <si>
    <t>Exhibit 3: Marketing Plan Outline</t>
  </si>
  <si>
    <t>2. Marketing plan as stated in Exhibit 3 (prepared by property manager)</t>
  </si>
  <si>
    <t>Income Limits</t>
  </si>
  <si>
    <t>% of Area Median Income</t>
  </si>
  <si>
    <t>% of Units</t>
  </si>
  <si>
    <t xml:space="preserve">After initial occupancy, a waiting list of eligible applicants will be maintained.  As vacancies occur, applicants on the waiting list will be notified and, if approved, will be accepted on a first-come, first-served basis, subject to the above income limits.  </t>
  </si>
  <si>
    <t>Per Sq Ft</t>
  </si>
  <si>
    <t xml:space="preserve">P. </t>
  </si>
  <si>
    <t>Q.</t>
  </si>
  <si>
    <t># of LI Units:</t>
  </si>
  <si>
    <t xml:space="preserve">IN WITNESS WHEREOF the Mortgagor has caused this application to be executed in its name on this </t>
  </si>
  <si>
    <t>__________ day of __________________________, 20 ____.</t>
  </si>
  <si>
    <t xml:space="preserve">Is this property Adaptive Reuse? </t>
  </si>
  <si>
    <t>Determine Property Use</t>
  </si>
  <si>
    <t>Send:</t>
  </si>
  <si>
    <t>Supp Hsg?</t>
  </si>
  <si>
    <t>General Residential</t>
  </si>
  <si>
    <t>Supportive Housing</t>
  </si>
  <si>
    <t>Mixed Income Only</t>
  </si>
  <si>
    <t>Mixed Use/Mixed Income</t>
  </si>
  <si>
    <t>MUMI/ Supportive Housing</t>
  </si>
  <si>
    <t>Permanent Immediate</t>
  </si>
  <si>
    <t>Permanent Forward</t>
  </si>
  <si>
    <t>Construction/Permanent</t>
  </si>
  <si>
    <t>Loan Increase</t>
  </si>
  <si>
    <t>Funding Loan Type</t>
  </si>
  <si>
    <t>Deal Type=</t>
  </si>
  <si>
    <t>Conversion</t>
  </si>
  <si>
    <t>Grant</t>
  </si>
  <si>
    <t>New Deal</t>
  </si>
  <si>
    <t>Refinance External - Other</t>
  </si>
  <si>
    <t>Refinance Internal - VHDA</t>
  </si>
  <si>
    <t>Restructure</t>
  </si>
  <si>
    <t>Workout</t>
  </si>
  <si>
    <t>Refinance?</t>
  </si>
  <si>
    <t>LLLP</t>
  </si>
  <si>
    <t>LLC</t>
  </si>
  <si>
    <t>Type Of Entity?</t>
  </si>
  <si>
    <t>LLP</t>
  </si>
  <si>
    <t>SCorp</t>
  </si>
  <si>
    <t>CCorp</t>
  </si>
  <si>
    <t>LP</t>
  </si>
  <si>
    <t># of Eff</t>
  </si>
  <si>
    <t>Test Total Units to Unit Sum</t>
  </si>
  <si>
    <t>Test to ensure UD # under total</t>
  </si>
  <si>
    <t>Error F34</t>
  </si>
  <si>
    <t>Fed Assistance Types</t>
  </si>
  <si>
    <t>Section 8 Project Based Assistance</t>
  </si>
  <si>
    <t>RD515 Rental Assistance</t>
  </si>
  <si>
    <t>Section 8 Vouchers</t>
  </si>
  <si>
    <t>State Assistance</t>
  </si>
  <si>
    <t>Developer Contact</t>
  </si>
  <si>
    <t>Floor types</t>
  </si>
  <si>
    <t>Sunroom</t>
  </si>
  <si>
    <t>Optional</t>
  </si>
  <si>
    <t>N/A</t>
  </si>
  <si>
    <t xml:space="preserve">      Includes Den, Loft or Sunroom?</t>
  </si>
  <si>
    <t>Market</t>
  </si>
  <si>
    <t>Syndicator Proceeds</t>
  </si>
  <si>
    <t>Other Funding</t>
  </si>
  <si>
    <t>Developer Fee…………………………..…..</t>
  </si>
  <si>
    <t>VHDA Taxable</t>
  </si>
  <si>
    <t>VHDA Tax Exempt</t>
  </si>
  <si>
    <t>Existing VHDA Mortgage</t>
  </si>
  <si>
    <t>Annual Debt Service (edit if needed)</t>
  </si>
  <si>
    <t>Tax Credit Type</t>
  </si>
  <si>
    <t>Low Income Housing Tax Credits</t>
  </si>
  <si>
    <t>Tax Credit Proceeds</t>
  </si>
  <si>
    <t>Fill in Funding Source below</t>
  </si>
  <si>
    <t>Equity Funds</t>
  </si>
  <si>
    <t>Total Tax Credit Proceeds</t>
  </si>
  <si>
    <t>Total Other Funding</t>
  </si>
  <si>
    <t xml:space="preserve">Rural Development? </t>
  </si>
  <si>
    <t>Fee Amount</t>
  </si>
  <si>
    <t>Financing Fee (Construction/Gap)</t>
  </si>
  <si>
    <t>Financing Fee (Permanent)</t>
  </si>
  <si>
    <t>Other Fee</t>
  </si>
  <si>
    <t xml:space="preserve">A non-refundable application fee in the amount of $10,000 is due with the application.  This fee will be applied to the 1/2% processing fee. </t>
  </si>
  <si>
    <t>VHDA Monies</t>
  </si>
  <si>
    <t>Total Other Sources</t>
  </si>
  <si>
    <t>Total Equity</t>
  </si>
  <si>
    <t>Construction Only Funding</t>
  </si>
  <si>
    <t>Expected</t>
  </si>
  <si>
    <t>Income (page 9)</t>
  </si>
  <si>
    <t>Total Expected Fees</t>
  </si>
  <si>
    <t># of LI Units</t>
  </si>
  <si>
    <t>Administrative</t>
  </si>
  <si>
    <t>Category</t>
  </si>
  <si>
    <t>I.  Tenant Selection Plan</t>
  </si>
  <si>
    <t>J.  Amenities</t>
  </si>
  <si>
    <t>K. Market</t>
  </si>
  <si>
    <t>L. Property Management</t>
  </si>
  <si>
    <t>M. Income Summary</t>
  </si>
  <si>
    <t xml:space="preserve">N. </t>
  </si>
  <si>
    <t xml:space="preserve">Exhibit 1:  Include a PDF of a signed Statement of Mortgagor with your application.  </t>
  </si>
  <si>
    <t>Elevator Type (if known)</t>
  </si>
  <si>
    <t xml:space="preserve">Will this property have Federal Rental Assistance? </t>
  </si>
  <si>
    <t>B.  Funding Information</t>
  </si>
  <si>
    <t>Total Proceeds</t>
  </si>
  <si>
    <t>In this section, provide information on funding related to this development</t>
  </si>
  <si>
    <t>separate partnerships or corporations which may comprise those components.</t>
  </si>
  <si>
    <t>Total Contractor's Costs</t>
  </si>
  <si>
    <t>Use Whole Numbers Only</t>
  </si>
  <si>
    <t>Construction Interest Calculation Tool</t>
  </si>
  <si>
    <t xml:space="preserve">You may use the table below to help calculate your construction interest.  The interest will continue to calculate up to the month that you have filled in an interest rate.   If your property produces income, this may not be necessary. </t>
  </si>
  <si>
    <t xml:space="preserve">IF DCR was changed: </t>
  </si>
  <si>
    <t>Gen Req/Overhd/Profits</t>
  </si>
  <si>
    <t xml:space="preserve">Or will receive new LIHTC credits?  </t>
  </si>
  <si>
    <t xml:space="preserve">Year of Allocation? </t>
  </si>
  <si>
    <t>Type of Credits</t>
  </si>
  <si>
    <t>Less Credit Loss %</t>
  </si>
  <si>
    <t>Calc total Sq Ft</t>
  </si>
  <si>
    <t>Net Sq Ft</t>
  </si>
  <si>
    <t>Drop down</t>
  </si>
  <si>
    <t>Management Firm Indicated on #6 of Team tab……………………………………………</t>
  </si>
  <si>
    <t>Source Of Equity</t>
  </si>
  <si>
    <t xml:space="preserve">Water/Sewer </t>
  </si>
  <si>
    <t>Utility Providers</t>
  </si>
  <si>
    <t>Date of Application:</t>
  </si>
  <si>
    <t>Loan Funded Amount</t>
  </si>
  <si>
    <t xml:space="preserve">If True, please explain: </t>
  </si>
  <si>
    <t>Asbestos?</t>
  </si>
  <si>
    <t>Local Historic District?</t>
  </si>
  <si>
    <t>Design Overlay District?</t>
  </si>
  <si>
    <t>Version Notes</t>
  </si>
  <si>
    <t xml:space="preserve">Determines Deal Type:  </t>
  </si>
  <si>
    <t>Underground Storage Tank?</t>
  </si>
  <si>
    <t xml:space="preserve">Other? </t>
  </si>
  <si>
    <t>If other, describe:</t>
  </si>
  <si>
    <t>VHDA USE ONLY:</t>
  </si>
  <si>
    <t>Est.Tenant Paid Utilities</t>
  </si>
  <si>
    <t>Total Sources Less Uses</t>
  </si>
  <si>
    <t>1.  Neighborhood map locating site, supporting area businesses and amenities</t>
  </si>
  <si>
    <t>Existing?</t>
  </si>
  <si>
    <t xml:space="preserve">How will the local notification requirements be met (must be completed prior to closing)? </t>
  </si>
  <si>
    <t>HOMELESSNESS</t>
  </si>
  <si>
    <t xml:space="preserve">5.  Letter from local government verifying property meets zoning requirements after completion. </t>
  </si>
  <si>
    <t>Date</t>
  </si>
  <si>
    <t>Version</t>
  </si>
  <si>
    <t>Action</t>
  </si>
  <si>
    <t>Get Test:</t>
  </si>
  <si>
    <t>Deal Name/Deal #</t>
  </si>
  <si>
    <t>TO PRINT ENTIRE APPLICATION:</t>
  </si>
  <si>
    <t xml:space="preserve">Once all sheets are grouped, select Print or Print Preview. </t>
  </si>
  <si>
    <t xml:space="preserve">Remember to Ungroup sheets when you are done. </t>
  </si>
  <si>
    <t>An electronic copy of your completed application is a mandatory submission item.</t>
  </si>
  <si>
    <t>Disclaimer:</t>
  </si>
  <si>
    <t>Entering Data:</t>
  </si>
  <si>
    <t>Assistance:</t>
  </si>
  <si>
    <t>Please note that we cannot release the copy protection password.</t>
  </si>
  <si>
    <t>(include Excel active version(s) of the Rental Comparable form)</t>
  </si>
  <si>
    <t>Appraisal (prior to commitment)</t>
  </si>
  <si>
    <t>Organizational History and Chart</t>
  </si>
  <si>
    <t xml:space="preserve">List of resumes of GPs, managing members and members with ownership of 25% or more, stockholders have a 25% or more interest, etc. </t>
  </si>
  <si>
    <t>Partnership Agreement</t>
  </si>
  <si>
    <t>If non- profit, 501c3 documentation, list of board members and bios</t>
  </si>
  <si>
    <t>Financial Statements - year to date and prior 2 years - and previous 2 years tax returns</t>
  </si>
  <si>
    <t>Contact Name</t>
  </si>
  <si>
    <t xml:space="preserve">3. Detail major roadways and identify as commuter, highway, etc. </t>
  </si>
  <si>
    <t>4. Describe surrounding land uses, note condition and identify any unusual or undesirable land uses</t>
  </si>
  <si>
    <t>5.  Site and improvement photographs (close views from all sides)</t>
  </si>
  <si>
    <t>6.  Ingress/egress street view photographs</t>
  </si>
  <si>
    <t>7.  Neighborhood photographs</t>
  </si>
  <si>
    <t>8.  Aerial Photographs (if available)</t>
  </si>
  <si>
    <t>If Utilities vary by Unit (explain):</t>
  </si>
  <si>
    <t xml:space="preserve">Explain Special Selection:  </t>
  </si>
  <si>
    <r>
      <t xml:space="preserve">1.  Unit Amenities available in property (indicate all proposed) - </t>
    </r>
    <r>
      <rPr>
        <b/>
        <i/>
        <sz val="11"/>
        <color theme="1"/>
        <rFont val="Calibri"/>
        <family val="2"/>
        <scheme val="minor"/>
      </rPr>
      <t>will apply to all units unless indicated otherwise on Income Tab - Unit Mix</t>
    </r>
    <r>
      <rPr>
        <b/>
        <sz val="11"/>
        <color theme="1"/>
        <rFont val="Calibri"/>
        <family val="2"/>
        <scheme val="minor"/>
      </rPr>
      <t>:</t>
    </r>
  </si>
  <si>
    <t>Net Rentable Area:</t>
  </si>
  <si>
    <t xml:space="preserve">Type of Income </t>
  </si>
  <si>
    <t xml:space="preserve">Monthly Income </t>
  </si>
  <si>
    <t>Insurance (Hazard)</t>
  </si>
  <si>
    <r>
      <t>Tab I</t>
    </r>
    <r>
      <rPr>
        <sz val="10"/>
        <rFont val="Calibri"/>
        <family val="2"/>
        <scheme val="minor"/>
      </rPr>
      <t xml:space="preserve">:  </t>
    </r>
  </si>
  <si>
    <t>Geotechnical report</t>
  </si>
  <si>
    <t>Owner cost breakdown (soft costs)</t>
  </si>
  <si>
    <t>Contract cost breakdown and scope of work</t>
  </si>
  <si>
    <t>Component specifications and “cut sheets”</t>
  </si>
  <si>
    <t>Site plan- both existing and proposed</t>
  </si>
  <si>
    <t>Floor plans- both existing and proposed</t>
  </si>
  <si>
    <t>List age and condition of various building components such as roofs, walls, doors, windows, kitchen cabinets, plumbing and mechanical equipment, carpet,  appliances, insulation, etc. (i.e., unit survey)</t>
  </si>
  <si>
    <t>Structural and termite reports</t>
  </si>
  <si>
    <t>Environmental report (Phase I FNMA minimum)</t>
  </si>
  <si>
    <t xml:space="preserve">Outline any A &amp; E items that do not meet the VHDA's Design and Construction requirements </t>
  </si>
  <si>
    <t xml:space="preserve">Phase I Environmental </t>
  </si>
  <si>
    <r>
      <t>2.  Renovations to Existing Properties</t>
    </r>
    <r>
      <rPr>
        <sz val="11"/>
        <rFont val="Calibri"/>
        <family val="2"/>
        <scheme val="minor"/>
      </rPr>
      <t xml:space="preserve"> -- Submission Requirements</t>
    </r>
  </si>
  <si>
    <r>
      <t xml:space="preserve">1.  New Construction -- </t>
    </r>
    <r>
      <rPr>
        <sz val="11"/>
        <rFont val="Calibri"/>
        <family val="2"/>
        <scheme val="minor"/>
      </rPr>
      <t>Submission Requirements:</t>
    </r>
  </si>
  <si>
    <t>3BR, 3.5BA</t>
  </si>
  <si>
    <t>PWD - Non Specific</t>
  </si>
  <si>
    <t>PWD - HIV</t>
  </si>
  <si>
    <t>PWD - Mental</t>
  </si>
  <si>
    <t>PWD - Physical</t>
  </si>
  <si>
    <t>PWD - Substance Abuse</t>
  </si>
  <si>
    <t>Population Target: Mapping</t>
  </si>
  <si>
    <t>Population Target Set-up</t>
  </si>
  <si>
    <t>TC Type</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</si>
  <si>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</si>
  <si>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</si>
  <si>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</si>
  <si>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</si>
  <si>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</si>
  <si>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</si>
  <si>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</si>
  <si>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</si>
  <si>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</si>
  <si>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</si>
  <si>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</si>
  <si>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</si>
  <si>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</si>
  <si>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</si>
  <si>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</si>
  <si>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</si>
  <si>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</si>
  <si>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</si>
  <si>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</si>
  <si>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</si>
  <si>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</si>
  <si>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</si>
  <si>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</si>
  <si>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</si>
  <si>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</si>
  <si>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</si>
  <si>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</si>
  <si>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</si>
  <si>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</si>
  <si>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</si>
  <si>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</si>
  <si>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</si>
  <si>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</si>
  <si>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</si>
  <si>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</si>
  <si>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</si>
  <si>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</si>
  <si>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</si>
  <si>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</si>
  <si>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</si>
  <si>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</si>
  <si>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</si>
  <si>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</si>
  <si>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</si>
  <si>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</si>
  <si>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VT</t>
  </si>
  <si>
    <t>WA</t>
  </si>
  <si>
    <t>WI</t>
  </si>
  <si>
    <t>WV</t>
  </si>
  <si>
    <t>WY</t>
  </si>
  <si>
    <t>Development Cost Analysis</t>
  </si>
  <si>
    <t>Deal Name</t>
  </si>
  <si>
    <t xml:space="preserve">   TOTAL SOURCES</t>
  </si>
  <si>
    <t>USES OF FUNDS</t>
  </si>
  <si>
    <t>Cost</t>
  </si>
  <si>
    <t>General Requirements, Overhead &amp; Profit</t>
  </si>
  <si>
    <t>Owner Soft Costs</t>
  </si>
  <si>
    <t xml:space="preserve">   TOTAL USES</t>
  </si>
  <si>
    <t>SUMMARY</t>
  </si>
  <si>
    <t>EQUITY INVESTMENT</t>
  </si>
  <si>
    <t>Debt Coverage Ratio</t>
  </si>
  <si>
    <t>Gross Square Footage</t>
  </si>
  <si>
    <t xml:space="preserve">Estimated Value </t>
  </si>
  <si>
    <t>Permanent Debt (VHDA)</t>
  </si>
  <si>
    <t>Expected Fees</t>
  </si>
  <si>
    <t>Permanent Debt (Other)</t>
  </si>
  <si>
    <t>Avg Sq Ft Per Unit</t>
  </si>
  <si>
    <t>Equity Required</t>
  </si>
  <si>
    <t>Debt Per Unit</t>
  </si>
  <si>
    <t xml:space="preserve">Equity Sources </t>
  </si>
  <si>
    <t xml:space="preserve">Construction Funding </t>
  </si>
  <si>
    <t>Existing Mortgages (not incl. in Sources)</t>
  </si>
  <si>
    <t>CONTRACTOR HARD COSTS</t>
  </si>
  <si>
    <t>Details on</t>
  </si>
  <si>
    <t>1BR</t>
  </si>
  <si>
    <t>Income Tab</t>
  </si>
  <si>
    <t>2BR</t>
  </si>
  <si>
    <t>3BR</t>
  </si>
  <si>
    <t>4+BR</t>
  </si>
  <si>
    <t>Total Income</t>
  </si>
  <si>
    <t xml:space="preserve">Vacancy </t>
  </si>
  <si>
    <t>Credit Loss</t>
  </si>
  <si>
    <t>Estimated Gross Income</t>
  </si>
  <si>
    <t>OWNER SOFT COSTS</t>
  </si>
  <si>
    <t>CASH FLOW</t>
  </si>
  <si>
    <t>Estimated Gross Income (EGI)</t>
  </si>
  <si>
    <t>Operating Expenses</t>
  </si>
  <si>
    <t>Cash Distribution</t>
  </si>
  <si>
    <t>Loan to Value</t>
  </si>
  <si>
    <t>TOTAL DEVELOPMENT COST</t>
  </si>
  <si>
    <t>Total Development Cost</t>
  </si>
  <si>
    <t xml:space="preserve">Total Equity </t>
  </si>
  <si>
    <t>UNIT TYPE(BR)</t>
  </si>
  <si>
    <t>Annual Rental Income</t>
  </si>
  <si>
    <t>Mixed Income</t>
  </si>
  <si>
    <t>Mixed Use</t>
  </si>
  <si>
    <t>b.  Type of Loan:</t>
  </si>
  <si>
    <t>c.  Purpose of Financing:</t>
  </si>
  <si>
    <t xml:space="preserve">ii.  If Const/Perm, contract period in months? </t>
  </si>
  <si>
    <t>Rate</t>
  </si>
  <si>
    <t>Term</t>
  </si>
  <si>
    <t>Test B37</t>
  </si>
  <si>
    <t>Property has direct access from a Public Road.</t>
  </si>
  <si>
    <t>7. Include any documents related to Condominium or Homeowners Association or PUD.</t>
  </si>
  <si>
    <t>Rental Housing</t>
  </si>
  <si>
    <t>Est. Quantity per Month</t>
  </si>
  <si>
    <t>Amount per Type</t>
  </si>
  <si>
    <t>Total Contractor's Hard Costs</t>
  </si>
  <si>
    <t xml:space="preserve">    Total Contractor's Hard Costs</t>
  </si>
  <si>
    <t>Dev Fees &amp; Non VHDA Costs</t>
  </si>
  <si>
    <t xml:space="preserve">Developer Fee </t>
  </si>
  <si>
    <t>Other Non VHDA Costs</t>
  </si>
  <si>
    <t>Owners Costs</t>
  </si>
  <si>
    <t>Total Contractors Costs</t>
  </si>
  <si>
    <t>See Tenant tab for details</t>
  </si>
  <si>
    <t xml:space="preserve">Will this property be Mixed Use (containing commercial space)? </t>
  </si>
  <si>
    <t>(if available.  Must be provided at commitment)</t>
  </si>
  <si>
    <t xml:space="preserve">Location Description (include street intersections) - If scattered sites, list all addresses. </t>
  </si>
  <si>
    <t>If scattered sites, indicate most common type.</t>
  </si>
  <si>
    <t>4. Relocation plan and budget (for rehabilitation properties)</t>
  </si>
  <si>
    <t>Excel Copy of this application</t>
  </si>
  <si>
    <t>Developer's Proposal</t>
  </si>
  <si>
    <t>Borrower Tab</t>
  </si>
  <si>
    <t>Team Tab</t>
  </si>
  <si>
    <t>Site Tab</t>
  </si>
  <si>
    <t>Bldg Tab</t>
  </si>
  <si>
    <t>Marketing Tab</t>
  </si>
  <si>
    <t>Arch. Tab</t>
  </si>
  <si>
    <t>Exhibits</t>
  </si>
  <si>
    <t>Signed State of Mortgagor</t>
  </si>
  <si>
    <t>Previous Participation Certification</t>
  </si>
  <si>
    <t>Organization Information to include with your application:</t>
  </si>
  <si>
    <t>Provide the following Neighborhood Information with your application:</t>
  </si>
  <si>
    <t>Provide the following Site Information with your application:</t>
  </si>
  <si>
    <t>Solar</t>
  </si>
  <si>
    <t>Provide Utility Company Expense Letters with your application.</t>
  </si>
  <si>
    <t>Other ?</t>
  </si>
  <si>
    <t>Provide the following Market Information with your application:</t>
  </si>
  <si>
    <t xml:space="preserve">Provide the following Property Management Information with your application: </t>
  </si>
  <si>
    <t>Is property within a QCT?</t>
  </si>
  <si>
    <t>(a) 20% at 50% AMI AFS, 80% at 150% AMI</t>
  </si>
  <si>
    <t>(b) 40% at 60% AMI AFS, 60% at 150% AMI</t>
  </si>
  <si>
    <t>THIS PAGE IS DISPLAY ONLY</t>
  </si>
  <si>
    <t>Use Whole Numbers only</t>
  </si>
  <si>
    <t>Level of Change</t>
  </si>
  <si>
    <t xml:space="preserve">4% and 9% </t>
  </si>
  <si>
    <t>6BR or More</t>
  </si>
  <si>
    <t>1/2% for processing fee [all loans] due prior to commitment.</t>
  </si>
  <si>
    <t>Not to exceed 90%.</t>
  </si>
  <si>
    <t>1/2% for permanent or forward or participation financing fee.</t>
  </si>
  <si>
    <t>(Click here for Approved Broker List)</t>
  </si>
  <si>
    <t xml:space="preserve">Proposals accepted only if submitted through an approved mortgage broker.  </t>
  </si>
  <si>
    <t>(Click here for Cost Certification guide)</t>
  </si>
  <si>
    <t>A&amp;E</t>
  </si>
  <si>
    <t xml:space="preserve">All construction/permanent loans require an owner's contingency:  5% of hard costs for new construction; 8% of hard costs for acq/rehab or adaptive use. </t>
  </si>
  <si>
    <t xml:space="preserve">Projects with loans &lt;$1.0 M require Transaction Screen Process (TSP); Projects with loans &gt;$1M require Environmental Site Assessment (ESA) </t>
  </si>
  <si>
    <t>(Click here for Enviromental Guidelines)</t>
  </si>
  <si>
    <t>(Click here for Today's Rate Sheet)</t>
  </si>
  <si>
    <t xml:space="preserve">For questions, who should we contact? </t>
  </si>
  <si>
    <t>VHDA Tax Exempt*</t>
  </si>
  <si>
    <t>1 1/2% for construction/permanent and gap financing up to 7.5 million</t>
  </si>
  <si>
    <t>Stand by Fees</t>
  </si>
  <si>
    <t xml:space="preserve">Financing Fees are due upon acceptance of commitment. </t>
  </si>
  <si>
    <t>Stand by fees due upon acceptance of Commitment and held until loan post-closing items have been submitted.  Stand By fees are calculated as 3% of the loan amount less the sum of processing and financing fees.</t>
  </si>
  <si>
    <t>Financing Fee (Construction/Gap) over 7.5M</t>
  </si>
  <si>
    <t>Formula: Calculates Construction Financing Fee</t>
  </si>
  <si>
    <t>Is Loan Amount over 7.5 Million?</t>
  </si>
  <si>
    <t>Fee for amount 7,500,000 and less</t>
  </si>
  <si>
    <t>Fee for amount over 7,500,000</t>
  </si>
  <si>
    <t>Flat Rate</t>
  </si>
  <si>
    <t>0.5% on Permanent Forward of Permanent Immediate</t>
  </si>
  <si>
    <t>1.5% on Construction/Permanent and Gap Financing up to 7.5 million</t>
  </si>
  <si>
    <t>Pre Development Loan</t>
  </si>
  <si>
    <t>.625% on remainder of Construction/Permanent loan funds over 7.5 million</t>
  </si>
  <si>
    <r>
      <t>4.</t>
    </r>
    <r>
      <rPr>
        <sz val="11"/>
        <color theme="1"/>
        <rFont val="Calibri"/>
        <family val="2"/>
        <scheme val="minor"/>
      </rPr>
      <t>   Contain 6 or more units in the same locally-designated revitalization area.</t>
    </r>
  </si>
  <si>
    <r>
      <t>3.</t>
    </r>
    <r>
      <rPr>
        <sz val="11"/>
        <color theme="1"/>
        <rFont val="Calibri"/>
        <family val="2"/>
        <scheme val="minor"/>
      </rPr>
      <t>   The project must be receiving leveraged funds from CDBG, HOME, RHA or other local financial support. Local tax abatement will not be considered eligible as “other local financial support.” Such leveraged financial support should directly support the development budget of the proposed project and average at least $1,000 per unit in a REACH-assisted project.</t>
    </r>
  </si>
  <si>
    <r>
      <t>2.</t>
    </r>
    <r>
      <rPr>
        <sz val="11"/>
        <color theme="1"/>
        <rFont val="Calibri"/>
        <family val="2"/>
        <scheme val="minor"/>
      </rPr>
      <t xml:space="preserve">   Located in a Census Tract area where the population does </t>
    </r>
    <r>
      <rPr>
        <b/>
        <u/>
        <sz val="11"/>
        <color theme="1"/>
        <rFont val="Calibri"/>
        <family val="2"/>
        <scheme val="minor"/>
      </rPr>
      <t>not</t>
    </r>
    <r>
      <rPr>
        <sz val="11"/>
        <color theme="1"/>
        <rFont val="Calibri"/>
        <family val="2"/>
        <scheme val="minor"/>
      </rPr>
      <t xml:space="preserve"> exceed a poverty level of 40% in order to mitigate the concentration of poverty in a community.</t>
    </r>
  </si>
  <si>
    <r>
      <t>1.</t>
    </r>
    <r>
      <rPr>
        <sz val="11"/>
        <color theme="1"/>
        <rFont val="Calibri"/>
        <family val="2"/>
        <scheme val="minor"/>
      </rPr>
      <t>   Located in a locally designated revitalization area. Eligible areas include those prescribed under Title 36 of the Code of Virginia as well as State Enterprise Zone, Virginia Main Street, and HUD NRSA designations. Such local designations shall include areas identified by incorporated towns, independent cities, or counties.</t>
    </r>
  </si>
  <si>
    <t>Projects located in non-rural communities must meet the following criteria:</t>
  </si>
  <si>
    <t>Entitled Communities</t>
  </si>
  <si>
    <r>
      <t>2.</t>
    </r>
    <r>
      <rPr>
        <sz val="11"/>
        <color theme="1"/>
        <rFont val="Calibri"/>
        <family val="2"/>
        <scheme val="minor"/>
      </rPr>
      <t>         Contain four or more units in the same locally designated revitalization area.</t>
    </r>
  </si>
  <si>
    <r>
      <t>1.</t>
    </r>
    <r>
      <rPr>
        <sz val="11"/>
        <color theme="1"/>
        <rFont val="Calibri"/>
        <family val="2"/>
        <scheme val="minor"/>
      </rPr>
      <t>         Located in a locally designated revitalization area.  Eligible areas include  (but not necessarily limited to) those prescribed under Title 36 of the Code   of Virginia as well as State Enterprise Zone and Virginia Main Street designations. Such local designations shall include areas identified by incorporated towns, independent cities, or counties.</t>
    </r>
  </si>
  <si>
    <t>Projects located in non-entitled communities must meet the following criteria:</t>
  </si>
  <si>
    <t>Non - Entitled Communities</t>
  </si>
  <si>
    <t xml:space="preserve">The Rental Housing REACH program is designed to support the revitalization investment aspirations related to affordable rental housing in both rural and non- rural communities. Non-entitled communities typically include unincorporated places in counties as well as incorporated towns and small cities. Entitled communities typically include the urbanized metropolitan areas, larger cities, and suburban jurisdictions including counties. The non-entitled communities generally access such HUD resources through the Virginia Department of Housing and Community Development (DHCD). The entitled communities often receive community development and housing funds through a direct relationship with HUD involving programs such as CDBG and HOME. </t>
  </si>
  <si>
    <t>ELIGIBILITY REQUIREMENTS</t>
  </si>
  <si>
    <t>The Rental Housing REACH program is designed to support local revitalization efforts in cases where there exists a clearly defined area established by the locality to focus investment as part of community restoration efforts. The size of such defined areas typically reflects unique local needs.</t>
  </si>
  <si>
    <t>While this is not an exhaustive list of revitalization related designations, this list illustrates a diverse array of approaches to addressing local needs.</t>
  </si>
  <si>
    <r>
      <t>4.</t>
    </r>
    <r>
      <rPr>
        <sz val="11"/>
        <color theme="1"/>
        <rFont val="Calibri"/>
        <family val="2"/>
        <scheme val="minor"/>
      </rPr>
      <t>         Neighborhood Revitalization Strategy Area (NRSA) as prescribed by the HUD CDBG Program</t>
    </r>
  </si>
  <si>
    <r>
      <t>3.</t>
    </r>
    <r>
      <rPr>
        <sz val="11"/>
        <color theme="1"/>
        <rFont val="Calibri"/>
        <family val="2"/>
        <scheme val="minor"/>
      </rPr>
      <t>         Virginia Main Street Designation  (DHCD)</t>
    </r>
  </si>
  <si>
    <r>
      <t>2.</t>
    </r>
    <r>
      <rPr>
        <sz val="11"/>
        <color theme="1"/>
        <rFont val="Calibri"/>
        <family val="2"/>
        <scheme val="minor"/>
      </rPr>
      <t>         State Enterprise Zone (DHCD)</t>
    </r>
  </si>
  <si>
    <r>
      <t>1.</t>
    </r>
    <r>
      <rPr>
        <sz val="11"/>
        <color theme="1"/>
        <rFont val="Calibri"/>
        <family val="2"/>
        <scheme val="minor"/>
      </rPr>
      <t>         Redevelopment Area, Conservation District, and Rehabilitation Areas as prescribed in Title 36 of the Code of  Virginia</t>
    </r>
  </si>
  <si>
    <t>Revitalization is a planned process that strengthens economically impacted communities through local public and private partnerships which stimulate investment in sustainable community development. Such local partnerships can  best identify and develop local solutions to address local challenges and opportunities. These partnerships typically leverage investment and support from  the State and Federal government. As part of the local revitalization planning process, a specific area is identified and mapped in order to establish the targeted investment boundaries. In the Commonwealth of Virginia, several designations address local revitalization aspirations:</t>
  </si>
  <si>
    <t xml:space="preserve">REVITALIZATION  </t>
  </si>
  <si>
    <t>HOUSING FOR THE PHYSICALLY DISABLED COMMUNITIES</t>
  </si>
  <si>
    <t>The following eligibility requirements were structured to support non-profit and governmental entities with a history and capacity for serving the homeless. The Service/Care Providers must demonstrate proper licensing, partnering, planning and locality backing to address this critical housing need with an emphasis on permanent supportive housing.</t>
  </si>
  <si>
    <r>
      <t xml:space="preserve">The Rental Housing </t>
    </r>
    <r>
      <rPr>
        <b/>
        <sz val="11"/>
        <color rgb="FF000000"/>
        <rFont val="Calibri"/>
        <family val="2"/>
        <scheme val="minor"/>
      </rPr>
      <t>R</t>
    </r>
    <r>
      <rPr>
        <sz val="11"/>
        <color rgb="FF000000"/>
        <rFont val="Calibri"/>
        <family val="2"/>
        <scheme val="minor"/>
      </rPr>
      <t xml:space="preserve">esources </t>
    </r>
    <r>
      <rPr>
        <b/>
        <sz val="11"/>
        <color rgb="FF000000"/>
        <rFont val="Calibri"/>
        <family val="2"/>
        <scheme val="minor"/>
      </rPr>
      <t>E</t>
    </r>
    <r>
      <rPr>
        <sz val="11"/>
        <color rgb="FF000000"/>
        <rFont val="Calibri"/>
        <family val="2"/>
        <scheme val="minor"/>
      </rPr>
      <t xml:space="preserve">nabling </t>
    </r>
    <r>
      <rPr>
        <b/>
        <sz val="11"/>
        <color rgb="FF000000"/>
        <rFont val="Calibri"/>
        <family val="2"/>
        <scheme val="minor"/>
      </rPr>
      <t>A</t>
    </r>
    <r>
      <rPr>
        <sz val="11"/>
        <color rgb="FF000000"/>
        <rFont val="Calibri"/>
        <family val="2"/>
        <scheme val="minor"/>
      </rPr>
      <t xml:space="preserve">ffordable </t>
    </r>
    <r>
      <rPr>
        <b/>
        <sz val="11"/>
        <color rgb="FF000000"/>
        <rFont val="Calibri"/>
        <family val="2"/>
        <scheme val="minor"/>
      </rPr>
      <t>C</t>
    </r>
    <r>
      <rPr>
        <sz val="11"/>
        <color rgb="FF000000"/>
        <rFont val="Calibri"/>
        <family val="2"/>
        <scheme val="minor"/>
      </rPr>
      <t xml:space="preserve">ommunity </t>
    </r>
    <r>
      <rPr>
        <b/>
        <sz val="11"/>
        <color rgb="FF000000"/>
        <rFont val="Calibri"/>
        <family val="2"/>
        <scheme val="minor"/>
      </rPr>
      <t>H</t>
    </r>
    <r>
      <rPr>
        <sz val="11"/>
        <color rgb="FF000000"/>
        <rFont val="Calibri"/>
        <family val="2"/>
        <scheme val="minor"/>
      </rPr>
      <t xml:space="preserve">ousing (REACH) program is designed to address permanent mortgage financing for a variety of rental housing opportunities and provides financing at a below market interest rate.   </t>
    </r>
  </si>
  <si>
    <t>Exhibit 4: REACH Program Requirements for Strategic Markets Lending</t>
  </si>
  <si>
    <t>Advertisement</t>
  </si>
  <si>
    <t>Other Developer</t>
  </si>
  <si>
    <t>I'm a current customer</t>
  </si>
  <si>
    <t>Elderly - Non Specific</t>
  </si>
  <si>
    <t>Homeless - Chronic</t>
  </si>
  <si>
    <t>Elderly 55+</t>
  </si>
  <si>
    <t>Homeless - Other</t>
  </si>
  <si>
    <t>Elderly 62+</t>
  </si>
  <si>
    <t>Elderly 65+</t>
  </si>
  <si>
    <t>Elderly Frail</t>
  </si>
  <si>
    <t xml:space="preserve">If Other, please describe: </t>
  </si>
  <si>
    <t>Conference / Seminar</t>
  </si>
  <si>
    <t>News Source</t>
  </si>
  <si>
    <t>Banker / Broker</t>
  </si>
  <si>
    <t>30%</t>
  </si>
  <si>
    <t>40%</t>
  </si>
  <si>
    <t>50%</t>
  </si>
  <si>
    <t>60%</t>
  </si>
  <si>
    <t>80%</t>
  </si>
  <si>
    <t>150%</t>
  </si>
  <si>
    <t>Letters of Credit / Bond Premiums</t>
  </si>
  <si>
    <t>Total Other Costs</t>
  </si>
  <si>
    <t>Developer Fee</t>
  </si>
  <si>
    <t>DROPDOWNS</t>
  </si>
  <si>
    <t>Type of Loan (sources)</t>
  </si>
  <si>
    <t>Purpose of Financing (Sources)</t>
  </si>
  <si>
    <t xml:space="preserve">VHDA Taxable </t>
  </si>
  <si>
    <t>REACH</t>
  </si>
  <si>
    <t>Short Term Financing</t>
  </si>
  <si>
    <t>Total Per Unit</t>
  </si>
  <si>
    <t>Owner Equity</t>
  </si>
  <si>
    <t>AHIF</t>
  </si>
  <si>
    <t>Seller Note</t>
  </si>
  <si>
    <t>Sponsor Loan</t>
  </si>
  <si>
    <t>TOTAL SOURCES DURING CONSTRUCTION</t>
  </si>
  <si>
    <t xml:space="preserve">DURING CONSTRUCTION </t>
  </si>
  <si>
    <t>Total Sources during Construction</t>
  </si>
  <si>
    <t>VHDA Funds Types</t>
  </si>
  <si>
    <t xml:space="preserve">Funding from any other lender during construction : provide detail </t>
  </si>
  <si>
    <t>Any other Tax Credits</t>
  </si>
  <si>
    <t>Total Other Lender</t>
  </si>
  <si>
    <t>Will any funding above be provided by Rural Development?</t>
  </si>
  <si>
    <t xml:space="preserve">Any other Equity Funding Sources Used during Construction </t>
  </si>
  <si>
    <t>Tax Credit Proceeds:  List all proceeds expected from Tax Credit Programs (include any deferred portion of Developer Fee)</t>
  </si>
  <si>
    <t>LIHTC Proceeds</t>
  </si>
  <si>
    <t>Federal Historic Tax Credit Proceeds</t>
  </si>
  <si>
    <t>State Historic Tax Credit Proceeds</t>
  </si>
  <si>
    <t>Total Other Lender Debt</t>
  </si>
  <si>
    <t>Construction Funding</t>
  </si>
  <si>
    <t>Permanent Funding</t>
  </si>
  <si>
    <t>Additional Equity Required</t>
  </si>
  <si>
    <t>70%</t>
  </si>
  <si>
    <t>Rental Housing Loan Application</t>
  </si>
  <si>
    <t>for the accuracy of the calculations.  Check your application for correctness and completeness before</t>
  </si>
  <si>
    <t xml:space="preserve">Virginia Housing assumes no responsibility for any problems incurred in using this spreadsheet or </t>
  </si>
  <si>
    <t xml:space="preserve">If you have any questions, please contact the Viginia Housing Rental Housing Development Department. </t>
  </si>
  <si>
    <t>Directory is available at</t>
  </si>
  <si>
    <t>MULTIFAMILY DEVELOPMENT STAFF DIRECTORY</t>
  </si>
  <si>
    <t xml:space="preserve">Virginia Housing Rental Housing Loan Application </t>
  </si>
  <si>
    <t>(Leave TIN blank if not available.  Must be provided prior to Closing)</t>
  </si>
  <si>
    <t xml:space="preserve">Virginia Housing reserves the right to waive any defined requirement contained in this document in the event that the Executive Director determines the proposed housing initiative supports Virginia Housing's intent. </t>
  </si>
  <si>
    <t>This program is a permanent mortgage financing initiative intended to bring new affordable rental units into service or to preserve existing subsidized rental units. Rental Housing REACH is not intended to serve as a product for the refinancing of existing rental housing units nor is it intended to provide construction or interim acquisition/rehabilitation financing for rental units.   Applicants seeking resources to refinance existing rental units or seeking construction/permanent financing should refer to Virginia Housing Rental Programs financed with Taxable Bonds outlined on www.virginiahousing.com.   Virginia Housing is committed to quality rental housing opportunities and has created construction standards which must be addressed by applicants. Therefore, it is critical that applicants consult with Virginia Housing prior to initiation of unit construction or rehabilitation to ensure that the units meet the specified standards in order to ultimately receive permanent mortgage  financing.</t>
  </si>
  <si>
    <r>
      <t xml:space="preserve">Virginia Housing is committed to finding a permanent solution to ending homelessness. Rental Housing REACH provides affordable financing options for housing that targets "chronically homeless" people or </t>
    </r>
    <r>
      <rPr>
        <b/>
        <u/>
        <sz val="11"/>
        <color theme="1"/>
        <rFont val="Calibri"/>
        <family val="2"/>
        <scheme val="minor"/>
      </rPr>
      <t>persons who are at risk of becoming chronically homeless</t>
    </r>
    <r>
      <rPr>
        <sz val="11"/>
        <color theme="1"/>
        <rFont val="Calibri"/>
        <family val="2"/>
        <scheme val="minor"/>
      </rPr>
      <t xml:space="preserve"> such as persons with dual diagnosis of addiction and mental health issues, children aging out of foster care and homeless veterans. Chronically homeless individuals are defined as "an unaccompanied homeless individual with a disabling condition who has either been continuously homeless for a year or more, or has had at least four episodes of homelessness in the past three years.”</t>
    </r>
  </si>
  <si>
    <r>
      <t xml:space="preserve">Virginia Housing is committed to designing programs and products that provide developers the means to build accessible, affordable places for people with disabilities to live. More importantly Virginia Housing is committed to offering products that encourage a variety of  housing alternatives that provide for choice and self-determination for people with disabilities while integrating housing into livable communities with diversity and appropriate community supports to allow people with disabilities to live as independently as is possible. The Authority has adopted the </t>
    </r>
    <r>
      <rPr>
        <u/>
        <sz val="11"/>
        <color theme="1"/>
        <rFont val="Calibri"/>
        <family val="2"/>
        <scheme val="minor"/>
      </rPr>
      <t xml:space="preserve">definition of Disability  </t>
    </r>
    <r>
      <rPr>
        <sz val="11"/>
        <color theme="1"/>
        <rFont val="Calibri"/>
        <family val="2"/>
        <scheme val="minor"/>
      </rPr>
      <t>from The Americans with Disabilities Act (ADA): An individual is considered to have a "disability"  if he or she has a physical or mental impairment that substantially limits   one or more major life activities, has a record of such an impairment, or is regarded   as having such an impairment. Persons discriminated against because they have a known association or relationships with an individual with a disability are also protected.  Units must be independent living apartments with at least 25% of the units serve individuals with physical disabilities and are accessible using Universal Design (UD) features.  If the facility provides supportive services, either appropriate license or provisional license is required.</t>
    </r>
  </si>
  <si>
    <t>Explain how information and rental applications are to be made available to the public prior to the opening of the development (or once this existing development becomes subject to the applicable Virginia Housing income  restrictions).</t>
  </si>
  <si>
    <t xml:space="preserve">Will you be income averaging under the LIHTC program? </t>
  </si>
  <si>
    <t xml:space="preserve">The above states that the % of units listed will be occupied by or held available for occupancy by individuals or families whose Adjusted Family Incomes, as determined in accordance with Virginia Housing's Rules and Regulations in effect on the date of such determination, do not exceed the % of area median gross income as then determined by Virginia Housing as of the date of their initial occupancy of such units. </t>
  </si>
  <si>
    <t xml:space="preserve">The Owner shall obtain and verify annual gross income and other criteria of eligibility upon move-in/initial certification from each tenant of the Development.  Owners are required to recertify the households annual income annually or every three years depending on the Virginia Housing loan or applicable program guidelines. </t>
  </si>
  <si>
    <t>REACH Only</t>
  </si>
  <si>
    <t>5. Virginia Housing Certified Management Agent?</t>
  </si>
  <si>
    <t>6. There is an identity of interest between Mortgagor and Property Manager.</t>
  </si>
  <si>
    <t xml:space="preserve">DO NOT COPY AND PASTE!!!!  Fill tool is allowed. </t>
  </si>
  <si>
    <t>Access to Public Transportation?</t>
  </si>
  <si>
    <t># of Employee/Exempt Units</t>
  </si>
  <si>
    <t>Other2?</t>
  </si>
  <si>
    <t>Other3?</t>
  </si>
  <si>
    <t>Other1?</t>
  </si>
  <si>
    <t xml:space="preserve">If description, then true.  </t>
  </si>
  <si>
    <t>Total Development Costs less</t>
  </si>
  <si>
    <t>Dev Fees &amp; Other Costs not funded by Virginia Housing</t>
  </si>
  <si>
    <t xml:space="preserve">Local Funding </t>
  </si>
  <si>
    <t xml:space="preserve">None to be taken until permanent loan conversion, then not limited by Virginia Housing. </t>
  </si>
  <si>
    <t xml:space="preserve">How did you hear about the Rental Housing Lending Program at Virginia Housing? </t>
  </si>
  <si>
    <t>Total Virginia Housing Funding</t>
  </si>
  <si>
    <t>Total Permanent Virginia Housing Funding</t>
  </si>
  <si>
    <t>Total Non Virginia Housing Debt</t>
  </si>
  <si>
    <t>Virginia Housing Fees Expected</t>
  </si>
  <si>
    <t>Non Virginia Housing Permanent Debt</t>
  </si>
  <si>
    <t>Virginia Housing Funding:  What type of funding is being requested from Virginia Housing?</t>
  </si>
  <si>
    <t>a.  Is this a new deal/property to Virginia Housing?</t>
  </si>
  <si>
    <t>Virginia Housing Funds Required for Construction</t>
  </si>
  <si>
    <t>Total Virginia Housing Construction Funding</t>
  </si>
  <si>
    <t>Error: Market units but not Mixed Income?</t>
  </si>
  <si>
    <t xml:space="preserve">d. Does this deal have a Pre Development Loan from Virginia Housing currently? </t>
  </si>
  <si>
    <t xml:space="preserve">Qualified MAI or SRPA appraiser that is acceptable to the Authority where Virginia Housing must be an intended user. </t>
  </si>
  <si>
    <t>Property subject to any access or cross easements?</t>
  </si>
  <si>
    <t xml:space="preserve">if true, please </t>
  </si>
  <si>
    <t xml:space="preserve">describe: </t>
  </si>
  <si>
    <t>Submit in Subfolders</t>
  </si>
  <si>
    <t>PDF version of Application with applicable signatures</t>
  </si>
  <si>
    <t>Homeowner's Association Documents (if applicable)</t>
  </si>
  <si>
    <t>Site Information  (see Site Tab for full list)</t>
  </si>
  <si>
    <t>Neighborhood Information (see Site Tab for full list)</t>
  </si>
  <si>
    <t>Organizational Information (see Borrower Tab for full list)</t>
  </si>
  <si>
    <t xml:space="preserve">4.  Current zoning certificates </t>
  </si>
  <si>
    <t>Ground Lease Documents (if applicable)</t>
  </si>
  <si>
    <t>Other Lender Term Sheets and Commitments</t>
  </si>
  <si>
    <t>Sources Tab</t>
  </si>
  <si>
    <t>Please provide other lender term sheets and commitments</t>
  </si>
  <si>
    <t>New Construction Information (if applicable) - See Arch tab for full list</t>
  </si>
  <si>
    <t>Rehabilitation Information ( if applicable) - see Arch tab for full list</t>
  </si>
  <si>
    <t>If this is a supportive housing development offering beds instead of units, how many beds are proposed?</t>
  </si>
  <si>
    <t>Anticipated Placed in Service Date</t>
  </si>
  <si>
    <t xml:space="preserve">Virginia Housing approved management entity required.  </t>
  </si>
  <si>
    <t>(Click here for Certified Management details)</t>
  </si>
  <si>
    <t>Proffers documentation (if applicable)</t>
  </si>
  <si>
    <t>Will the development be subject to Proffers?</t>
  </si>
  <si>
    <t xml:space="preserve">If true, please provide documentation.  </t>
  </si>
  <si>
    <t>Project Based Voucher (PBV)</t>
  </si>
  <si>
    <t>Version 5.0</t>
  </si>
  <si>
    <t>Updated Logos/VHDA wording</t>
  </si>
  <si>
    <t>Updated Checklist</t>
  </si>
  <si>
    <t>Updated Instruction for Procorem</t>
  </si>
  <si>
    <t>Conditional Formatting to hide many months if the type doesn't equal right option</t>
  </si>
  <si>
    <t>Sources</t>
  </si>
  <si>
    <t>Dev Info</t>
  </si>
  <si>
    <t>Data validate Phone number</t>
  </si>
  <si>
    <t>Add link to HUD QCT page</t>
  </si>
  <si>
    <t>Data validate year built and year rehab</t>
  </si>
  <si>
    <t>Update comments on LI and LIHTC Units</t>
  </si>
  <si>
    <t>Check Error messages</t>
  </si>
  <si>
    <t>(Link to HUD QCT Map)</t>
  </si>
  <si>
    <t>Update wording on #13 re: Beds</t>
  </si>
  <si>
    <t>Added new field PIS by year of allocation/new notes</t>
  </si>
  <si>
    <t>updated Rental Assistance list/added place for notes</t>
  </si>
  <si>
    <t>List authorized signers and what entity they represent</t>
  </si>
  <si>
    <t>Entity</t>
  </si>
  <si>
    <t>Borrower</t>
  </si>
  <si>
    <t>Added new #7 for authorized signers</t>
  </si>
  <si>
    <t xml:space="preserve">Increase identity of interest explanation box. </t>
  </si>
  <si>
    <t># of Parking Spaces to be provided</t>
  </si>
  <si>
    <t xml:space="preserve">Minimum number of spaces required by locality or zoning ordinance? </t>
  </si>
  <si>
    <t>Site</t>
  </si>
  <si>
    <t>Reword Parking spaces</t>
  </si>
  <si>
    <t>Add min number of spaces per ordinances</t>
  </si>
  <si>
    <t xml:space="preserve">Update wording on Flood Plain with message if true.  </t>
  </si>
  <si>
    <t>Add description for Easement or access</t>
  </si>
  <si>
    <t>Add description for HOA or PUD</t>
  </si>
  <si>
    <t>Reword stablization value</t>
  </si>
  <si>
    <t>Appraised value as completed and stabilized</t>
  </si>
  <si>
    <t>Provide Sales contract or deed and settlement from purchase of site</t>
  </si>
  <si>
    <t xml:space="preserve">if so, describe: </t>
  </si>
  <si>
    <t>Add question about proffers</t>
  </si>
  <si>
    <t>Add question about tax abatements</t>
  </si>
  <si>
    <t>BLDG</t>
  </si>
  <si>
    <t>Remove Commercial space from the standard application</t>
  </si>
  <si>
    <t>REACH only</t>
  </si>
  <si>
    <t>Non VHDA Deal</t>
  </si>
  <si>
    <t>Manufactured Housing</t>
  </si>
  <si>
    <t>20%</t>
  </si>
  <si>
    <t>Manufactured Home Lot</t>
  </si>
  <si>
    <t>Low Rise (1-4)</t>
  </si>
  <si>
    <t>Mid Rise (5-7)</t>
  </si>
  <si>
    <t>High Rise (8+)</t>
  </si>
  <si>
    <t>Update Dropdowns</t>
  </si>
  <si>
    <t>Reworded questions for 14 and 15</t>
  </si>
  <si>
    <t>Add Scatter site question/ describe</t>
  </si>
  <si>
    <t xml:space="preserve">Does this development have scattered sites? </t>
  </si>
  <si>
    <t xml:space="preserve">If True, describe below: </t>
  </si>
  <si>
    <t>Update Utility providers</t>
  </si>
  <si>
    <t>Metered?</t>
  </si>
  <si>
    <t>Meter Dropdown</t>
  </si>
  <si>
    <t>RUBS</t>
  </si>
  <si>
    <t>Submetered</t>
  </si>
  <si>
    <t>Sewer (if separate)</t>
  </si>
  <si>
    <t xml:space="preserve">tenant </t>
  </si>
  <si>
    <t>Income limits/averaging updates</t>
  </si>
  <si>
    <t xml:space="preserve"> </t>
  </si>
  <si>
    <t>Change extended use question</t>
  </si>
  <si>
    <t>Pull Cords (elderly or PWD units)</t>
  </si>
  <si>
    <t>Mrktg</t>
  </si>
  <si>
    <t>Add wood plank flooring to floor type dropdown options</t>
  </si>
  <si>
    <t>Covered or Garage Parking</t>
  </si>
  <si>
    <t>Individual</t>
  </si>
  <si>
    <t>Leasable</t>
  </si>
  <si>
    <t>Sports Activity Court</t>
  </si>
  <si>
    <t>Added Garage type question</t>
  </si>
  <si>
    <t>Correct spelling in Activity Court</t>
  </si>
  <si>
    <t xml:space="preserve">* if utilities are built into rent, there should be an offset in expenses. </t>
  </si>
  <si>
    <t xml:space="preserve">Add note about utilities in rent. </t>
  </si>
  <si>
    <t>Fixed UD error to compare total to UD and if error on percentage</t>
  </si>
  <si>
    <t>Land</t>
  </si>
  <si>
    <r>
      <t xml:space="preserve">Land/Acquisition Costs </t>
    </r>
    <r>
      <rPr>
        <sz val="11"/>
        <rFont val="Calibri"/>
        <family val="2"/>
        <scheme val="minor"/>
      </rPr>
      <t>(must be the lesser of the “as is” value or purchase price )</t>
    </r>
  </si>
  <si>
    <t>CSI02 Existing Conditions/Demolition</t>
  </si>
  <si>
    <t>CSI31 Earthwork</t>
  </si>
  <si>
    <t>CSI33 Site Utilities</t>
  </si>
  <si>
    <t>CSI32 Exterior Improvements (Site Improvements)</t>
  </si>
  <si>
    <t>Elevator types/ # - mapped</t>
  </si>
  <si>
    <t>Hydraulic</t>
  </si>
  <si>
    <t>Traction</t>
  </si>
  <si>
    <t>Pneumatic</t>
  </si>
  <si>
    <t>Hole-less Hydraulic</t>
  </si>
  <si>
    <t>Programs of All-Inclusive Care for the Elderly (PACE)</t>
  </si>
  <si>
    <t>Rental Assistance Demonstration (RAD)</t>
  </si>
  <si>
    <t>Warning: REACH Perm Delay Fee</t>
  </si>
  <si>
    <t>Shared Parking Agreement (if applicable)</t>
  </si>
  <si>
    <t>Flood Insurance and FEMA flood map Documentation (if applicable)</t>
  </si>
  <si>
    <t>Condominium Regime documentation (if applicable)</t>
  </si>
  <si>
    <t xml:space="preserve">Does this property have any of the following environmental conditions?  </t>
  </si>
  <si>
    <t>Do not map these fields,  not necessary</t>
  </si>
  <si>
    <t xml:space="preserve">Do any of the following apply to this property's location? </t>
  </si>
  <si>
    <t>Revitalization</t>
  </si>
  <si>
    <t>Building Permit</t>
  </si>
  <si>
    <t>Staff Determination Letter</t>
  </si>
  <si>
    <t>Local Notifications Dropdown</t>
  </si>
  <si>
    <t xml:space="preserve">Virginia Housing will not close a loan without proof of this requirement.  Must notify Development Officer of how this requirement will be met prior to pricing.  </t>
  </si>
  <si>
    <t>Describe number, construction and uses of non residential buildings:</t>
  </si>
  <si>
    <t xml:space="preserve">Describe any income producing space or equipment not for exclusive use of the residents: </t>
  </si>
  <si>
    <t>Electricity?</t>
  </si>
  <si>
    <t>Metro</t>
  </si>
  <si>
    <t>Bus</t>
  </si>
  <si>
    <t>Train</t>
  </si>
  <si>
    <t>Townhouse (1 story)</t>
  </si>
  <si>
    <t>Townhouse (2+ story)</t>
  </si>
  <si>
    <t>Combination Garden/Townhouse</t>
  </si>
  <si>
    <t>Administrative Fee</t>
  </si>
  <si>
    <t>Pet Fees</t>
  </si>
  <si>
    <t>Pet Rent</t>
  </si>
  <si>
    <t>Parking</t>
  </si>
  <si>
    <t>Storage Units</t>
  </si>
  <si>
    <t>Garages</t>
  </si>
  <si>
    <t>Trash Valet</t>
  </si>
  <si>
    <t>W/D Rental</t>
  </si>
  <si>
    <t>Utility RUBS</t>
  </si>
  <si>
    <t>Contractor's Costs</t>
  </si>
  <si>
    <t>Structures (estimate)</t>
  </si>
  <si>
    <t>Green Building Certfication</t>
  </si>
  <si>
    <t>Virginia Housing Processing Fee</t>
  </si>
  <si>
    <t>Virginia Housing Finance Fee</t>
  </si>
  <si>
    <t>EIN/TIN Confirmation (provide by Closing, if not available at application)</t>
  </si>
  <si>
    <t xml:space="preserve">Hear back from Chris H on Exhibit 4? </t>
  </si>
  <si>
    <t xml:space="preserve">Hear back from Sergio on Arch Tab? </t>
  </si>
  <si>
    <t>Open Items</t>
  </si>
  <si>
    <t xml:space="preserve">added a warning that Perm Forwards more than 18 months may have add'l fees. </t>
  </si>
  <si>
    <t>Error: Perm Funds match sources</t>
  </si>
  <si>
    <t>I.</t>
  </si>
  <si>
    <t>II.</t>
  </si>
  <si>
    <t>Owner Equity Note</t>
  </si>
  <si>
    <t>Error: Fees doesn't match VHDA Sources above</t>
  </si>
  <si>
    <t>Constr.</t>
  </si>
  <si>
    <t xml:space="preserve">Perm. </t>
  </si>
  <si>
    <t>Rules to Cond. Format the Construction section if Perm only, change labels, change warnings based on type</t>
  </si>
  <si>
    <t xml:space="preserve">Is this deal using REACH Funds Only? </t>
  </si>
  <si>
    <t>Added mapped field for PDL?</t>
  </si>
  <si>
    <t>Moved submission details</t>
  </si>
  <si>
    <t xml:space="preserve">Parking Shared ?  (if true, provide documentation) </t>
  </si>
  <si>
    <t xml:space="preserve">If true, what type? </t>
  </si>
  <si>
    <t xml:space="preserve">Provide documentation if applicable. </t>
  </si>
  <si>
    <t xml:space="preserve">What type of Ground Lease is the Property subject to? </t>
  </si>
  <si>
    <t>Ground Lease - Must answer error</t>
  </si>
  <si>
    <t>Add dropdown and error for Ground Leases</t>
  </si>
  <si>
    <t>Property located in a flood zone (If true, flood insurance will be required. )</t>
  </si>
  <si>
    <t>Property subject to Homeowners Association or a Planned Unit Development (PUD) - (if true, provide documentation.)</t>
  </si>
  <si>
    <t>Property subject to Condominium regime (if true, provide documentation.)</t>
  </si>
  <si>
    <t>If private access, indicate who is responsible for maintenance</t>
  </si>
  <si>
    <t>Private access - Description field</t>
  </si>
  <si>
    <t>Map Access to Pub. Transport - Comment &amp; Types</t>
  </si>
  <si>
    <t>Determined by QCT</t>
  </si>
  <si>
    <t>Determined by Resolution</t>
  </si>
  <si>
    <t>Add mapped Revitalization field</t>
  </si>
  <si>
    <t>Hear back from Wally about Congregate services on bldg Tab</t>
  </si>
  <si>
    <t>Move some items around</t>
  </si>
  <si>
    <t>AG - Checking on Signature line and changing wording on Tenants - Goes with Marketing Section L</t>
  </si>
  <si>
    <t>AG - to get back with proposed changes to Amenities and Utilities to get up to 2020</t>
  </si>
  <si>
    <t>Map income averagin question</t>
  </si>
  <si>
    <t>Error: Units don't match total - Rents</t>
  </si>
  <si>
    <t>Error: Units don't make total - income</t>
  </si>
  <si>
    <t>If true, select Garage Type</t>
  </si>
  <si>
    <t xml:space="preserve">3.   </t>
  </si>
  <si>
    <t>Wood Plank</t>
  </si>
  <si>
    <t>Change Flooring to only have the primary question (link to respond to all the units)</t>
  </si>
  <si>
    <t>Added link to Certified Mgt Agent details</t>
  </si>
  <si>
    <t>change reference from SPARC to REACH</t>
  </si>
  <si>
    <t>Updated Guidelines</t>
  </si>
  <si>
    <t xml:space="preserve">Income </t>
  </si>
  <si>
    <t>Move Primary Floor Material to far right, Link Primary Floor Material to Mrktg response</t>
  </si>
  <si>
    <t xml:space="preserve">Types of Other Income </t>
  </si>
  <si>
    <t>Add dropdown to Other Income as a Warning but not a restriction</t>
  </si>
  <si>
    <t>Controlled Access</t>
  </si>
  <si>
    <t>Leasing Office</t>
  </si>
  <si>
    <t>Contact</t>
  </si>
  <si>
    <t xml:space="preserve">Contact: </t>
  </si>
  <si>
    <t>Contact:</t>
  </si>
  <si>
    <t>Engineer Firm</t>
  </si>
  <si>
    <t xml:space="preserve">Team </t>
  </si>
  <si>
    <t>Capture firm name instead of contact</t>
  </si>
  <si>
    <t>  2 - Existing Conditions</t>
  </si>
  <si>
    <t>  02 41 13 - Selective Site Demolition</t>
  </si>
  <si>
    <t>  02 41 16 - Structure Demolition</t>
  </si>
  <si>
    <t>  02 41 19 - Selective Demolition</t>
  </si>
  <si>
    <t>  02 42 00 - Removal and Salvage of Construction Material</t>
  </si>
  <si>
    <t>  02 50 00 - Site Remediation</t>
  </si>
  <si>
    <t>  02 61 00 - Removal and Disposal of Contaminated Soils</t>
  </si>
  <si>
    <t>  02 65 00 - Underground Storage Tank Removal</t>
  </si>
  <si>
    <t>  02 71 00 - Groundwater Treatment</t>
  </si>
  <si>
    <t>  02 72 00 - Water Decontamination</t>
  </si>
  <si>
    <t>  02 82 00 - Asbestos Remediation</t>
  </si>
  <si>
    <t>  02 83 00 - Lead Remediation</t>
  </si>
  <si>
    <t>  02 84 00 - Polychlorinate Biphenyl Remediation</t>
  </si>
  <si>
    <t>  02 87 00 - Biohazard Remediation</t>
  </si>
  <si>
    <t>  3 - Concrete</t>
  </si>
  <si>
    <t>  ---MAINTENANCE AND DEMO of CONCRETE-------------------</t>
  </si>
  <si>
    <t>  03 01 30 - Maintenance of Cast-in-Place Concrete</t>
  </si>
  <si>
    <t>  03 01 40 - Maintenance of Precast Concrete</t>
  </si>
  <si>
    <t>  03 01 50 - Maintenance of Cast Decks and Underlayment</t>
  </si>
  <si>
    <t>  03 01 60 - Maintenance of Grouting</t>
  </si>
  <si>
    <t>  03 05 05 - Selective Demolition for Concrete</t>
  </si>
  <si>
    <t>  03 08 00 - Commissioning of Concrete</t>
  </si>
  <si>
    <t>  03 11 00 - Concrete Forming</t>
  </si>
  <si>
    <t>  03 15 00 - Concrete Accessories</t>
  </si>
  <si>
    <t>  03 20 00 - Concrete Reinforcing</t>
  </si>
  <si>
    <t>  ---CAST-IN-PLACE---------------------------------------</t>
  </si>
  <si>
    <t>  03 30 00 - Cast-in-Place Concrete</t>
  </si>
  <si>
    <t>  03 30 00 A - Concrete Footings - Apts</t>
  </si>
  <si>
    <t>  03 30 00 B - Concrete Footings - Community Bldg.</t>
  </si>
  <si>
    <t>  03 30 00 C - Concrete Footings - Other</t>
  </si>
  <si>
    <t>  03 30 00 D - Concrete Foundation Wall - Apts.</t>
  </si>
  <si>
    <t>  03 30 00 E - Concrete Foundation Wall - Community Bldg.</t>
  </si>
  <si>
    <t>  03 30 00 F - Concrete Foundation Wall - Other</t>
  </si>
  <si>
    <t>  03 30 00 G - Concrete Grade Beams</t>
  </si>
  <si>
    <t>  03 31 00 - Structural Concrete</t>
  </si>
  <si>
    <t>  03 33 00 - Architectural Concrete</t>
  </si>
  <si>
    <t>  03 35 00 - Concrete Finishing</t>
  </si>
  <si>
    <t>  03 37 00 - Specialty Placed Concrete</t>
  </si>
  <si>
    <t>  03 38 00 - Post-Tensioned Concrete</t>
  </si>
  <si>
    <t>  ---PRECAST---------------------------------------------</t>
  </si>
  <si>
    <t>  03 40 00 - Precast Concrete</t>
  </si>
  <si>
    <t>  03 40 00 A - Precast Concrete - Plank</t>
  </si>
  <si>
    <t>  03 40 00 B - Precast Concrete - Double T</t>
  </si>
  <si>
    <t>  03 40 00 C - Precast Concrete - Panel</t>
  </si>
  <si>
    <t>  03 41 00 - Precast Structural Concrete</t>
  </si>
  <si>
    <t>  03 45 00 - Precast Architectural Concrete</t>
  </si>
  <si>
    <t>  03 47 00 - Site-Cast Concrete</t>
  </si>
  <si>
    <t>  03 48 00 - Precast Concrete Specialties</t>
  </si>
  <si>
    <t>  03 48 00 A - Precast Concrete Treads</t>
  </si>
  <si>
    <t>  ---DECKS and MISC.-------------------------------------</t>
  </si>
  <si>
    <t>  03 50 00 - Cast Decks and Underlayment</t>
  </si>
  <si>
    <t>  03 51 00 - Cast Roof Decks</t>
  </si>
  <si>
    <t>  03 52 00 - Lightweight Concrete Roof Insulation</t>
  </si>
  <si>
    <t>  03 53 00 - Concrete Topping</t>
  </si>
  <si>
    <t>  03 54 00 - Cast Underlayment</t>
  </si>
  <si>
    <t>  03 60 00 - Grouting</t>
  </si>
  <si>
    <t>  03 61 00 - Cementitous Grouting</t>
  </si>
  <si>
    <t>  03 62 00 - Non-Shrink Grouting</t>
  </si>
  <si>
    <t>  03 63 00 - Epoxy Grouting</t>
  </si>
  <si>
    <t>  03 64 00 - Injection Grouting</t>
  </si>
  <si>
    <t>  03 81 00 - Concrete Cutting</t>
  </si>
  <si>
    <t>  03 82 00 - Concrete Boring</t>
  </si>
  <si>
    <t>  4 - Masonry</t>
  </si>
  <si>
    <t>  ---MAINTENANCE AND DEMO. OF MASONRY--------------------</t>
  </si>
  <si>
    <t>  04 00 00 - Masonry</t>
  </si>
  <si>
    <t>  04 01 00 - Maintenance of Masonry</t>
  </si>
  <si>
    <t>  04 03 00 - Conservation Treatment for Period Masonry</t>
  </si>
  <si>
    <t>  04 05 05 - Selective Demolition for Masonry</t>
  </si>
  <si>
    <t>  04 05 13 - Masonry Mortaring</t>
  </si>
  <si>
    <t>  04 05 16 - Masonry Grouting</t>
  </si>
  <si>
    <t>  04 05 19 - Masonry Anchorage and Reinforcing</t>
  </si>
  <si>
    <t>  04 05 21 - Masonry Strengthening</t>
  </si>
  <si>
    <t>  04 05 23 - Masonry Accessories</t>
  </si>
  <si>
    <t>  04 08 00 - Commissioning of Masonry</t>
  </si>
  <si>
    <t>  ---UNIT MASONRY----------------------------------------</t>
  </si>
  <si>
    <t>  04 20 00 - Unit Masonry</t>
  </si>
  <si>
    <t>  04 21 00 - Clay Unit Masonry</t>
  </si>
  <si>
    <t>  04 21 00 A - Brick - Apts.</t>
  </si>
  <si>
    <t>  04 21 00 B - Brick - Community Bldg.</t>
  </si>
  <si>
    <t>  04 21 00 C - Brick - Other</t>
  </si>
  <si>
    <t>  04 22 00 - Concrete Unit Masonry</t>
  </si>
  <si>
    <t>  04 22 00 A - CMU - Apts.</t>
  </si>
  <si>
    <t>  04 22 00 B - CMU - Community Bldg.</t>
  </si>
  <si>
    <t>  04 22 00 C - CMU - Other</t>
  </si>
  <si>
    <t>  04 23 00 - Glass Unit Masonry</t>
  </si>
  <si>
    <t>  04 25 00 - Unit Masonry Panels</t>
  </si>
  <si>
    <t>  04 25 00 A - Unit Masonry Panels - Apts.</t>
  </si>
  <si>
    <t>  04 25 00 B - Unit Masonry Panels - Community Bldg.</t>
  </si>
  <si>
    <t>  04 25 00 C - Unit Masonry Panels - Other</t>
  </si>
  <si>
    <t>  04 29 00 - Engineered Unit Masonry</t>
  </si>
  <si>
    <t>  04 40 00 - Stone Assemblies</t>
  </si>
  <si>
    <t>  04 41 00 - Dry-Place Stone</t>
  </si>
  <si>
    <t>  04 42 00 - Exterior Stone Cladding</t>
  </si>
  <si>
    <t>  04 42 00 A - Ext. Stone Cladding - Apts.</t>
  </si>
  <si>
    <t>  04 42 00 B - Ext. Stone Cladding - Community Bldg.</t>
  </si>
  <si>
    <t>  04 42 00 C - Ext. Stone Cladding - Other</t>
  </si>
  <si>
    <t>  04 43 00 - Stone Masonry</t>
  </si>
  <si>
    <t>  04 50 00 - Refractory Masonry</t>
  </si>
  <si>
    <t>  04 51 00 - Flue Liner Masonry</t>
  </si>
  <si>
    <t>  04 57 00 - Masonry Fireplaces</t>
  </si>
  <si>
    <t>  04 71 00 - Manufactured Brick Masonry</t>
  </si>
  <si>
    <t>  04 71 00 A - Manuf. Brick Masonry - Apts.</t>
  </si>
  <si>
    <t>  04 71 00 B - Manuf. Brick Masonry - Community Bldg.</t>
  </si>
  <si>
    <t>  04 71 00 C - Manuf. Brick Masonry - Other</t>
  </si>
  <si>
    <t>  04 72 00 - Cast Stone Masonry</t>
  </si>
  <si>
    <t>  04 72 00 A - Cast Stone Masonry - Apts.</t>
  </si>
  <si>
    <t>  04 72 00 B - Cast Stone Masonry - Community Bldg.</t>
  </si>
  <si>
    <t>  04 72 00 C - Cast Stone Masonry - Other</t>
  </si>
  <si>
    <t>  04 73 00 - Manufactured Stone Masonry</t>
  </si>
  <si>
    <t>  04 73 00 A - Manuf. Stone Masonry - Apts.</t>
  </si>
  <si>
    <t>  04 73 00 B - Manuf. Stone Masonry - Community Bldg.</t>
  </si>
  <si>
    <t>  04 73 00 C - Manuf. Stone Masonry - Other</t>
  </si>
  <si>
    <t>  5 - Metals</t>
  </si>
  <si>
    <t>  05 00 00 - Metals</t>
  </si>
  <si>
    <t>  05 00 00 A - Engineering and Shop Drawing fees</t>
  </si>
  <si>
    <t>  ---MAINTENANCE AND DEMO of METALS---------------------</t>
  </si>
  <si>
    <t>  05 03 00 - Conservation Treatment for Period Metals</t>
  </si>
  <si>
    <t>  05 05 05 - Selective Demolition for Metals</t>
  </si>
  <si>
    <t>  05 05 13 - Coatings for Metal</t>
  </si>
  <si>
    <t>  05 05 19 - Post-Installed Concrete Anchors</t>
  </si>
  <si>
    <t>  05 05 23 - Metal Fastenings</t>
  </si>
  <si>
    <t>  05 05 53 - Security Metal Fastenings</t>
  </si>
  <si>
    <t>  05 08 00 - Commissioning of Metals</t>
  </si>
  <si>
    <t>  ---STRUCTURAL STEEL AND CABLING------------------------</t>
  </si>
  <si>
    <t>  05 10 00 - Structural Metal Framing</t>
  </si>
  <si>
    <t>  05 10 00 A - Structural Metal Framing - Apts.</t>
  </si>
  <si>
    <t>  05 10 00 B - Structural Metal Framing - Community Bldg.</t>
  </si>
  <si>
    <t>  05 10 00 C - Structural Metal Framing - Other</t>
  </si>
  <si>
    <t>  05 12 00 - Structural Steel Framing</t>
  </si>
  <si>
    <t>  05 12 00 A - Structural Steel Framing - Apts.</t>
  </si>
  <si>
    <t>  05 12 00 B - Structural Steel Framing - Community Bldg.</t>
  </si>
  <si>
    <t>  05 12 00 C - Structural Steel Framing - Other</t>
  </si>
  <si>
    <t>  05 14 00 - Structural Aluminum Framing</t>
  </si>
  <si>
    <t>  05 13 00 - Wire Rope Assemblies</t>
  </si>
  <si>
    <t>  05 16 00 - Structural Cabling</t>
  </si>
  <si>
    <t>  05 17 00 - Structural Rod Assemblies</t>
  </si>
  <si>
    <t>  05 21 00 - Steel Joist Framing</t>
  </si>
  <si>
    <t>  05 21 00 A - Steel Joist Framing - Apts.</t>
  </si>
  <si>
    <t>  05 21 00 B - Steel Joist Framing - Community Bldg.</t>
  </si>
  <si>
    <t>  05 21 00 C - Steel Joist Framing - Other</t>
  </si>
  <si>
    <t>  05 25 00 - Aluminum Joist Framing</t>
  </si>
  <si>
    <t>  ---DECKING---------------------------------------------</t>
  </si>
  <si>
    <t>  DECKING</t>
  </si>
  <si>
    <t>  05 31 00 - Steel Decking</t>
  </si>
  <si>
    <t>  05 31 00 A - Steel Decking - Apts.</t>
  </si>
  <si>
    <t>  05 31 00 B - Steel Decking - Community Bldg.</t>
  </si>
  <si>
    <t>  05 31 00 C - Steel Decking - Other</t>
  </si>
  <si>
    <t>  05 33 00 - Aluminum Decking</t>
  </si>
  <si>
    <t>  05 35 00 - Raceway Decking Assemblies</t>
  </si>
  <si>
    <t>  ---METAL STUD FRAMING----------------------------------</t>
  </si>
  <si>
    <t>  05 41 00 - Structural Metal Stud Framing</t>
  </si>
  <si>
    <t>  05 41 00 A - Struct. Metal Studs - Apts.</t>
  </si>
  <si>
    <t>  05 41 00 B - Struct. Metal Studs - Community Bldg.</t>
  </si>
  <si>
    <t>  05 41 00 C - Struct. Metal Studs - Other</t>
  </si>
  <si>
    <t>  05 43 00 - Metal Stud Framing</t>
  </si>
  <si>
    <t>  05 43 00 A - Metal Studs - Apts.</t>
  </si>
  <si>
    <t>  05 43 00 A - Metal Studs - Community Bldg.</t>
  </si>
  <si>
    <t>  05 43 00 C - Metal Studs - Other</t>
  </si>
  <si>
    <t>  05 44 00 - Metal Trusses</t>
  </si>
  <si>
    <t>  05 44 00 A - Metal Trusses - Apts.</t>
  </si>
  <si>
    <t>  05 44 00 B - Metal Trusses - Community Bldg.</t>
  </si>
  <si>
    <t>  05 44 00 C - Metal Trusses - Other</t>
  </si>
  <si>
    <t>  05 45 00 - Metal Support Assemblies</t>
  </si>
  <si>
    <t>  ---METAL FABRICATIONS----------------------------------</t>
  </si>
  <si>
    <t>  05 50 00 - Metal Fabrications</t>
  </si>
  <si>
    <t>  05 50 00 A - Metal Fencing and Gates</t>
  </si>
  <si>
    <t>  05 51 13 - Metal Pan Stairs</t>
  </si>
  <si>
    <t>  05 51 13 A - Metal Pan Stair - Apts.</t>
  </si>
  <si>
    <t>  05 51 13 B - Metal Pan Stair - Community Bldg.</t>
  </si>
  <si>
    <t>  05 51 13 C - Metal Pan Stair - Other</t>
  </si>
  <si>
    <t>  05 51 16 - Metal Floor Plate Stairs</t>
  </si>
  <si>
    <t>  05 51 23 - Metal Fire Escapes</t>
  </si>
  <si>
    <t>  05 51 33 - Metal Ladders</t>
  </si>
  <si>
    <t>  05 51 36 - Metal Walkways</t>
  </si>
  <si>
    <t>  05 51 36.13 - Metal Catwalks</t>
  </si>
  <si>
    <t>  05 51 36.13 - Metal Ramps</t>
  </si>
  <si>
    <t>  05 51 36.19 - Metal Platforms</t>
  </si>
  <si>
    <t>  05 52 00 - Metal Railings</t>
  </si>
  <si>
    <t>  05 52 00 A - Metal Railings - Apts.</t>
  </si>
  <si>
    <t>  05 52 00 B - Metal Railings - Common</t>
  </si>
  <si>
    <t>  05 52 00 C - Metal Railings - Community Bldg.</t>
  </si>
  <si>
    <t>  05 52 00 D - Metal Railings - Other</t>
  </si>
  <si>
    <t>  05 53 00 - Metal Gratings</t>
  </si>
  <si>
    <t>  05 54 00 - Metal Floor Plates</t>
  </si>
  <si>
    <t>  05 55 00 - Metal Stair Treads and Nosings</t>
  </si>
  <si>
    <t>  05 56 00 - Metal Castings</t>
  </si>
  <si>
    <t>  05 59 00 - Metal Specialties</t>
  </si>
  <si>
    <t>  05 70 00 - Decorative Metal</t>
  </si>
  <si>
    <t>  6 - Woods, Plastics and Composites</t>
  </si>
  <si>
    <t>  06 00 00 - Wood, Plastics, and Composites</t>
  </si>
  <si>
    <t>  06 00 00 A - Engineering and Shop Drawing fees</t>
  </si>
  <si>
    <t>  ---MAINTAIN. AND DEMO of WOODS, PLASTICS and COMPS.---</t>
  </si>
  <si>
    <t>  06 01 10 - Maintenance of Rough Carpentry</t>
  </si>
  <si>
    <t>  06 01 20 - Maintenance of Finish Carpentry</t>
  </si>
  <si>
    <t>  06 01 40 - Maintenance of Architectural Woodwork</t>
  </si>
  <si>
    <t>  06 01 50 - Maintenance of Structural Plastics</t>
  </si>
  <si>
    <t>  06 01 60 - Maintenance of Plastic Fabrications</t>
  </si>
  <si>
    <t>  06 01 70 - Maintenance of Structural Composites</t>
  </si>
  <si>
    <t>  06 01 80 - Maintenance of Composite Assemblies</t>
  </si>
  <si>
    <t>  06 03 00 - Conservation Treatment for Period Wood</t>
  </si>
  <si>
    <t>  06 05 05 - Selective Demolition for Wood/Plastics/Compo</t>
  </si>
  <si>
    <t>  06 05 73 - Wood Treatment</t>
  </si>
  <si>
    <t>  06 05 83 - Shop-Applied Wood Coatings</t>
  </si>
  <si>
    <t>  06 08 00 - Commissioning of Wood, Plastics &amp; Composites</t>
  </si>
  <si>
    <t>  ---FRAMING---------------------------------------------</t>
  </si>
  <si>
    <t>  06 10 00 - Rough Carpentry</t>
  </si>
  <si>
    <t>  06 10 00 A - Rough Carpentry - Apts.</t>
  </si>
  <si>
    <t>  06 10 00 B - Rough Carpentry - Community Bldg.</t>
  </si>
  <si>
    <t>  06 10 00 C - Rough Carpentry - Other</t>
  </si>
  <si>
    <t>  06 10 00 D - Rough Carpentry - Blocking</t>
  </si>
  <si>
    <t>  06 11 00 - Wood Framing</t>
  </si>
  <si>
    <t>  06 11 00 A - Wood Framing - Apts.</t>
  </si>
  <si>
    <t>  06 11 00 B - Wood Framing - Community Bldg.</t>
  </si>
  <si>
    <t>  06 11 00 C - Wood Framing - Other</t>
  </si>
  <si>
    <t>  06 12 00 - Structural Panels</t>
  </si>
  <si>
    <t>  06 13 00 - Heavy Timber Construction</t>
  </si>
  <si>
    <t>  06 14 00 - Treated Wood Foundations</t>
  </si>
  <si>
    <t>  ---SHEATHING/DECKING-----------------------------------</t>
  </si>
  <si>
    <t>  06 15 00 - Wood Decking</t>
  </si>
  <si>
    <t>  06 15 00 A - Wood Decking - Apts.</t>
  </si>
  <si>
    <t>  06 15 00 B - Wood Decking - Common</t>
  </si>
  <si>
    <t>  06 15 00 C - Wood Decking - Community Bldg.</t>
  </si>
  <si>
    <t>  06 15 00 D - Wood Decking - Other</t>
  </si>
  <si>
    <t>  06 16 00 - Sheathing</t>
  </si>
  <si>
    <t>  06 16 00 A - Sheathing - Apts.</t>
  </si>
  <si>
    <t>  06 16 00 B - Sheathing - Community Bldg.</t>
  </si>
  <si>
    <t>  06 16 00 C - Sheathing - Other</t>
  </si>
  <si>
    <t>  06 16 13 - Insulating Sheathing</t>
  </si>
  <si>
    <t>  06 16 13 A - Insulating Sheathing - Apts.</t>
  </si>
  <si>
    <t>  06 16 13 B - Insulating Sheathing - Community Bldg.</t>
  </si>
  <si>
    <t>  06 16 13 C - Insulating Sheathing - Other</t>
  </si>
  <si>
    <t>  06 16 23 - Subflooring</t>
  </si>
  <si>
    <t>  06 16 23 A - Subflooring - Apts.</t>
  </si>
  <si>
    <t>  06 16 23 B - Subflooring - Community Bldg.</t>
  </si>
  <si>
    <t>  06 16 23 C - Subflooring - Other</t>
  </si>
  <si>
    <t>  06 16 26 - Underlayment</t>
  </si>
  <si>
    <t>  06 16 36 - Wood Panel Product Sheathing</t>
  </si>
  <si>
    <t>  06 16 43 - Gypsum Sheathing</t>
  </si>
  <si>
    <t>  06 16 43 A - Gyp. Sheathing - Apts.</t>
  </si>
  <si>
    <t>  06 16 43 B - Gyp. Sheathing - Community Bldg.</t>
  </si>
  <si>
    <t>  06 16 43 C - Gyp. Sheathing - Other</t>
  </si>
  <si>
    <t>  06 16 53 - Moisture-Resistant Sheathing Board</t>
  </si>
  <si>
    <t>  06 16 63 - Cementitious Sheathing</t>
  </si>
  <si>
    <t>  06 16 63 A - Cementitious Sheathing - Apts.</t>
  </si>
  <si>
    <t>  06 16 63 B - Cementitious Sheathing - Community Bldg.</t>
  </si>
  <si>
    <t>  06 16 63 C - Cementitious Sheathing - Other</t>
  </si>
  <si>
    <t>  06 17 00 - Shop-Fabricated Structural Wood</t>
  </si>
  <si>
    <t>  06 18 00 - Glued-Laminated Construction</t>
  </si>
  <si>
    <t>  ---FINISH CARPENTRY------------------------------------</t>
  </si>
  <si>
    <t>  06 20 00 - Finish Carpentry</t>
  </si>
  <si>
    <t>  06 20 13 - Exterior Finish Carpentry</t>
  </si>
  <si>
    <t>  06 20 23 - Interior Finish Carpentry</t>
  </si>
  <si>
    <t>  06 20 23 A - Wood Base - Apts.</t>
  </si>
  <si>
    <t>  06 20 23 B - Wood Base - Common</t>
  </si>
  <si>
    <t>  06 20 23 C - Wood Base - Community Bldg.</t>
  </si>
  <si>
    <t>  06 20 23 D - Wood Sills - Apts.</t>
  </si>
  <si>
    <t>  06 20 23 E - Wood Sills - Common</t>
  </si>
  <si>
    <t>  06 20 23 F - Wood Sills - Community Bldg.</t>
  </si>
  <si>
    <t>  ---WOODWORK--------------------------------------------</t>
  </si>
  <si>
    <t>  06 22 00 - Millwork</t>
  </si>
  <si>
    <t>  06 40 00 - Architectural Woodwork</t>
  </si>
  <si>
    <t>  06 40 13 - Exterior Architectural Woodwork</t>
  </si>
  <si>
    <t>  06 40 23 - Interior Architectural Woodwork</t>
  </si>
  <si>
    <t>  06 41 00 - Architectural Wood Casework</t>
  </si>
  <si>
    <t>  06 41 93 - Cabinet and Drawer Hardware</t>
  </si>
  <si>
    <t>  06 42 00 - Wood Paneling</t>
  </si>
  <si>
    <t>  06 43 13 - Wood Stairs</t>
  </si>
  <si>
    <t>  06 43 13 A - Wood Stairs - Apts.</t>
  </si>
  <si>
    <t>  06 43 13 B - Wood Stairs - Common</t>
  </si>
  <si>
    <t>  06 43 13 C - Wood Stairs - Community Bldg.</t>
  </si>
  <si>
    <t>  06 43 13 D - Wood Stairs - Other</t>
  </si>
  <si>
    <t>  06 43 16 - Wood Railings</t>
  </si>
  <si>
    <t>  06 43 16 A - Wood Railings - Apts.</t>
  </si>
  <si>
    <t>  06 43 16 B - Wood Railings - Common</t>
  </si>
  <si>
    <t>  06 43 16 C - Wood Railings - Community Bldg.</t>
  </si>
  <si>
    <t>  06 43 16 D - Wood Railings - Other</t>
  </si>
  <si>
    <t>  06 44 00 - Ornamental Woodwork</t>
  </si>
  <si>
    <t>  06 46 00 - Wood Trim</t>
  </si>
  <si>
    <t>  06 46 00 A - Wood Trim - Apts.</t>
  </si>
  <si>
    <t>  06 46 00 B - Wood Trim - Common</t>
  </si>
  <si>
    <t>  06 46 00 C - Wood Trim - Community Bldg</t>
  </si>
  <si>
    <t>  06 46 00 D - Wood Trim - Other</t>
  </si>
  <si>
    <t>  06 48 00 - Wood Frames</t>
  </si>
  <si>
    <t>  06 49 00 - Wood Screens and Shutters</t>
  </si>
  <si>
    <t>  ---VINYL/PLASTICS--------------------------------------</t>
  </si>
  <si>
    <t>  06 52 00 - Plastic Structural Assemblies</t>
  </si>
  <si>
    <t>  06 53 00 - Plastic Decking</t>
  </si>
  <si>
    <t>  06 53 00 A - Plastic Decking - Apts.</t>
  </si>
  <si>
    <t>  06 53 00 B - Plastic Decking - Common</t>
  </si>
  <si>
    <t>  06 53 00 C - Plastic Decking - Community Bldg.</t>
  </si>
  <si>
    <t>  06 60 00 - Plastic Fabrications</t>
  </si>
  <si>
    <t>  06 63 00 - Plastic Railings</t>
  </si>
  <si>
    <t>  06 63 00 A - Plastic Railings - Apts.</t>
  </si>
  <si>
    <t>  06 63 00 B - Plastic Railings - Common</t>
  </si>
  <si>
    <t>  06 63 00 C - Plastic Railings - Community Bldg.</t>
  </si>
  <si>
    <t>  06 64 00 - Plastic Paneling</t>
  </si>
  <si>
    <t>  06 65 00 - Plastic Trim</t>
  </si>
  <si>
    <t>  06 65 00 A - Plastic Trim - Apts.</t>
  </si>
  <si>
    <t>  06 65 00 B - Plastic Trim - Common</t>
  </si>
  <si>
    <t>  06 65 00 C - Plastic Trim - Community Bldg.</t>
  </si>
  <si>
    <t>  06 65 00 D - Plastic Trim - Other</t>
  </si>
  <si>
    <t>  ---COMPOSITES------------------------------------------</t>
  </si>
  <si>
    <t>  06 72 00 - Composites Structural Assemblies</t>
  </si>
  <si>
    <t>  06 73 00 - Composite Decking</t>
  </si>
  <si>
    <t>  06 73 00 A - Composite Decking - Apts.</t>
  </si>
  <si>
    <t>  06 73 00 B - Composite Decking - Common</t>
  </si>
  <si>
    <t>  06 73 00 C - Composite Decking - Community Bldg.</t>
  </si>
  <si>
    <t>  06 74 00 - Composite Gratings</t>
  </si>
  <si>
    <t>  06 80 00 - Composite Fabrications</t>
  </si>
  <si>
    <t>  06 81 00 - Composite Railings</t>
  </si>
  <si>
    <t>  06 81 00 A - Composite Railings - Apts.</t>
  </si>
  <si>
    <t>  06 81 00 B - Composite Railings - Common</t>
  </si>
  <si>
    <t>  06 81 00 C - Composite Railings - Community Bldg.</t>
  </si>
  <si>
    <t>  06 82 00 - Composite Trim</t>
  </si>
  <si>
    <t>  06 82 00 A - Composite Trim - Apts.</t>
  </si>
  <si>
    <t>  06 82 00 B - Composite Trim - Common</t>
  </si>
  <si>
    <t>  06 82 00 C - Composite Trim - Community Bldg.</t>
  </si>
  <si>
    <t>  06 82 00 D - Composite Trim - Other</t>
  </si>
  <si>
    <t>  06 83 00 - Composite Paneling</t>
  </si>
  <si>
    <t>  7 - Thermal and Moisture Protection</t>
  </si>
  <si>
    <t>  ---MAINT. AND DEMO. of THERM. and MOISTURE PROTECT----</t>
  </si>
  <si>
    <t>  07 00 00 - Thermal and Moisture Protection</t>
  </si>
  <si>
    <t>  07 01 00 - Op &amp; Maint of Thermal &amp; Moisture Protection</t>
  </si>
  <si>
    <t>  07 03 00 - Conservation Treatment for Period Roofing</t>
  </si>
  <si>
    <t>  07 05 05 - Selec Demolition for Thermal&amp;Moisture Protec</t>
  </si>
  <si>
    <t>  07 05 43 - Cladding Support Systems</t>
  </si>
  <si>
    <t>  07 08 00 - Commissioning of Thermal &amp; Moisture Protect</t>
  </si>
  <si>
    <t>  ---WATERPROOFING---------------------------------------</t>
  </si>
  <si>
    <t>  07 11 00 - Dampproofing</t>
  </si>
  <si>
    <t>  07 11 00 A - Damp Proofing - Apts.</t>
  </si>
  <si>
    <t>  07 11 00 B - Damp Proofing - Community Bldg.</t>
  </si>
  <si>
    <t>  07 11 00 C - Damp Proofing - Other</t>
  </si>
  <si>
    <t>  07 12 00 - Built-Up Bituminous Waterproofing</t>
  </si>
  <si>
    <t>  07 12 00 A - Built-Up Bituminous Waterproofing - Apts.</t>
  </si>
  <si>
    <t>  07 12 00 B - Built-Up Bitum. Waterproofing - Comm. Bldg</t>
  </si>
  <si>
    <t>  07 12 00 C - Built-Up Bituminous Waterproofing - Other</t>
  </si>
  <si>
    <t>  07 13 00 - Sheet Waterproofing</t>
  </si>
  <si>
    <t>  07 13 00 A - Sheet Waterproofing - Apts.</t>
  </si>
  <si>
    <t>  07 13 00 B - Sheet Waterproofing - Community Bldg.</t>
  </si>
  <si>
    <t>  07 13 00 C - Sheet Waterproofing - Other</t>
  </si>
  <si>
    <t>  07 14 00 - Fluid-Applied Waterproofing</t>
  </si>
  <si>
    <t>  07 14 00 A - Fluid Applied Waterproofing - Apts.</t>
  </si>
  <si>
    <t>  07 14 00 B - Fluid Applied Waterproofing - Comm. Bldg.</t>
  </si>
  <si>
    <t>  07 14 00 C - Fluid Applied Waterproofing - Other</t>
  </si>
  <si>
    <t>  07 15 00 A - Sheet Metal Waterproofing - Apts.</t>
  </si>
  <si>
    <t>  07 15 00 B - Sheet Metal Waterproofing - Community Bldg</t>
  </si>
  <si>
    <t>  07 15 00 C - Sheet Metal Waterproofing - Other</t>
  </si>
  <si>
    <t>  07 17 00 - Bentonite Waterproofing</t>
  </si>
  <si>
    <t>  07 17 00 A - Bentonite Waterproofing - Apts.</t>
  </si>
  <si>
    <t>  07 17 00 B - Bentonite Waterproofing - Community Bldg</t>
  </si>
  <si>
    <t>  07 17 00 C - Bentonite Waterproofing - Other</t>
  </si>
  <si>
    <t>  ---COATINGS--------------------------------------------</t>
  </si>
  <si>
    <t>  07 18 00 - Traffic Coatings</t>
  </si>
  <si>
    <t>  07 19 00 - Water Repellents</t>
  </si>
  <si>
    <t>  ---INSULATION------------------------------------------</t>
  </si>
  <si>
    <t>  07 21 00 - Thermal Insulation</t>
  </si>
  <si>
    <t>  07 21 13 A - Board Insulation - Apts.</t>
  </si>
  <si>
    <t>  07 21 13 B - Board Insulation - Community Bldg.</t>
  </si>
  <si>
    <t>  07 21 13 C - Board Insulation - Other</t>
  </si>
  <si>
    <t>  07 21 16 - Blanket Insulation</t>
  </si>
  <si>
    <t>  07 21 16 A - Blanket Insulation - Apts.</t>
  </si>
  <si>
    <t>  07 21 16 B - Blanket Insulation - Community Bldg.</t>
  </si>
  <si>
    <t>  07 21 16 C - Blanket Insulation - Other</t>
  </si>
  <si>
    <t>  07 21 19 - Foamed-In-Place Insulation</t>
  </si>
  <si>
    <t>  07 21 26 - Blown Insulation</t>
  </si>
  <si>
    <t>  07 21 26 A - Blown Insulation - Apts.</t>
  </si>
  <si>
    <t>  07 21 26 B - Blown Insulation - Community Bldg.</t>
  </si>
  <si>
    <t>  07 21 26 C - Blown Insulation - Other</t>
  </si>
  <si>
    <t>  07 21 29 - Sprayed Insulation</t>
  </si>
  <si>
    <t>  07 21 29 A - Sprayed Insulation - Apts.</t>
  </si>
  <si>
    <t>  07 21 29 B - Sprayed Insulation - Community Bldg.</t>
  </si>
  <si>
    <t>  07 21 29 C - Sprayed Insulation - Other</t>
  </si>
  <si>
    <t>  07 22 00 - Roof and Deck Insulation</t>
  </si>
  <si>
    <t>  07 22 00 A - Roof and Deck Insulation - Apts.</t>
  </si>
  <si>
    <t>  07 22 00 B - Roof and Deck Insulation - Community Bldg.</t>
  </si>
  <si>
    <t>  07 22 00 C - Roof and Deck Insulation - Other</t>
  </si>
  <si>
    <t>  ---EIFS------------------------------------------------</t>
  </si>
  <si>
    <t>  07 24 00 - Exterior Insulation and Finish Systems</t>
  </si>
  <si>
    <t>  07 24 00 A - EIFS - Apts.</t>
  </si>
  <si>
    <t>  07 24 00 B - EIFS - Community Bldg.</t>
  </si>
  <si>
    <t>  07 24 00 C - EIFS - Other</t>
  </si>
  <si>
    <t>  ---WEATHER BARRIERS------------------------------------</t>
  </si>
  <si>
    <t>  07 25 00 - Weather Barriers</t>
  </si>
  <si>
    <t>  07 25 00 A - Weather Barriers - Apts</t>
  </si>
  <si>
    <t>  07 25 00 B - Weather Barriers - Community Bldg.</t>
  </si>
  <si>
    <t>  07 25 00 C - Weather Barriers - Other</t>
  </si>
  <si>
    <t>  07 26 00 - Vapor Retarders</t>
  </si>
  <si>
    <t>  07 27 00 - Air Barriers</t>
  </si>
  <si>
    <t>  ---SHINGLES/ROOF TILES/GREEN ROOFING-------------------</t>
  </si>
  <si>
    <t>  07 31 13 - Asphalt Shingles</t>
  </si>
  <si>
    <t>  07 31 13 A - Asphalt Shingles - Apts.</t>
  </si>
  <si>
    <t>  07 31 13 B - Asphalt Shingles - Community Bldg.</t>
  </si>
  <si>
    <t>  07 31 13 C - Asphalt Shingles - Other</t>
  </si>
  <si>
    <t>  07 31 16 - Metal Shingles</t>
  </si>
  <si>
    <t>  07 31 26 - Slate Shingles</t>
  </si>
  <si>
    <t>  07 31 29 - Wood Shingles and Shakes</t>
  </si>
  <si>
    <t>  07 31 33 - Composite Rubber Shingles</t>
  </si>
  <si>
    <t>  07 32 00 - Roof Tiles</t>
  </si>
  <si>
    <t>  07 33 00 - Natural Roof Coverings</t>
  </si>
  <si>
    <t>  ---WALL/ROOF PANELS and SOFFITS------------------------</t>
  </si>
  <si>
    <t>  07 41 00 - Roof Panels</t>
  </si>
  <si>
    <t>  07 42 00 - Wall Panels</t>
  </si>
  <si>
    <t>  07 42 13 - Metal Wall Panels</t>
  </si>
  <si>
    <t>  07 42 13 A - Metal Wall Panels - Apts.</t>
  </si>
  <si>
    <t>  07 42 13 B - Metal Wall Panels - Community Bldg.</t>
  </si>
  <si>
    <t>  07 42 13 C - Metal Wall Panels - Other</t>
  </si>
  <si>
    <t>  07 42 23 - Wood Wall Panels</t>
  </si>
  <si>
    <t>  07 42 23 A - Wood Wall Panels - Apts.</t>
  </si>
  <si>
    <t>  07 42 23 B - Wood Wall Panels - Community Bldg.</t>
  </si>
  <si>
    <t>  07 42 23 C - Wood Wall Panels - Other</t>
  </si>
  <si>
    <t>  07 42 26 - Tile Wall Panels</t>
  </si>
  <si>
    <t>  07 42 33 - Plastic Wall Panels</t>
  </si>
  <si>
    <t>  07 42 43 - Composite Wall Panels</t>
  </si>
  <si>
    <t>  07 42 46 - Cementitious Wall Panels</t>
  </si>
  <si>
    <t>  07 42 46 A - Cementitious Wall Panels - Apts.</t>
  </si>
  <si>
    <t>  07 42 46 B - Cementitious Wall Panels - Community Bldg.</t>
  </si>
  <si>
    <t>  07 42 46 C - Cementitious Wall Panels - Other</t>
  </si>
  <si>
    <t>  07 42 63 - Fabricated Wall Panel Assemblies</t>
  </si>
  <si>
    <t>  07 42 93 - Soffit Panels</t>
  </si>
  <si>
    <t>  07 44 00 - Faced Panels</t>
  </si>
  <si>
    <t>  ---SIDING----------------------------------------------</t>
  </si>
  <si>
    <t>  07 46 00 - Siding</t>
  </si>
  <si>
    <t>  07 46 16 - Aluminum Siding</t>
  </si>
  <si>
    <t>  07 46 16 A - Aluminum Siding - Apts.</t>
  </si>
  <si>
    <t>  07 46 16 B - Aluminum Siding - Community Bldg.</t>
  </si>
  <si>
    <t>  07 46 16 C - Aluminum Siding - Other</t>
  </si>
  <si>
    <t>  07 46 23 - Wood Siding</t>
  </si>
  <si>
    <t>  07 46 33 - Plastic Siding</t>
  </si>
  <si>
    <t>  07 46 43 - Composition Siding</t>
  </si>
  <si>
    <t>  07 46 43 A - Vinyl Siding - Apts.</t>
  </si>
  <si>
    <t>  07 46 43 B - Vinyl Siding - Community Bldg.</t>
  </si>
  <si>
    <t>  07 46 43 C - Vinyl Siding - Other</t>
  </si>
  <si>
    <t>  07 46 46 - Fiber-Cement Siding</t>
  </si>
  <si>
    <t>  07 46 46 A - Fiber Cement Siding - Apts.</t>
  </si>
  <si>
    <t>  07 46 46 B - Fiber Cement Siding - Community Bldg.</t>
  </si>
  <si>
    <t>  07 46 46 C - Fiber Cement Siding - Other</t>
  </si>
  <si>
    <t>  07 46 63 - Fabricated Panel Assemblies with Siding</t>
  </si>
  <si>
    <t>  ---FLAT ROOFING----------------------------------------</t>
  </si>
  <si>
    <t>  07 50 00 - Membrane Roofing</t>
  </si>
  <si>
    <t>  07 50 00 A - Membrane Roofing - Apts.</t>
  </si>
  <si>
    <t>  07 50 00 B - Membrane Roofing - Community Bldg.</t>
  </si>
  <si>
    <t>  07 50 00 C - Membrane Roofing - Other</t>
  </si>
  <si>
    <t>  07 51 00 - Built-Up Bituminous Roofing</t>
  </si>
  <si>
    <t>  07 51 00 A - Built-Up Bituminous Roofing - Apts.</t>
  </si>
  <si>
    <t>  07 51 00 B - Built-Up Bituminous Roofing - Comm. Bldg</t>
  </si>
  <si>
    <t>  07 51 00 C - Built-Up Bituminous Roofing - Other</t>
  </si>
  <si>
    <t>  07 52 00 - Modified Bituminous Membrane Roofing</t>
  </si>
  <si>
    <t>  07 53 00 - Elastomeric Membrane Roofing</t>
  </si>
  <si>
    <t>  07 53 00 A - EPDM Membrane Roofing - Apts.</t>
  </si>
  <si>
    <t>  07 53 00 B - EPDM Membrane Roofing - Comm. Bldg</t>
  </si>
  <si>
    <t>  07 53 00 C - EPDM Membrane Roofing - Other</t>
  </si>
  <si>
    <t>  07 54 00 - Thermoplastic Membrane Roofing</t>
  </si>
  <si>
    <t>  07 54 00 A - TPO Membrane Roofing - Apts</t>
  </si>
  <si>
    <t>  07 54 00 B - TPO Membrane Roofing - Community Bldg</t>
  </si>
  <si>
    <t>  07 54 00 C - TPO Membrane Roofing - Other</t>
  </si>
  <si>
    <t>  07 56 00 - Fluid-Applied Roofing</t>
  </si>
  <si>
    <t>  07 58 00 - Roll Roofing</t>
  </si>
  <si>
    <t>  ---MISC. ROOFING and FLASHING--------------------------</t>
  </si>
  <si>
    <t>  07 60 00 - Flashing and Sheet Metal</t>
  </si>
  <si>
    <t>  07 61 00 - Sheet Metal Roofing</t>
  </si>
  <si>
    <t>  07 62 00 - Sheet Metal Flashing and Trim</t>
  </si>
  <si>
    <t>  07 65 00 - Flexible Flashing</t>
  </si>
  <si>
    <t>  07 70 00 - Roof and Wall Specialties and Asseccories</t>
  </si>
  <si>
    <t>  07 71 00 - Roof Specialties</t>
  </si>
  <si>
    <t>  07 72 00 - Roof Accessories</t>
  </si>
  <si>
    <t>  07 72 00 A - Roof Walk Pads</t>
  </si>
  <si>
    <t>  07 76 00 - Roof Pavers</t>
  </si>
  <si>
    <t>  ---FIRE PROTECTION-------------------------------------</t>
  </si>
  <si>
    <t>  07 80 00 - Fire and Smoke Protection</t>
  </si>
  <si>
    <t>  07 81 00 - Applied Fireproofing</t>
  </si>
  <si>
    <t>  07 82 00 - Board Fireproofing</t>
  </si>
  <si>
    <t>  07 84 00 - Firestopping</t>
  </si>
  <si>
    <t>  07 86 00 - Smoke Seals</t>
  </si>
  <si>
    <t>  07 87 00 - Smoke Containment Barriers</t>
  </si>
  <si>
    <t>  ---JOINTS----------------------------------------------</t>
  </si>
  <si>
    <t>  07 90 00 - Joint Protection</t>
  </si>
  <si>
    <t>  07 91 00 - Preformed Joint Seals</t>
  </si>
  <si>
    <t>  07 92 00 - Joint Sealants</t>
  </si>
  <si>
    <t>  07 95 00 - Expansion Control</t>
  </si>
  <si>
    <t>  8 - Openings</t>
  </si>
  <si>
    <t>  ---MAINTENANCE AND DEMO of OPENINGS-------------------</t>
  </si>
  <si>
    <t>  08 01 00 A - Operation and Maintenance of Doors</t>
  </si>
  <si>
    <t>  08 01 00 B - Operation and Maintenance of Windows</t>
  </si>
  <si>
    <t>  08 03 00 - Conservation Treatment for Period Openings</t>
  </si>
  <si>
    <t>  08 05 05 A - Selective Demolition for Doors</t>
  </si>
  <si>
    <t>  08 05 05 B - Selective Demolition for Windows</t>
  </si>
  <si>
    <t>  08 08 00 - Commissioning of Openings</t>
  </si>
  <si>
    <t>  ---DOORS and FRAMES------------------------------------</t>
  </si>
  <si>
    <t>  08 11 00 - Metal Doors and Frames</t>
  </si>
  <si>
    <t>  08 11 13 - Hollow Metal Doors and Frames</t>
  </si>
  <si>
    <t>  08 11 13 A - Hollow Metal Doors and Frames - Apts</t>
  </si>
  <si>
    <t>  08 11 13 B - Hollow Metal Doors and Frames - Common</t>
  </si>
  <si>
    <t>  08 11 13 C - Hollow Metal Doors and Frames - Comm. Bldg</t>
  </si>
  <si>
    <t>  08 11 16 - Aluminum Doors and Frames</t>
  </si>
  <si>
    <t>  08 11 16 A - Aluminum Doors and Frames - Apts</t>
  </si>
  <si>
    <t>  08 11 16 B - Aluminum Doors and Frames - Common</t>
  </si>
  <si>
    <t>  08 11 16 C - Aluminum Doors and Frames - Comm. Bldg</t>
  </si>
  <si>
    <t>  08 11 63 - Metal Screen and Storm Doors and Frames</t>
  </si>
  <si>
    <t>  08 11 73 - Sliding Metal Fire Doors</t>
  </si>
  <si>
    <t>  08 12 00 - Metal Frames</t>
  </si>
  <si>
    <t>  08 12 13 - Hollow Metal Frames</t>
  </si>
  <si>
    <t>  ---METAL DOORS-----------------------------------------</t>
  </si>
  <si>
    <t>  08 13 00 - Metal Doors</t>
  </si>
  <si>
    <t>  08 13 13 - Hollow Metal Doors</t>
  </si>
  <si>
    <t>  08 13 73 - Sliding Metal Doors</t>
  </si>
  <si>
    <t>  08 13 76 - Bifolding Metal Doors</t>
  </si>
  <si>
    <t>  ---WOOD DOORS------------------------------------------</t>
  </si>
  <si>
    <t>  08 14 00 - Wood Doors</t>
  </si>
  <si>
    <t>  08 14 00 A - Wood Doors - Apts.</t>
  </si>
  <si>
    <t>  08 14 00 B - Wood Doors - Common</t>
  </si>
  <si>
    <t>  08 14 00 C - Wood Doors - Comm. Bldg.</t>
  </si>
  <si>
    <t>  08 14 16 - Flush Wood Doors</t>
  </si>
  <si>
    <t>  08 14 23 - Clad Wood Doors</t>
  </si>
  <si>
    <t>  08 14 29 - Prefinished Wood Doors</t>
  </si>
  <si>
    <t>  08 14 29 A - Prefinished Wood Doors - Apts.</t>
  </si>
  <si>
    <t>  08 14 29 B - Prefinished Wood Doors - Common</t>
  </si>
  <si>
    <t>  08 14 29 C - Prefinished Wood Doors - Comm. Bldg.</t>
  </si>
  <si>
    <t>  08 14 66 - Wood Screen Doors</t>
  </si>
  <si>
    <t>  08 14 69 - Wood Storm Doors</t>
  </si>
  <si>
    <t>  08 14 73 - Sliding Wood Doors</t>
  </si>
  <si>
    <t>  08 14 76 - Bifolding Wood Doors</t>
  </si>
  <si>
    <t>  ---VINYL/PLASTIC DOORS---------------------------------</t>
  </si>
  <si>
    <t>  08 15 00 - Plastic Doors</t>
  </si>
  <si>
    <t>  08 15 66 - Plastic Screen Doors</t>
  </si>
  <si>
    <t>  08 15 69 - Plastic Storm Doors</t>
  </si>
  <si>
    <t>  08 15 73 - Sliding Plastic Doors</t>
  </si>
  <si>
    <t>  08 15 76 - Bifolding Plastic Doors</t>
  </si>
  <si>
    <t>  ---FIBERGLASS/COMPOSITE DOORS--------------------------</t>
  </si>
  <si>
    <t>  08 16 00 - Composite Doors</t>
  </si>
  <si>
    <t>  08 16 13 - Fiberglass Doors</t>
  </si>
  <si>
    <t>  08 16 13 A - Fiberglass Doors - Apts.</t>
  </si>
  <si>
    <t>  08 16 13 B - Fiberglass Doors - Common</t>
  </si>
  <si>
    <t>  08 16 13 C - Fiberglass Doors - Comm. Bldg.</t>
  </si>
  <si>
    <t>  08 16 73 - Sliding Composite Doors</t>
  </si>
  <si>
    <t>  08 16 76 - Bifolding Composite Doors</t>
  </si>
  <si>
    <t>  ---ACCESS PANEL, SLIDING GLASS, and COILING-----------</t>
  </si>
  <si>
    <t>  08 30 00 - Specialty Doors and Frames</t>
  </si>
  <si>
    <t>  08 31 00 - Access Doors and Panels</t>
  </si>
  <si>
    <t>  08 32 00 - Sliding Glass Doors</t>
  </si>
  <si>
    <t>  08 33 00 - Coiling Doors and Grilles</t>
  </si>
  <si>
    <t>  08 33 13 - Coiling Counter Doors</t>
  </si>
  <si>
    <t>  08 33 23 - Overhead Coiling Doors</t>
  </si>
  <si>
    <t>  08 33 33 - Side Coiling Doors</t>
  </si>
  <si>
    <t>  08 33 43 - Overhead Coiling Smoke Curtains</t>
  </si>
  <si>
    <t>  08 33 44 - Overhead Coiling Fire Curtains</t>
  </si>
  <si>
    <t>  08 34 00 - Special Function Doors</t>
  </si>
  <si>
    <t>  ---ENTRANCES, STOREFRONTS and CURTAIN WALLS------------</t>
  </si>
  <si>
    <t>  08 40 00 - Entrances, Storefronts, and Curtain Walls</t>
  </si>
  <si>
    <t>  08 41 00 - Entrances and Storefronts</t>
  </si>
  <si>
    <t>  08 41 13 - Aluminum-Framed Entrances and Storefronts</t>
  </si>
  <si>
    <t>  08 41 13 A - Aluminum Storefronts - Apts.</t>
  </si>
  <si>
    <t>  08 41 13 B - Aluminum Storefronts - Common</t>
  </si>
  <si>
    <t>  08 41 13 C - Aluminum Storefronts - Comm. Bldg.</t>
  </si>
  <si>
    <t>  08 41 26 - All-Glass Entrances and Storefronts</t>
  </si>
  <si>
    <t>  08 42 33 - Revolving Door Entrances</t>
  </si>
  <si>
    <t>  08 44 00 - Curtain Wall and Glazed Assemblies</t>
  </si>
  <si>
    <t>  ---WINDOWS---------------------------------------------</t>
  </si>
  <si>
    <t>  ---METAL WINDOWS--------------------------------------</t>
  </si>
  <si>
    <t>  08 51 00 - Metal Windows</t>
  </si>
  <si>
    <t>  08 51 13 - Aluminum Windows</t>
  </si>
  <si>
    <t>  08 51 13 A - Aluminum Windows - Apts.</t>
  </si>
  <si>
    <t>  08 51 13 B - Aluminum Windows - Common</t>
  </si>
  <si>
    <t>  08 51 13 C - Aluminum Windows - Comm. Bldg.</t>
  </si>
  <si>
    <t>  08 51 66 - Metal Window Screens</t>
  </si>
  <si>
    <t>  08 51 69 - Metal Storm Windows</t>
  </si>
  <si>
    <t>  ---WOOD WINDOWS----------------------------------------</t>
  </si>
  <si>
    <t>  08 52 00 - Wood Windows</t>
  </si>
  <si>
    <t>  08 52 13 - Metal-Clad Wood Windows</t>
  </si>
  <si>
    <t>  08 52 16 - Plastic-Clad Wood Windows</t>
  </si>
  <si>
    <t>  08 52 66 - Wood Window Screens</t>
  </si>
  <si>
    <t>  08 52 69 - Wood Storm Windows</t>
  </si>
  <si>
    <t>  ---VINYL/PLASTIC WINDOWS-------------------------------</t>
  </si>
  <si>
    <t>  08 53 00 - Plastic Windows</t>
  </si>
  <si>
    <t>  08 53 13 - Vinyl Windows</t>
  </si>
  <si>
    <t>  08 53 13 A - Vinyl Windows - Apts.</t>
  </si>
  <si>
    <t>  08 53 13 B - Vinyl Windows - Common</t>
  </si>
  <si>
    <t>  08 53 13 C - Vinyl Windows - Comm. Bldg.</t>
  </si>
  <si>
    <t>  08 53 66 - Vinyl Window Screens</t>
  </si>
  <si>
    <t>  08 53 66 A - Vinyl Window Screens - Apts.</t>
  </si>
  <si>
    <t>  08 53 66 B - Vinyl Window Screens - Common</t>
  </si>
  <si>
    <t>  08 53 66 C - Vinyl Window Screens - Comm. Bldg.</t>
  </si>
  <si>
    <t>  08 53 69 - Vinyl Storm Windows</t>
  </si>
  <si>
    <t>  ---FIBERGLASS/COMPOSITE WINDOWS------------------------</t>
  </si>
  <si>
    <t>  08 54 00 - Composite Windows</t>
  </si>
  <si>
    <t>  08 54 13 - Fiberglass Windows</t>
  </si>
  <si>
    <t>  08 54 13 A - Fiberglass Windows - Apts.</t>
  </si>
  <si>
    <t>  08 54 13 B - Fiberglass Windows - Common</t>
  </si>
  <si>
    <t>  08 54 13 C - Fiberglass Windows - Comm. Bldg.</t>
  </si>
  <si>
    <t>  08 54 66 - Fiberglass Window Screens</t>
  </si>
  <si>
    <t>  08 54 66 A - Fiberglass Window Screens - Apts.</t>
  </si>
  <si>
    <t>  08 54 66 B - Fiberglass Window Screens - Common</t>
  </si>
  <si>
    <t>  08 54 66 C - Fiberglass Window Screens - Comm. Bldg.</t>
  </si>
  <si>
    <t>  08 54 69 - Fiberglass Storm Windows</t>
  </si>
  <si>
    <t>  ---SPECIALTY WINDOWS and SKYLIGHTS---------------------</t>
  </si>
  <si>
    <t>  08 55 23 - Blast-Resistant Windows</t>
  </si>
  <si>
    <t>  08 56 00 - Special Function Windows</t>
  </si>
  <si>
    <t>  08 56 53 - Security Windows</t>
  </si>
  <si>
    <t>  08 56 73 - Sound Control Windows</t>
  </si>
  <si>
    <t>  08 62 00 - Unit Skylights</t>
  </si>
  <si>
    <t>  08 65 00 - Glazed Canopies</t>
  </si>
  <si>
    <t>  08 67 00 - Skylight Protection and Screens</t>
  </si>
  <si>
    <t>  ---HARDWARE--------------------------------------------</t>
  </si>
  <si>
    <t>  08 70 00 - Hardware</t>
  </si>
  <si>
    <t>  08 71 00 - Door Hardware</t>
  </si>
  <si>
    <t>  08 71 00 A - Door Hardware - Apts.</t>
  </si>
  <si>
    <t>  08 71 00 B - Door Hardware - Common</t>
  </si>
  <si>
    <t>  08 71 00 C - Door Hardware - Comm. Bldg.</t>
  </si>
  <si>
    <t>  08 71 13 - Automatic Door Operators</t>
  </si>
  <si>
    <t>  08 71 53 - Security Door Hardware</t>
  </si>
  <si>
    <t>  08 75 00 - Window Hardware</t>
  </si>
  <si>
    <t>  08 75 00 A - Window Hardware - Apts.</t>
  </si>
  <si>
    <t>  08 75 00 B - Window Hardware - Common</t>
  </si>
  <si>
    <t>  08 75 00 C - Window Hardware - Comm. Bldg.</t>
  </si>
  <si>
    <t>  08 75 13 - Automatic Windows Equipment</t>
  </si>
  <si>
    <t>  08 75 16 - Window Operators</t>
  </si>
  <si>
    <t>  08 78 00 - Special Function Hardware</t>
  </si>
  <si>
    <t>  ---GLAZING---------------------------------------------</t>
  </si>
  <si>
    <t>  08 81 00 - Glass Glazing</t>
  </si>
  <si>
    <t>  08 83 13 Mirrored Glass Glazing</t>
  </si>
  <si>
    <t>  08 87 00 - Glazing Surface Films</t>
  </si>
  <si>
    <t>  08 88 00 - Special Function Glazing</t>
  </si>
  <si>
    <t>  08 88 13 - Fire-Resistant Glazing</t>
  </si>
  <si>
    <t>  08 88 19 - Hurricane-Resistance Glazing</t>
  </si>
  <si>
    <t>  08 88 53 - Security Glazing</t>
  </si>
  <si>
    <t>  08 88 56 - Ballistics-Resistant Glazing</t>
  </si>
  <si>
    <t>  ---LOUVERS and VENTS-----------------------------------</t>
  </si>
  <si>
    <t>  08 91 00 - Louvers</t>
  </si>
  <si>
    <t>  08 91 13 - Motorized Wall Louvers</t>
  </si>
  <si>
    <t>  08 91 16 - Operable Wall Louvers</t>
  </si>
  <si>
    <t>  08 91 19 - Fixed Louvers</t>
  </si>
  <si>
    <t>  08 91 26 - Door Louvers</t>
  </si>
  <si>
    <t>  08 95 00 - Vents</t>
  </si>
  <si>
    <t>  08 95 13 - Soffit Vents</t>
  </si>
  <si>
    <t>  08 95 16 - Wall Vents</t>
  </si>
  <si>
    <t>  9 - Finishes</t>
  </si>
  <si>
    <t>  09 00 00 - Finishes</t>
  </si>
  <si>
    <t>  ---MAINTENANCE AND DEMO OF FINISHES--------------------</t>
  </si>
  <si>
    <t>  09 01 20 - Maintenance of Plaster and Gypsum Board</t>
  </si>
  <si>
    <t>  09 01 20.91 - Plaster Restoration</t>
  </si>
  <si>
    <t>  09 01 30.91 - Tile Restoration</t>
  </si>
  <si>
    <t>  09 01 50.91 - Ceiling Restoration</t>
  </si>
  <si>
    <t>  09 01 60.91 - Flooring Restoration</t>
  </si>
  <si>
    <t>  09 01 70.91 - Wall Finish Restoration</t>
  </si>
  <si>
    <t>  09 01 80 - Maintenance of Acoustic Treatment</t>
  </si>
  <si>
    <t>  09 01 90.51 - Paint Cleaning</t>
  </si>
  <si>
    <t>  09 01 90.91 - Paint Restoration</t>
  </si>
  <si>
    <t>  09 01 90.92 - Coating Restoration</t>
  </si>
  <si>
    <t>  09 01 90.93 - Paint Preservation</t>
  </si>
  <si>
    <t>  09 05 05 - Selective Demolition for Finishes</t>
  </si>
  <si>
    <t>  09 05 71 - Acoustic Underlayment</t>
  </si>
  <si>
    <t>  09 08 00 - Commissioning of Finishes</t>
  </si>
  <si>
    <t>  ---PLASTER, STUCCO and GYP. BOARD ASSEMBLIES-----------</t>
  </si>
  <si>
    <t>  09 20 00 - Plaster and Gypsum Board</t>
  </si>
  <si>
    <t>  09 21 00 - Plaster and Gypsum Board Assemblies</t>
  </si>
  <si>
    <t>  09 21 13 - Plaster Assemblies</t>
  </si>
  <si>
    <t>  09 21 16 - Gypsum Board Assemblies</t>
  </si>
  <si>
    <t>  09 21 16.23 - Gypsum Board Shaft Wall Assemblies</t>
  </si>
  <si>
    <t>  09 22 00 - Supports for Plaster and Gypsum Board</t>
  </si>
  <si>
    <t>  09 22 13 - Metal Furring</t>
  </si>
  <si>
    <t>  09 22 13.23 - Resilient Channel Furring</t>
  </si>
  <si>
    <t>  09 22 16 - Non-Structural Metal Framing</t>
  </si>
  <si>
    <t>  09 22 26 - Suspension Systems</t>
  </si>
  <si>
    <t>  09 22 36 - Lath</t>
  </si>
  <si>
    <t>  09 24 00 - Cement Plastering</t>
  </si>
  <si>
    <t>  09 24 23 - Cement Stucco</t>
  </si>
  <si>
    <t>  09 24 33 - Cement Parging</t>
  </si>
  <si>
    <t>  ---BACKER BOARDS---------------------------------------</t>
  </si>
  <si>
    <t>  09 28 00 - Backing Boards and Underlayments</t>
  </si>
  <si>
    <t>  09 28 13 - Cementitious Backing Boards</t>
  </si>
  <si>
    <t>  09 28 16 - Glass-Mat Faced Gypsum Backing Boards</t>
  </si>
  <si>
    <t>  09 28 19 - Fibered Gypsum Backing Boards</t>
  </si>
  <si>
    <t>  ---DRYWALL---------------------------------------------</t>
  </si>
  <si>
    <t>  09 29 00 - Gypsum Board</t>
  </si>
  <si>
    <t>  09 29 00 A - Drywall - Hang - Apts.</t>
  </si>
  <si>
    <t>  09 29 00 B - Drywall - Hang - Common</t>
  </si>
  <si>
    <t>  09 29 00 C - Drywall - Hang - Comm. Bldg.</t>
  </si>
  <si>
    <t>  09 29 00 D - Drywall - Finish - Apts.</t>
  </si>
  <si>
    <t>  09 29 00 E - Drywall - Finish - Common</t>
  </si>
  <si>
    <t>  09 29 00 F - Drywall - Finish - Comm. Bldg.</t>
  </si>
  <si>
    <t>  09 29 82 - Gypsum Board Fireproofing</t>
  </si>
  <si>
    <t>  ---TILING----------------------------------------------</t>
  </si>
  <si>
    <t>  09 30 00 - Tiling</t>
  </si>
  <si>
    <t>  09 30 13 - Ceramic Tiling</t>
  </si>
  <si>
    <t>  09 30 13 A - Ceramic Tile - Floors - Apts.</t>
  </si>
  <si>
    <t>  09 30 13 B - Ceramic Tile - Floors - Common</t>
  </si>
  <si>
    <t>  09 30 13 C - Ceramic Tile - Floors - Community Bldg.</t>
  </si>
  <si>
    <t>  09 30 13 D - Ceramic Tile - Walls - Apts.</t>
  </si>
  <si>
    <t>  09 30 13 E - Ceramic Tile - Walls - Common</t>
  </si>
  <si>
    <t>  09 30 13 F - Ceramic Tile - Walls - Community Bldg.</t>
  </si>
  <si>
    <t>  09 30 16 - Quarry Tiling</t>
  </si>
  <si>
    <t>  09 30 19 - Paver Tiling</t>
  </si>
  <si>
    <t>  09 30 36 - Concrete Tiling</t>
  </si>
  <si>
    <t>  09 34 00 - Waterproofing-Membrane Tiling</t>
  </si>
  <si>
    <t>  ---CEILINGS--------------------------------------------</t>
  </si>
  <si>
    <t>  09 51 00 - Acoustical Ceilings</t>
  </si>
  <si>
    <t>  09 54 00 - Specialty Ceilings</t>
  </si>
  <si>
    <t>  09 56 00 - Textured Ceilings</t>
  </si>
  <si>
    <t>  09 57 00 - Special Function Ceilings</t>
  </si>
  <si>
    <t>  ---FLOORING and RESILIENT ACCESSORIES------------------</t>
  </si>
  <si>
    <t>  09 60 00 - Flooring</t>
  </si>
  <si>
    <t>  09 61 00 - Flooring Treatment</t>
  </si>
  <si>
    <t>  09 62 00 - Specialty Flooring</t>
  </si>
  <si>
    <t>  09 63 00 - Masonry Flooring</t>
  </si>
  <si>
    <t>  09 64 00 - Wood Flooring</t>
  </si>
  <si>
    <t>  09 64 00 A - Wood Flooring - Apts.</t>
  </si>
  <si>
    <t>  09 64 00 B - Wood Flooring - Common</t>
  </si>
  <si>
    <t>  09 64 00 C - Wood Flooring - Community Bldg.</t>
  </si>
  <si>
    <t>  09 65 00 - Resilient Flooring</t>
  </si>
  <si>
    <t>  09 65 00 A - Vinyl Flooring - Apts.</t>
  </si>
  <si>
    <t>  09 65 00 B - Vinyl Flooring - Common</t>
  </si>
  <si>
    <t>  09 65 00 C - Vinyl Flooring - Comm. Bldg.</t>
  </si>
  <si>
    <t>  09 65 13 - Resilient Base and Accessories</t>
  </si>
  <si>
    <t>  09 65 13 A - Vinyl Base - Apts.</t>
  </si>
  <si>
    <t>  09 65 13 B - Vinyl Base - Common</t>
  </si>
  <si>
    <t>  09 65 13 C - Vinyl Base - Comm. Building</t>
  </si>
  <si>
    <t>  09 65 13.23 - Resilient Stair Treads and Risers</t>
  </si>
  <si>
    <t>  09 65 13.26 - Resilient Stair Nosings</t>
  </si>
  <si>
    <t>  09 65 13.33 - Resilient Accessories</t>
  </si>
  <si>
    <t>  09 65 16 - Resilient Sheeting Flooring</t>
  </si>
  <si>
    <t>  09 65 19 - Resilient Tile Flooring</t>
  </si>
  <si>
    <t>  09 65 43 - linoleum Flooring</t>
  </si>
  <si>
    <t>  09 65 66 - Resilient Athletic Flooring</t>
  </si>
  <si>
    <t>  09 66 00 - Terrazzo Flooring</t>
  </si>
  <si>
    <t>  ---CARPETING-------------------------------------------</t>
  </si>
  <si>
    <t>  09 68 00 - Carpeting</t>
  </si>
  <si>
    <t>  09 68 13 - Tile Carpeting</t>
  </si>
  <si>
    <t>  09 68 13 A - Tile Carpeting - Common</t>
  </si>
  <si>
    <t>  09 68 13 B - Tile Carpeting - Community Bldg</t>
  </si>
  <si>
    <t>  09 68 13 C - Tile Carpeting - Other</t>
  </si>
  <si>
    <t>  09 68 16 - Sheet Carpeting</t>
  </si>
  <si>
    <t>  09 68 16 A - Sheet Carpeting - Apts.</t>
  </si>
  <si>
    <t>  09 68 16 B - Sheet Carpeting - Common</t>
  </si>
  <si>
    <t>  09 68 16 C - Sheet Carpeting - Community Bldg.</t>
  </si>
  <si>
    <t>  09 68 16 D - Sheet Carpeting - Other</t>
  </si>
  <si>
    <t>  ---WALL FINISHES---------------------------------------</t>
  </si>
  <si>
    <t>  09 70 00 - Wall Finishes</t>
  </si>
  <si>
    <t>  09 72 00 - Wall Coverings</t>
  </si>
  <si>
    <t>  09 73 00 - Wall Carpeting</t>
  </si>
  <si>
    <t>  09 75 13 - Stone Wall Facing</t>
  </si>
  <si>
    <t>  09 75 19 - StoneTrim</t>
  </si>
  <si>
    <t>  09 75 19.13 - Stone Base</t>
  </si>
  <si>
    <t>  09 75 19.23 - Stone Window Stools</t>
  </si>
  <si>
    <t>  09 75 23 - Simulated Stone Wall Facing</t>
  </si>
  <si>
    <t>  09 77 00 - Special Wall Surfacing</t>
  </si>
  <si>
    <t>  09 78 00 - Interior Wall Paneling</t>
  </si>
  <si>
    <t>  09 80 00 - Acoustic Insulation</t>
  </si>
  <si>
    <t>  09 83 00 - Acoustic Finishes</t>
  </si>
  <si>
    <t>  ---PAINTING and COATINGS-------------------------------</t>
  </si>
  <si>
    <t>  09 90 00 - Painting and Coating</t>
  </si>
  <si>
    <t>  09 91 00 - Painting</t>
  </si>
  <si>
    <t>  09 91 13 - Exterior Painting</t>
  </si>
  <si>
    <t>  09 91 23 - Interior Painting</t>
  </si>
  <si>
    <t>  09 91 23 A - Paint - Prime - Apts.</t>
  </si>
  <si>
    <t>  09 91 23 B - Paint - Prime - Common</t>
  </si>
  <si>
    <t>  09 91 23 C - Paint - Prime - Community Bldg.</t>
  </si>
  <si>
    <t>  09 91 23 D - Paint - Finish - Apts.</t>
  </si>
  <si>
    <t>  09 91 23 E - Paint - Finish - Common</t>
  </si>
  <si>
    <t>  09 91 23 F - Paint - Finish - Community Bldg.</t>
  </si>
  <si>
    <t>  09 93 00 - Staining and Transparent Finishing</t>
  </si>
  <si>
    <t>  09 94 00 - Decorative Finishing</t>
  </si>
  <si>
    <t>  09 96 23 - Graffiti-Resistant Coatings</t>
  </si>
  <si>
    <t>  09 96 26 - Marine Coatings</t>
  </si>
  <si>
    <t>  09 96 43 - Fire-Retardant Coatings</t>
  </si>
  <si>
    <t>  09 96 46 - Intumescent Painting</t>
  </si>
  <si>
    <t>  09 96 53 - Elastomeric Coatings</t>
  </si>
  <si>
    <t>  09 96 56 - Epoxy Coatings</t>
  </si>
  <si>
    <t>  09 97 00 - Special Coatings</t>
  </si>
  <si>
    <t>  10 - Specialties</t>
  </si>
  <si>
    <t>  ---MAINTENANCE AND DEMO OF SPECIALTIES-----------------</t>
  </si>
  <si>
    <t>  10 01 00 - Operation and Maintenance of Specialties</t>
  </si>
  <si>
    <t>  10 05 05 - Selective Demolition for Specialties</t>
  </si>
  <si>
    <t>  10 08 00 - Commissioning of Specialties</t>
  </si>
  <si>
    <t>  10 10 00 - Information Specialties</t>
  </si>
  <si>
    <t>  ---DISPLAY CASES---------------------------------------</t>
  </si>
  <si>
    <t>  10 12 00 - Display Cases</t>
  </si>
  <si>
    <t>  ---SIGNAGE---------------------------------------------</t>
  </si>
  <si>
    <t>  10 14 00 - Signage</t>
  </si>
  <si>
    <t>  10 14 00 A - Signage - Apts.</t>
  </si>
  <si>
    <t>  10 14 00 B - Signage - Common</t>
  </si>
  <si>
    <t>  10 14 00 C - Signage - Exterior</t>
  </si>
  <si>
    <t>  10 14 00 D - Signage - Other</t>
  </si>
  <si>
    <t>  10 14 16 - Plaques</t>
  </si>
  <si>
    <t>  10 14 19 - Dimensional Letter Signage</t>
  </si>
  <si>
    <t>  10 14 23 - Panel Signage</t>
  </si>
  <si>
    <t>  10 14 23.13 - Engraved Panel Signage</t>
  </si>
  <si>
    <t>  10 14 53 - Traffic Signage</t>
  </si>
  <si>
    <t>  10 14 67 - Tacticle Signage</t>
  </si>
  <si>
    <t>  10 14 67 - Tactile Signage</t>
  </si>
  <si>
    <t>  ---INTERIOR SPECIALTIES--------------------------------</t>
  </si>
  <si>
    <t>  10 20 00 - Interior Specialties</t>
  </si>
  <si>
    <t>  10 21 00 - Compartments and Cubicles</t>
  </si>
  <si>
    <t>  ---PARTITIONS------------------------------------------</t>
  </si>
  <si>
    <t>  10 22 00 - Partitions</t>
  </si>
  <si>
    <t>  10 22 23.23 - Movable Panel Systems</t>
  </si>
  <si>
    <t>  10 22 33 - Accordion Folding Partitions</t>
  </si>
  <si>
    <t>  10 22 36 - Coiling Partitions</t>
  </si>
  <si>
    <t>  10 22 39 - Folding Panel Partitions</t>
  </si>
  <si>
    <t>  10 22 43 - Sliding Partitions</t>
  </si>
  <si>
    <t>  ---WALL AND DOOR PROTECTION----------------------------</t>
  </si>
  <si>
    <t>  10 26 00 - Wall and Door Protection</t>
  </si>
  <si>
    <t>  10 26 13 - Corner Gaurds</t>
  </si>
  <si>
    <t>  10 26 16 - Bumper Guards</t>
  </si>
  <si>
    <t>  10 26 16.13 - Bumper Rails</t>
  </si>
  <si>
    <t>  10 26 23 - Protective Wall Covering</t>
  </si>
  <si>
    <t>  10 26 33 - Door and Frame Protection</t>
  </si>
  <si>
    <t>  ---TOILET AND BATH ACCESSORIES-------------------------</t>
  </si>
  <si>
    <t>  10 28 00 - Toilet, Bath, and Laundry Accessories</t>
  </si>
  <si>
    <t>  10 28 13 - Toilet Accessories</t>
  </si>
  <si>
    <t>  10 28 13 A - Toilet Accessories - Apts.</t>
  </si>
  <si>
    <t>  10 28 13 B - Toilet Accessories - Common</t>
  </si>
  <si>
    <t>  10 28 13 C - Toilet Accessories - Community Bldg.</t>
  </si>
  <si>
    <t>  10 28 16 - Bath Accessories</t>
  </si>
  <si>
    <t>  10 28 16 A - Bath Accessories - Apts.</t>
  </si>
  <si>
    <t>  10 28 16 B - Bath Accessories - Common</t>
  </si>
  <si>
    <t>  10 28 16 C - Bath Accessories - Community Bldg.</t>
  </si>
  <si>
    <t>  10 28 19 - Tub and Shower Enclosures</t>
  </si>
  <si>
    <t>  10 28 23 - Laundry Accessories</t>
  </si>
  <si>
    <t>  ---FIREPLACES------------------------------------------</t>
  </si>
  <si>
    <t>  10 30 00 - Fireplaces and Stoves</t>
  </si>
  <si>
    <t>  10 31 00 - Manufactured Fireplaces</t>
  </si>
  <si>
    <t>  10 32 00 - Fireplace Specialties</t>
  </si>
  <si>
    <t>  ---SAFETY AND EMERGENCY--------------------------------</t>
  </si>
  <si>
    <t>  10 40 00 - Safety Specialties</t>
  </si>
  <si>
    <t>  10 40 00 A - Range Hood Fire Suppression Canisters</t>
  </si>
  <si>
    <t>  10 41 00 - Emergency Access and Information Cabinets</t>
  </si>
  <si>
    <t>  10 41 13 - Fire Department Plan Cabinents</t>
  </si>
  <si>
    <t>  10 41 16 - Emergency Key Cabinents</t>
  </si>
  <si>
    <t>  10 43 00 - Emergency Aid Specialties</t>
  </si>
  <si>
    <t>  10 44 00 - Fire Protection Specialties</t>
  </si>
  <si>
    <t>  10 44 13 - Fire Protection Cabinents</t>
  </si>
  <si>
    <t>  10 44 16 - Fire Extinguishers</t>
  </si>
  <si>
    <t>  10 44 19 - Fire Blankets</t>
  </si>
  <si>
    <t>  10 45 00 - Photoluminescent Exit Specialties</t>
  </si>
  <si>
    <t>  ---MAILBOXES AND LOCKERS-------------------------------</t>
  </si>
  <si>
    <t>  10 50 00 - Storage Specialties</t>
  </si>
  <si>
    <t>  10 51 00 - Lockers</t>
  </si>
  <si>
    <t>  10 51 53 - Locker Room Benches</t>
  </si>
  <si>
    <t>  10 55 00 - Postal Specialties</t>
  </si>
  <si>
    <t>  10 55 13 - Central Mail Delivery Boxes</t>
  </si>
  <si>
    <t>  10 55 13.13 - Cluster Box Units</t>
  </si>
  <si>
    <t>  10 55 23 - Mail Boxes</t>
  </si>
  <si>
    <t>  10 55 23.13 - Apartment Mail Boxes</t>
  </si>
  <si>
    <t>  ---STORAGE AND SHELVING--------------------------------</t>
  </si>
  <si>
    <t>  10 56 00 - Storage Assemblies</t>
  </si>
  <si>
    <t>  10 56 13 - Metal Storage Shelving</t>
  </si>
  <si>
    <t>  10 56 16 - Wood Storage Shelving</t>
  </si>
  <si>
    <t>  10 56 17 - Wall-Mounted Standards and Shelving</t>
  </si>
  <si>
    <t>  10 56 19 - Plastic Storage Shelving</t>
  </si>
  <si>
    <t>  10 56 23 - Wire Storage Shelving</t>
  </si>
  <si>
    <t>  10 57 00 - Wardrobe and Closet Specialties</t>
  </si>
  <si>
    <t>  10 57 13 - Hat and Coat Racks</t>
  </si>
  <si>
    <t>  10 57 23 - Closet and Utility Shelving</t>
  </si>
  <si>
    <t>  10 57 23.13 - Wire Closet and Utility Shelving</t>
  </si>
  <si>
    <t>  10 57 23.16 - Plastic-Lam-Clad Closet and Utility Shelv</t>
  </si>
  <si>
    <t>  10 57 23.19 - Wood Closet and Utility Shelving</t>
  </si>
  <si>
    <t>  ---EXTERIOR SPECIALTIES--------------------------------</t>
  </si>
  <si>
    <t>  10 70 00 - Exterior Specialties</t>
  </si>
  <si>
    <t>  10 71 00 - Exterior Protection</t>
  </si>
  <si>
    <t>  10 71 13 - Exterior Sun Control Devices</t>
  </si>
  <si>
    <t>  10 71 13.13 - Exterior Shutters</t>
  </si>
  <si>
    <t>  10 71 13.26 - Decorative Exterior Shutters</t>
  </si>
  <si>
    <t>  10 71 13.43 - Fixed Sun Screens</t>
  </si>
  <si>
    <t>  10 73 00 - Protective Covers</t>
  </si>
  <si>
    <t>  10 73 13 - Awnings</t>
  </si>
  <si>
    <t>  10 73 16 - Canopies</t>
  </si>
  <si>
    <t>  10 73 26 - Walkways Coverings</t>
  </si>
  <si>
    <t>  10 73 43 - Transportation Stop Shelters</t>
  </si>
  <si>
    <t>  10 74 00 - Manufatured Exterior Specialties</t>
  </si>
  <si>
    <t>  10 74 46 - Window Wells</t>
  </si>
  <si>
    <t>  10 75 00 - Flagpoles</t>
  </si>
  <si>
    <t>  10 81 00 - Pest Control Devices</t>
  </si>
  <si>
    <t>  10 86 00 - Security Mirrors and Domes</t>
  </si>
  <si>
    <t>  11 - Equipment</t>
  </si>
  <si>
    <t>  ---MAINTENANCE AND DEMO OF EQUIPMENT-------------------</t>
  </si>
  <si>
    <t>  11 01 00 - Operation and Maintenance of Equipment</t>
  </si>
  <si>
    <t>  11 05 05 - Selective Demolition for Equipment</t>
  </si>
  <si>
    <t>  11 08 00 - Commissioning of Equipment</t>
  </si>
  <si>
    <t>  ---VEHICLE AND PEDESTRIAN EQUIPMENT--------------------</t>
  </si>
  <si>
    <t>  11 10 00 - Vehicle and Pedestrian Equipment</t>
  </si>
  <si>
    <t>  11 11 00 - Vehicle Service Equipment</t>
  </si>
  <si>
    <t>  11 11 26 - Vehicle-Washing Equipment</t>
  </si>
  <si>
    <t>  11 11 36 - Vehicle Charging Equipment</t>
  </si>
  <si>
    <t>  11 12 00 - Parking Control Equipment</t>
  </si>
  <si>
    <t>  11 12 16 - Parking Ticket Dispensers</t>
  </si>
  <si>
    <t>  11 12 33 - Parking Gates</t>
  </si>
  <si>
    <t>  33 05 27 - Corrugated Metal Utility Pipe</t>
  </si>
  <si>
    <t>  11 13 00 - Loading Dock Equipment</t>
  </si>
  <si>
    <t>  11 13 13 - Loading Dock Bumpers</t>
  </si>
  <si>
    <t>  11 13 16.13 - Loading Dock Seals and Shelters</t>
  </si>
  <si>
    <t>  11 13 19 - Stationary Loading Dock Equipment</t>
  </si>
  <si>
    <t>  11 13 23 - Portable Dock Equipment</t>
  </si>
  <si>
    <t>  11 14 00 - Pedestrian Control Equipment</t>
  </si>
  <si>
    <t>  11 14 13 - Pedestrian Gates</t>
  </si>
  <si>
    <t>  11 14 13.16 - Rotary Gates</t>
  </si>
  <si>
    <t>  11 14 13.19 - Turnstiles</t>
  </si>
  <si>
    <t>  11 21 00 - Retail and Service Equipment</t>
  </si>
  <si>
    <t>  11 21 13 - Cash Registers and Checking Equipment</t>
  </si>
  <si>
    <t>  11 21 23 - Vending Equipment</t>
  </si>
  <si>
    <t>  11 21 24 - Money Changing Machines</t>
  </si>
  <si>
    <t>  11 22 00 - Banking Equipment</t>
  </si>
  <si>
    <t>  11 22 13 - Vault Equipment</t>
  </si>
  <si>
    <t>  11 22 13.23 - Vault Ventilators</t>
  </si>
  <si>
    <t>  ---OFFICE EQUIPMENT------------------------------------</t>
  </si>
  <si>
    <t>  11 28 00 - Office Equipment</t>
  </si>
  <si>
    <t>  11 28 13 - Computers</t>
  </si>
  <si>
    <t>  11 28 16 - Printers</t>
  </si>
  <si>
    <t>  11 28 23 - Copiers</t>
  </si>
  <si>
    <t>  11 29 00 - Postal, Packaging, and Shipping Equipment</t>
  </si>
  <si>
    <t>  ---RESIDENTIAL APPLIANCES AND EQUIPMENT----------------</t>
  </si>
  <si>
    <t>  11 30 00 - Residential Equipment</t>
  </si>
  <si>
    <t>  11 30 13.13 - Residential Kitchen Appliances</t>
  </si>
  <si>
    <t>  11 30 13.13 A - Kitchen Appliances - Refrigerator</t>
  </si>
  <si>
    <t>  11 30 13.13 B - Kitchen Appliances - Dishwasher</t>
  </si>
  <si>
    <t>  11 30 13.13 C - Kitchen Appliances - Range</t>
  </si>
  <si>
    <t>  11 30 13.13 D - Kitchen Appliances - Range Hood</t>
  </si>
  <si>
    <t>  11 30 13.13 E - Kitchen Appliances - Micro. Hood</t>
  </si>
  <si>
    <t>  11 30 13.23 - Residential Laundry Appliances</t>
  </si>
  <si>
    <t>  11 30 13.23 A - Laundry Appliances - Washer</t>
  </si>
  <si>
    <t>  11 30 13.23 B - Laundry Appliances - Dryer</t>
  </si>
  <si>
    <t>  11 30 33 - Retractable Stairs</t>
  </si>
  <si>
    <t>  ---CEILING FANS----------------------------------------</t>
  </si>
  <si>
    <t>  11 30 34 - Residential Ceiling Fans</t>
  </si>
  <si>
    <t>  11 30 34 A - Ceiling Fans - Apts.</t>
  </si>
  <si>
    <t>  11 30 34 B - Ceiling Fans - Common</t>
  </si>
  <si>
    <t>  11 30 34 C - Ceiling Fans - Community Bldg.</t>
  </si>
  <si>
    <t>  11 40 00 - Foodservice Equipment</t>
  </si>
  <si>
    <t>  11 50 00 - Educational and Scientific Equipment</t>
  </si>
  <si>
    <t>  11 51 00 - Library Equipment</t>
  </si>
  <si>
    <t>  ---AUDIO VISUAL EQUIPMENT------------------------------</t>
  </si>
  <si>
    <t>  11 52 00 - Audio-Visual Equipment</t>
  </si>
  <si>
    <t>  11 53 00 - Laboratory Equipment</t>
  </si>
  <si>
    <t>  11 56 00 - Observatory Equipment</t>
  </si>
  <si>
    <t>  11 57 00 - Vocational Shop Equipment</t>
  </si>
  <si>
    <t>  ---ENTERTAINMENT/RECREATION/ATHLETIC-------------------</t>
  </si>
  <si>
    <t>  11 60 00 - Entertainment and Recreation Equipment</t>
  </si>
  <si>
    <t>  11 61 00 - Broadcast, Theater, and Stage Equipment</t>
  </si>
  <si>
    <t>  11 66 00 - Athletic Equipment</t>
  </si>
  <si>
    <t>  11 66 13 - Exercise Equipment</t>
  </si>
  <si>
    <t>  11 66 23 - Gymnasium Equipment</t>
  </si>
  <si>
    <t>  11 66 43 - Interior Scoreboards</t>
  </si>
  <si>
    <t>  11 67 00 - Recreational Equipment</t>
  </si>
  <si>
    <t>  11 68 00 - Play Field Equipment and Structures</t>
  </si>
  <si>
    <t>  11 68 13 - Playground Equipment</t>
  </si>
  <si>
    <t>  11 68 16 - Play Structures</t>
  </si>
  <si>
    <t>  11 68 23 - Exterior Court Athletic Equipment</t>
  </si>
  <si>
    <t>  11 68 33 - Athletic Field Equipment</t>
  </si>
  <si>
    <t>  11 68 43 - Exterior Scoreboards</t>
  </si>
  <si>
    <t>  11 79 00 - Therapy Equipment</t>
  </si>
  <si>
    <t>  ---FACILITY EQUIPMENT----------------------------------</t>
  </si>
  <si>
    <t>  11 80 00 - Facility Maintenance and Operation</t>
  </si>
  <si>
    <t>  11 81 00 - Facility Maintenance Equipment</t>
  </si>
  <si>
    <t>  11 82 00 - Facility Solid Waste Handling Equipment</t>
  </si>
  <si>
    <t>  12 - Furnishings</t>
  </si>
  <si>
    <t>  ---MAINTENANCE AND DEMO OF FURNISHINGS-----------------</t>
  </si>
  <si>
    <t>  12 00 00 - Furnishings</t>
  </si>
  <si>
    <t>  12 01 00 - Maintenance of Furnishings</t>
  </si>
  <si>
    <t>  12 05 05 - Selective Demolition of Furnishings</t>
  </si>
  <si>
    <t>  ---ART-------------------------------------------------</t>
  </si>
  <si>
    <t>  12 08 00 - Commissioning of Furnishings</t>
  </si>
  <si>
    <t>  12 10 00 - Art</t>
  </si>
  <si>
    <t>  ---WINDOW TREATMENTS-----------------------------------</t>
  </si>
  <si>
    <t>  12 20 00 - Window Treatments</t>
  </si>
  <si>
    <t>  12 21 00 - Window Blinds</t>
  </si>
  <si>
    <t>  12 21 00 A - Window Blinds - Apts.</t>
  </si>
  <si>
    <t>  12 21 00 A - Window Blinds - Community Bldg.</t>
  </si>
  <si>
    <t>  12 21 00 B - Window Blinds - Common</t>
  </si>
  <si>
    <t>  12 21 13 - Wood Blinds</t>
  </si>
  <si>
    <t>  12 21 13.13 - Metal Horizontal Louver Blinds</t>
  </si>
  <si>
    <t>  12 21 13.23 - Wood Horizontal Louver Blinds</t>
  </si>
  <si>
    <t>  12 21 13.33 - Plastic Horizontal Louver Blinds</t>
  </si>
  <si>
    <t>  12 21 16 - Vertical Louver Blinds</t>
  </si>
  <si>
    <t>  12 21 23 - Roll-Down Blinds</t>
  </si>
  <si>
    <t>  12 22 00 - Curtains and Drapes</t>
  </si>
  <si>
    <t>  12 22 00 A - Curtains and Drapes - Apts.</t>
  </si>
  <si>
    <t>  12 22 00 B - Curtains and Drapes - Common</t>
  </si>
  <si>
    <t>  12 22 00 C - Curtains and Drapes - Community Bldg.</t>
  </si>
  <si>
    <t>  12 23 00 - Interior Shutters</t>
  </si>
  <si>
    <t>  12 26 00 - Interior Daylighting Devices</t>
  </si>
  <si>
    <t>  ---CABINETS AND CASEWORK-------------------------------</t>
  </si>
  <si>
    <t>  12 30 00 - Casework</t>
  </si>
  <si>
    <t>  12 35 00 - Specialty Casework</t>
  </si>
  <si>
    <t>  12 35 30 - Residential Casework</t>
  </si>
  <si>
    <t>  12 35 30.13 - Kitchen Casework</t>
  </si>
  <si>
    <t>  12 35 30.13 A - Kitchen Cabinets - Apts.</t>
  </si>
  <si>
    <t>  12 35 30.13 B - Kitchen Cabinets - Common</t>
  </si>
  <si>
    <t>  12 35 30.13 C - Kitchen Cabinets - Community Bldg.</t>
  </si>
  <si>
    <t>  12 35 30.23 - Bathroom Casework</t>
  </si>
  <si>
    <t>  12 35 30.23 A - Bathroom Vanities - Apts.</t>
  </si>
  <si>
    <t>  12 35 30.23 B - Bathroom Vanities - Common</t>
  </si>
  <si>
    <t>  12 35 30.23 C - Bathroom Vanities - Community Bldg.</t>
  </si>
  <si>
    <t>  12 35 33 - Utility Room Casework</t>
  </si>
  <si>
    <t>  13 35 36 - Mailroom Casework</t>
  </si>
  <si>
    <t>  12 35 39 - Commercial Kitchen Casework</t>
  </si>
  <si>
    <t>  12 35 50 - Educational/Library Casework</t>
  </si>
  <si>
    <t>  12 35 53 - Laboratory Casework</t>
  </si>
  <si>
    <t>  12 35 59 - Display Casework</t>
  </si>
  <si>
    <t>  ---COUNTERTOPS-----------------------------------------</t>
  </si>
  <si>
    <t>  12 36 00 - Countertops</t>
  </si>
  <si>
    <t>  12 36 13 - Concrete Countertops</t>
  </si>
  <si>
    <t>  12 36 16 - Metal Countertops</t>
  </si>
  <si>
    <t>  12 36 19 - Wood Countertops</t>
  </si>
  <si>
    <t>  12 36 23 - Plastic Countertops</t>
  </si>
  <si>
    <t>  12 36 23 A - Plastic Lam. Countertops - Apts.</t>
  </si>
  <si>
    <t>  12 36 23 B - Plastic Lam. Countertops - Common</t>
  </si>
  <si>
    <t>  12 36 23 C - Plastic Lam. Countertops - Community Bldg.</t>
  </si>
  <si>
    <t>  12 36 40 - Stone Countertops</t>
  </si>
  <si>
    <t>  12 36 40 A - Stone Countertops - Apts.</t>
  </si>
  <si>
    <t>  12 36 40 B - Stone Countertops - Common</t>
  </si>
  <si>
    <t>  12 36 40 C - Stone Countertops - Community Bldg.</t>
  </si>
  <si>
    <t>  12 36 61 - Simulated Stone Countertops</t>
  </si>
  <si>
    <t>  12 36 61 A - Simulated Stone Countertops - Apts.</t>
  </si>
  <si>
    <t>  12 36 61 B - Simulated Stone Countertops - Common</t>
  </si>
  <si>
    <t>  12 36 61 C - Simulated Stone Countertops - Comm. Bldg.</t>
  </si>
  <si>
    <t>  12 36 61.13 - Cultured Marble Countertops</t>
  </si>
  <si>
    <t>  12 36 61.13 A - Cultured Marble Counter - Apts.</t>
  </si>
  <si>
    <t>  12 36 61.13 B - Cultured Marble Counter - Common</t>
  </si>
  <si>
    <t>  12 36 61.13 C - Cultured Marble Counter - Comm. Bldg.</t>
  </si>
  <si>
    <t>  12 36 61.16 - Solid Surfacing Countertops</t>
  </si>
  <si>
    <t>  12 36 61.19 - Quartz Agglomerate Countertops</t>
  </si>
  <si>
    <t>  ---FURNISHINGS AND ACCESSORIES-------------------------</t>
  </si>
  <si>
    <t>  12 50 00 - Furniture</t>
  </si>
  <si>
    <t>  12 60 00 - Multiple Seating</t>
  </si>
  <si>
    <t>  12 90 00 - Other Furnishings</t>
  </si>
  <si>
    <t>  12 93 00 - Interior Public Space Furnishings</t>
  </si>
  <si>
    <t>  12 93 13 - Bicycle Racks</t>
  </si>
  <si>
    <t>  12 93 14 - Bicycle Lockers</t>
  </si>
  <si>
    <t>  12 93 23 - Trash and Litter Receptacles</t>
  </si>
  <si>
    <t>  13 - Special Construction</t>
  </si>
  <si>
    <t>  ---MAINTENANCE AND DEMO OF SPECIAL CONSTRUCTION--------</t>
  </si>
  <si>
    <t>  13 01 00 - Operation and Maintenance of Special Const.</t>
  </si>
  <si>
    <t>  13 05 05 - Selective Demolition for Special Const.</t>
  </si>
  <si>
    <t>  ---COMMISSIONING OF SPECIAL CONSTRUCTION---------------</t>
  </si>
  <si>
    <t>  13 08 00 - Commissioning of Special Construction</t>
  </si>
  <si>
    <t>  13 08 11 - Commissioning of Swimming Pools</t>
  </si>
  <si>
    <t>  13 08 12 - Commissioning of Fountains</t>
  </si>
  <si>
    <t>  13 08 30 - Commissioning of Special Structures</t>
  </si>
  <si>
    <t>  13 10 00 - Special Facility Components</t>
  </si>
  <si>
    <t>  ---SWIMMING POOLS, FOUNTAINS AND SAUNAS---------------</t>
  </si>
  <si>
    <t>  13 11 00 - Swimming Pools</t>
  </si>
  <si>
    <t>  13 11 13 - Below-Grade Swimming Pools</t>
  </si>
  <si>
    <t>  13 11 23 - On-Grade Swimming Pools</t>
  </si>
  <si>
    <t>  13 11 33 - Elevated Swimming Pools</t>
  </si>
  <si>
    <t>  13 11 46 - Swimming Pool Accessories</t>
  </si>
  <si>
    <t>  13 11 49 - Swimming Pool Cleaning Equipment</t>
  </si>
  <si>
    <t>  13 12 00 - Fountains</t>
  </si>
  <si>
    <t>  13 20 00 - Special Purpose Rooms</t>
  </si>
  <si>
    <t>  13 21 00 - Controlled Environment Rooms</t>
  </si>
  <si>
    <t>  13 24 00 - Special Activity Rooms</t>
  </si>
  <si>
    <t>  13 24 16 - Saunas</t>
  </si>
  <si>
    <t>  13 24 26 - Steam Baths</t>
  </si>
  <si>
    <t>  13 24 66 - Athletic Rooms</t>
  </si>
  <si>
    <t>  13 28 00 - Athletic and Recreational Special Const.</t>
  </si>
  <si>
    <t>  13 30 00 - Special Structures</t>
  </si>
  <si>
    <t>  13 31 00 - Fabric Structures</t>
  </si>
  <si>
    <t>  13 48 00 - Sound, Vibration, and Seismic Control</t>
  </si>
  <si>
    <t>  14 - Conveying Equipment</t>
  </si>
  <si>
    <t>  14 00 00 - Conveying Equipment</t>
  </si>
  <si>
    <t>  14 00 00 A - Engineering and Shop Drawing fees</t>
  </si>
  <si>
    <t>  ---MAINTENANCE AND DEMO OF CONVEYING SYSTEMS-----------</t>
  </si>
  <si>
    <t>  14 01 20.71 - Elevator Rehabilitation</t>
  </si>
  <si>
    <t>  14 01 30.71 - Escalators &amp; Moving Walks Rehabilitation</t>
  </si>
  <si>
    <t>  14 01 40.71 - Lift Rehabilitation</t>
  </si>
  <si>
    <t>  14 05 05 - Selective Demolition for Conveying Equipment</t>
  </si>
  <si>
    <t>  14 08 00 - Commissioning of Conveying Equipment</t>
  </si>
  <si>
    <t>  ---ELEVATORS-------------------------------------------</t>
  </si>
  <si>
    <t>  14 20 00 - Elevators</t>
  </si>
  <si>
    <t>  14 21 00 - Electric Traction Elevators</t>
  </si>
  <si>
    <t>  14 24 00 - Hydraulic Elevators</t>
  </si>
  <si>
    <t>  14 27 00 - Custom Elevator Cabs and Doors</t>
  </si>
  <si>
    <t>  14 28 00 - Elevator Equipment and Controls</t>
  </si>
  <si>
    <t>  ---ESCALATORS-----------------------------------------</t>
  </si>
  <si>
    <t>  14 30 00 - Escalators and Moving Walks</t>
  </si>
  <si>
    <t>  14 31 00 - Escalators</t>
  </si>
  <si>
    <t>  14 32 00 - Moving Walks</t>
  </si>
  <si>
    <t>  14 33 00 - Moving Ramps</t>
  </si>
  <si>
    <t>  ---LIFTS-----------------------------------------------</t>
  </si>
  <si>
    <t>  14 40 00 - Lifts</t>
  </si>
  <si>
    <t>  14 41 00 - People Lifts</t>
  </si>
  <si>
    <t>  14 42 00 - Wheelchair Lifts</t>
  </si>
  <si>
    <t>  14 45 00 - Vehicle Lifts</t>
  </si>
  <si>
    <t>  14 90 00 - Other Conveying Equipment</t>
  </si>
  <si>
    <t>  ---CHUTES----------------------------------------------</t>
  </si>
  <si>
    <t>  14 91 00 - Facility Chutes</t>
  </si>
  <si>
    <t>  14 91 82 - Trash Chutes</t>
  </si>
  <si>
    <t>  21 - Fire Protection</t>
  </si>
  <si>
    <t>  21 00 00 - Fire Suppression</t>
  </si>
  <si>
    <t>  21 00 00 A - Engineering and Shop Drawing fees</t>
  </si>
  <si>
    <t>  21 00 00 B - Permit Fees</t>
  </si>
  <si>
    <t>  ---MAINTENANCE AND DEMO OF FIRE PROTECTION-------------</t>
  </si>
  <si>
    <t>  21 01 00 - Operation &amp; Maintenance of Fire Suppression</t>
  </si>
  <si>
    <t>  21 05 05 - Selective Demolition for Fire Suppression</t>
  </si>
  <si>
    <t>  ---GENERAL---------------------------------------------</t>
  </si>
  <si>
    <t>  21 05 29 -Hangers&amp;Supports for Fire-Suppres Pipe&amp; Euip</t>
  </si>
  <si>
    <t>  21 08 00 - Commissioning of Fire Suppression</t>
  </si>
  <si>
    <t>  21 09 00 - Instrumentation&amp;Control for Fire Sup Systems</t>
  </si>
  <si>
    <t>  21 10 00 - Water-Based Fire-Suppression Systems</t>
  </si>
  <si>
    <t>  21 11 00 - Facility Fire-Suppres Water Service Piping</t>
  </si>
  <si>
    <t>  21 11 16 - Facility Fire Hydrants</t>
  </si>
  <si>
    <t>  ---FIRE SPRINKLER SYSTEMS------------------------------</t>
  </si>
  <si>
    <t>  21 11 19 - Fire-Department Connections</t>
  </si>
  <si>
    <t>  21 12 00 - Fire-Suppression Standpipes</t>
  </si>
  <si>
    <t>  21 13 00 - Fire-Suppression Sprinkler Systems</t>
  </si>
  <si>
    <t>  21 13 13 - Wet-Pipe Sprinkler Systems</t>
  </si>
  <si>
    <t>  21 13 13 A - Wet-Pipe Sprinkler Systems - Apts.</t>
  </si>
  <si>
    <t>  21 13 13 B - Wet-Pipe Sprinkler Systems - Common</t>
  </si>
  <si>
    <t>  21 13 13 C - Wet-Pipe Sprinkler Systems - Comm. Bldg.</t>
  </si>
  <si>
    <t>  21 13 13 D - Wet-Pipe Sprinkler Systems - Other</t>
  </si>
  <si>
    <t>  21 13 16 - Dry-Pipe Sprinkler Systems</t>
  </si>
  <si>
    <t>  21 13 16 A - Dry-Pipe Sprinkler Systems - Apts.</t>
  </si>
  <si>
    <t>  21 13 16 B - Dry-Pipe Sprinkler Systems - Common</t>
  </si>
  <si>
    <t>  21 13 16 C - Dry-Pipe Sprinkler Systems - Comm. Bldg.</t>
  </si>
  <si>
    <t>  21 13 16 D - Dry-Pipe Sprinkler Systems - Other</t>
  </si>
  <si>
    <t>  21 16 00 - Fire-Suppression Pressure Maintenance Pumps</t>
  </si>
  <si>
    <t>  21 20 00 - Fire-Extinguishing Systems</t>
  </si>
  <si>
    <t>  21 30 00 - Fire Pumps</t>
  </si>
  <si>
    <t>  21 40 00 - Fire-Suppression Water Storage</t>
  </si>
  <si>
    <t>  22 - Plumbing</t>
  </si>
  <si>
    <t>  22 00 00 - Plumbing</t>
  </si>
  <si>
    <t>  22 00 00 A - Engineering and Shop Drawing fees</t>
  </si>
  <si>
    <t>  22 00 00 B - Permit Fees</t>
  </si>
  <si>
    <t>  ---MAINTENANCE AND DEMO OF PLUMBING--------------------</t>
  </si>
  <si>
    <t>  22 01 00 - Operation &amp; Maintenance of Plumbing</t>
  </si>
  <si>
    <t>  22 01 10.16 - Video Piping Inspections</t>
  </si>
  <si>
    <t>  22 01 10.51 - Plumbing Piping Cleaning</t>
  </si>
  <si>
    <t>  22 01 10.61 - Plumbing Piping Repairs</t>
  </si>
  <si>
    <t>  22 01 30 - Operation &amp; Maint of Plumbing Equipment</t>
  </si>
  <si>
    <t>  22 01 40 - Operation &amp; Maint of Plumbing Fixtures</t>
  </si>
  <si>
    <t>  22 01 50 - Op &amp; Maint of Pool&amp;Fountain Plumb Systems</t>
  </si>
  <si>
    <t>  22 05 05 - Selective Demolition for Plumbing</t>
  </si>
  <si>
    <t>  22 05 17 - Sleeves and Sleeve Seals for Plumbing Piping</t>
  </si>
  <si>
    <t>  22 05 19 - Meters</t>
  </si>
  <si>
    <t>  22 05 19 - Meters &amp; Gages for Plumbing Piping</t>
  </si>
  <si>
    <t>  22 05 19 A - Sub Meters</t>
  </si>
  <si>
    <t>  22 07 00 - Plumbing Insulation</t>
  </si>
  <si>
    <t>  22 08 00 - Commissioning of Plumbing</t>
  </si>
  <si>
    <t>  22 10 00 - Plumbing Piping</t>
  </si>
  <si>
    <t>  ---DOMESTIC WATER DISTRIBUTION-------------------------</t>
  </si>
  <si>
    <t>  22 11 13 - Facility Water Distribution Piping</t>
  </si>
  <si>
    <t>  22 11 16 - Domestic Water Piping</t>
  </si>
  <si>
    <t>  22 11 16 A - Domestic Water Rough-In - Apts.</t>
  </si>
  <si>
    <t>  22 11 16 B - Domestic Water Rough-In - Common</t>
  </si>
  <si>
    <t>  22 11 16 C - Domestic Water Rough-In - Community Bldg.</t>
  </si>
  <si>
    <t>  22 11 17 - Gray-Water Piping</t>
  </si>
  <si>
    <t>  22 11 23 - Domestic Water Pumps</t>
  </si>
  <si>
    <t>  22 12 00 - Facility Potable-Water Storage Tanks</t>
  </si>
  <si>
    <t>  ---SANITARY SEWER INSTALL------------------------------</t>
  </si>
  <si>
    <t>  22 13 00 - Facility Sanitary Sewerage</t>
  </si>
  <si>
    <t>  22 13 13 - Facility Sanitary Sewers</t>
  </si>
  <si>
    <t>  22 13 16 - Sanitary Waste and Vent Piping</t>
  </si>
  <si>
    <t>  22 13 16 A - Sanitary Waste Rough-In - Apts.</t>
  </si>
  <si>
    <t>  22 13 16 B - Sanitary Waste Rough-In - Common</t>
  </si>
  <si>
    <t>  22 13 16 C - Sanitary Waste Rough-In - Community Bldg.</t>
  </si>
  <si>
    <t>  22 13 19.13 - Sanitary Drains</t>
  </si>
  <si>
    <t>  22 13 29 - Sanitary Sewerage Pumps</t>
  </si>
  <si>
    <t>  ---STORM SEWER INSTALL---------------------------------</t>
  </si>
  <si>
    <t>  22 14 00 - Facility Storm Drainage</t>
  </si>
  <si>
    <t>  22 14 13 - Facility Storm Drainage Piping</t>
  </si>
  <si>
    <t>  22 14 26 - Storm Drains</t>
  </si>
  <si>
    <t>  22 14 26.13 Roof Drains</t>
  </si>
  <si>
    <t>  22 14 26.16 - Area Drains</t>
  </si>
  <si>
    <t>  22 14 26.19 - Trench Drains</t>
  </si>
  <si>
    <t>  22 14 29 - Sump Pumps</t>
  </si>
  <si>
    <t>  22 14 53 - Rainwater Storage Tanks</t>
  </si>
  <si>
    <t>  ---PLUMBING EQUIPMENT----------------------------------</t>
  </si>
  <si>
    <t>  22 30 00 - Plumbing Equipment</t>
  </si>
  <si>
    <t>  22 31 00 - Domestic Water Softeners</t>
  </si>
  <si>
    <t>  22 32 00 - Domestic Water Filtration Equipment</t>
  </si>
  <si>
    <t>  22 33 00 - Electric Domestic Water Heaters</t>
  </si>
  <si>
    <t>  22 33 00 A - Electric Water Heaters - Apts.</t>
  </si>
  <si>
    <t>  22 33 00 B - Electric Water Heaters - Common</t>
  </si>
  <si>
    <t>  22 33 00 C - Electric Water Heaters - Comm. Bldg.</t>
  </si>
  <si>
    <t>  22 34 00 - Fuel-Fired Domestic Water Heaters</t>
  </si>
  <si>
    <t>  22 34 00 A - Gas-Fired Water Heaters - Apts.</t>
  </si>
  <si>
    <t>  22 34 00 B - Gas-Fired Water Heaters - Common</t>
  </si>
  <si>
    <t>  22 34 00 C - Gas-Fired Water Heaters - Comm. Bldg.</t>
  </si>
  <si>
    <t>  22 35 00 - Domestic Water Heat Exchangers</t>
  </si>
  <si>
    <t>  22 36 00 - Domestic Water Preheaters</t>
  </si>
  <si>
    <t>  22 36 13 - Solar Domestic Water Preheaters</t>
  </si>
  <si>
    <t>  22 36 23 - Geothermal Domestic Water Preheaters</t>
  </si>
  <si>
    <t>  ---RESIDENTIAL PLUMBING FIXTURES-----------------------</t>
  </si>
  <si>
    <t>  22 40 00 - Plumbing Fixtures</t>
  </si>
  <si>
    <t>  22 41 00 - Residential Plumbing Fixtures</t>
  </si>
  <si>
    <t>  22 41 13.13 - Residential Water Closets</t>
  </si>
  <si>
    <t>  22 41 13.13 A - Toilets - Apts.</t>
  </si>
  <si>
    <t>  22 41 13.13 B - Toilets - Common</t>
  </si>
  <si>
    <t>  22 41 13.13 C - Toilets - Community Bldg.</t>
  </si>
  <si>
    <t>  22 41 16 - Residential Lavatories and Sinks</t>
  </si>
  <si>
    <t>  22 41 16 A - Lavatories and Sinks - Apts.</t>
  </si>
  <si>
    <t>  22 41 16 B - Lavatories and Sinks - Common</t>
  </si>
  <si>
    <t>  22 41 16 C - Lavatories and Sinks - Comm. Bldg.</t>
  </si>
  <si>
    <t>  22 41 19 - Residential Bathtubs</t>
  </si>
  <si>
    <t>  22 41 19 A - Bathtubs - Apts.</t>
  </si>
  <si>
    <t>  22 41 19 B - Bathtubs - Common</t>
  </si>
  <si>
    <t>  22 41 19 C - Bathtubs - Comm. Bldg.</t>
  </si>
  <si>
    <t>  22 41 23 - Residential Showers</t>
  </si>
  <si>
    <t>  22 41 23 A - Showers - Apts.</t>
  </si>
  <si>
    <t>  22 41 23 B - Showers - Common</t>
  </si>
  <si>
    <t>  22 41 23 C - Showers - Community Bldg</t>
  </si>
  <si>
    <t>  22 41 26 - Residential Disposers</t>
  </si>
  <si>
    <t>  22 41 26 A - Disposals - Apts.</t>
  </si>
  <si>
    <t>  22 41 26 B - Disposals - Common</t>
  </si>
  <si>
    <t>  22 41 26 C - Disposals - Community Bldg.</t>
  </si>
  <si>
    <t>  22 41 39 - Residential Faucets, Supplies, and Trim</t>
  </si>
  <si>
    <t>  22 41 39 A - Kitchen Faucets and Trim - Apts.</t>
  </si>
  <si>
    <t>  22 41 39 B - Kitchen Faucets and Trim - Common</t>
  </si>
  <si>
    <t>  22 41 39 C - Kitchen Faucets and Trim - Comm. Bldg.</t>
  </si>
  <si>
    <t>  22 41 39 D - Lav. Faucets and Trim - Apts.</t>
  </si>
  <si>
    <t>  22 41 39 E - Lav. Faucets and Trim - Common</t>
  </si>
  <si>
    <t>  22 41 39 F - Lav. Faucets and Trim - Comm. Bldg.</t>
  </si>
  <si>
    <t>  22 41 39 G - Tub Faucets and Trim - Apts.</t>
  </si>
  <si>
    <t>  22 41 39 H - Tub Faucets and Trim - Common</t>
  </si>
  <si>
    <t>  22 41 39 I - Tub Faucets and Trim - Comm. Bldg.</t>
  </si>
  <si>
    <t>  ---COMMERCIAL PLUMBING FIXTURES------------------------</t>
  </si>
  <si>
    <t>  22 42 00 - Commercial Plumbing Fixtures</t>
  </si>
  <si>
    <t>  22 42 13.13 - Commercial Toilets</t>
  </si>
  <si>
    <t>  22 42 13.16 - Commercial Urinals</t>
  </si>
  <si>
    <t>  22 42 16 - Wall Hung Sinks</t>
  </si>
  <si>
    <t>  22 42 19 - Commercial Bathtubs</t>
  </si>
  <si>
    <t>  22 42 23 - Commercial Showers</t>
  </si>
  <si>
    <t>  22 42 26 - Commercial Disposers</t>
  </si>
  <si>
    <t>  22 42 39 - Commercial Faucets, Supplies, and Trim</t>
  </si>
  <si>
    <t>  22 44 00 - Plumbing Wall Carriers</t>
  </si>
  <si>
    <t>  ---DRINKING FOUNTAINS----------------------------------</t>
  </si>
  <si>
    <t>  22 47 13 - Drinking Fountains</t>
  </si>
  <si>
    <t>  ---SWIMMING POOL AND FOUNTAIN SYSTEMS------------------</t>
  </si>
  <si>
    <t>  22 51 00 - Swimming Pool Plumbing Systems</t>
  </si>
  <si>
    <t>  22 51 13 - Swimming Pool Piping</t>
  </si>
  <si>
    <t>  22 51 16 - Swimming Pool Pumps</t>
  </si>
  <si>
    <t>  22 51 19 - Swimming Pool Water Treatment Equipment</t>
  </si>
  <si>
    <t>  22 51 23 - Swimming Pool Equipment Controls</t>
  </si>
  <si>
    <t>  22 52 00 - Fountain Plumbing Systems</t>
  </si>
  <si>
    <t>  23 - Heating, Ventilation &amp; AC</t>
  </si>
  <si>
    <t>  23 00 00 - Heating, Ventilating, Air Conditioning HVAC</t>
  </si>
  <si>
    <t>  23 00 00 A - Engineering and Shop Drawing fees</t>
  </si>
  <si>
    <t>  23 00 00 B - Permit Fees</t>
  </si>
  <si>
    <t>  ---MAINTENANCE AND DEMO OF HVAC------------------------</t>
  </si>
  <si>
    <t>  23 01 00 - Operation and Maintenance of HVAC Systems</t>
  </si>
  <si>
    <t>  23 05 05 - Selective Demolition for Heating, Vent &amp; Air</t>
  </si>
  <si>
    <t>  ---General---------------------------------------------</t>
  </si>
  <si>
    <t>  23 07 00 - HVAC Insulation</t>
  </si>
  <si>
    <t>  23 08 00 - Commissioning of HVAC</t>
  </si>
  <si>
    <t>  23 09 00 - Instrumentation and Control for HVAC</t>
  </si>
  <si>
    <t>  23 10 00 - Facility Fuel Systems</t>
  </si>
  <si>
    <t>  23 12 00 - Facility Fuel Pumps</t>
  </si>
  <si>
    <t>  23 13 00 - Facility Fuel-Storage Tanks</t>
  </si>
  <si>
    <t>  23 20 00 - HVAC Piping and Pumps</t>
  </si>
  <si>
    <t>  23 21 00 - Hydronic Piping and Pumps</t>
  </si>
  <si>
    <t>  23 22 00 - Steam and Condensate Piping and Pumps</t>
  </si>
  <si>
    <t>  23 23 00 - Refrigerant Piping</t>
  </si>
  <si>
    <t>  ---HVAC AIR DISTRIBUTION-------------------------------</t>
  </si>
  <si>
    <t>  23 30 00 - HVAC Air Distribution</t>
  </si>
  <si>
    <t>  23 30 00 A - HVAC Rough-In - Apts.</t>
  </si>
  <si>
    <t>  23 30 00 B - HVAC Rough-In - Commons</t>
  </si>
  <si>
    <t>  23 30 00 C - HVAC Rough-In - Comm. Bldg.</t>
  </si>
  <si>
    <t>  23 31 13 - Metal Ducts</t>
  </si>
  <si>
    <t>  23 31 16 - Nonmetal Ducts</t>
  </si>
  <si>
    <t>  23 32 00 - Air Plenums and Chases</t>
  </si>
  <si>
    <t>  23 33 00 - Air Duct Accessories</t>
  </si>
  <si>
    <t>  23 33 13 - Dampers</t>
  </si>
  <si>
    <t>  23 33 53 - Duct Liners</t>
  </si>
  <si>
    <t>  ---EXHAUST FANS----------------------------------------</t>
  </si>
  <si>
    <t>  23 34 00 - HVAC Fans</t>
  </si>
  <si>
    <t>  23 34 50 - Bathroom Exhaust Fans</t>
  </si>
  <si>
    <t>  23 34 60 - Roof and Attic Fans</t>
  </si>
  <si>
    <t>  23 35 00 - Special Exhaust Systems</t>
  </si>
  <si>
    <t>  ---DIFFUSERS, REGISTERS AND GRILLES--------------------</t>
  </si>
  <si>
    <t>  23 37 00 - Air Outlets and Inlets</t>
  </si>
  <si>
    <t>  23 37 13 - Diffusers, Registers, and Grilles</t>
  </si>
  <si>
    <t>  ---VENTILATION AND FILTRATION--------------------------</t>
  </si>
  <si>
    <t>  23 38 00 - Ventilation Hoods</t>
  </si>
  <si>
    <t>  23 38 13 - Commercial-Kitchen Hoods</t>
  </si>
  <si>
    <t>  23 40 00 - HVAC Air Cleaning Devices</t>
  </si>
  <si>
    <t>  23 41 00 - Particulate Air Filtration</t>
  </si>
  <si>
    <t>  ---CENTRAL HEATING AND COOLING EQUIPMENT---------------</t>
  </si>
  <si>
    <t>  23 50 00 - Central Heating Equipment</t>
  </si>
  <si>
    <t>  23 52 00 - Heating Boilers</t>
  </si>
  <si>
    <t>  23 54 00 - Furnaces</t>
  </si>
  <si>
    <t>  23 55 00 - Fuel-Fired Heaters</t>
  </si>
  <si>
    <t>  23 56 00 - Solar Energy Heating Equipment</t>
  </si>
  <si>
    <t>  23 57 00 - Heat Exchangers for HVAC</t>
  </si>
  <si>
    <t>  23 60 00 - Chiller</t>
  </si>
  <si>
    <t>  23 70 00 - Central HVAC Equipment</t>
  </si>
  <si>
    <t>  23 80 00 - Decentralized HVAC Equipment</t>
  </si>
  <si>
    <t>  23 81 00 - Decentralized Unitary HVAC Equipment</t>
  </si>
  <si>
    <t>  ---UNIT HVAC EQUIPMENT---------------------------------</t>
  </si>
  <si>
    <t>  23 81 13 - Packaged Terminal Air-Conditioners</t>
  </si>
  <si>
    <t>  23 81 19 - Self-Contained Air-Conditioners</t>
  </si>
  <si>
    <t>  23 81 26 - Split-System Air-Conditioners</t>
  </si>
  <si>
    <t>  23 81 26 - Split-System Indoor AHU</t>
  </si>
  <si>
    <t>  23 81 43 - Air-Source Unitary Heat Pumps</t>
  </si>
  <si>
    <t>  23 81 43 - Split-System Outdoor Condensers</t>
  </si>
  <si>
    <t>  23 81 29 - Variable Refrigerant Flow HVAC Systems</t>
  </si>
  <si>
    <t>  23 81 46 - Water-Source Unitary Heat Pumps</t>
  </si>
  <si>
    <t>  23 81 49 - Ground-Source Unitary Heat Pumps</t>
  </si>
  <si>
    <t>  ---HUMIDITY CONTROL------------------------------------</t>
  </si>
  <si>
    <t>  23 84 00 - Dehumidifiers</t>
  </si>
  <si>
    <t>  23 84 13 - Humidifiers</t>
  </si>
  <si>
    <t>  23 84 16 - Mechanical Humidification Units</t>
  </si>
  <si>
    <t>  26 - Electrical</t>
  </si>
  <si>
    <t>  26 00 00 - Electrical</t>
  </si>
  <si>
    <t>  26 00 00 A - Engineering and Shop Drawing fees</t>
  </si>
  <si>
    <t>  26 00 00 B - Permit Fees</t>
  </si>
  <si>
    <t>  ---MAINTENANCE AND DEMO OF ELECTRICAL------------------</t>
  </si>
  <si>
    <t>  26 01 00 - Operation and Maintenance of Electrical Sys</t>
  </si>
  <si>
    <t>  26 05 05 - Selective Demolition for Electrical</t>
  </si>
  <si>
    <t>  26 05 26 - Grounding and Bonding for Electrical Systems</t>
  </si>
  <si>
    <t>  26 05 29 - Hangers and Supports for Electrical Systems</t>
  </si>
  <si>
    <t>  26 05 33 - Raceway and Boxes for Electrical Systems</t>
  </si>
  <si>
    <t>  26 05 33.13 - Conduit for Electrical Systems</t>
  </si>
  <si>
    <t>  26 05 33.16 - Boxes for Electrical Systems</t>
  </si>
  <si>
    <t>  26 05 39 - Underfloor Raceways for Electrical Systems</t>
  </si>
  <si>
    <t>  26 05 43 - Underground Ducts&amp;Raceways for Electrical</t>
  </si>
  <si>
    <t>  26 05 76 - Photometric Studies</t>
  </si>
  <si>
    <t>  26 08 00 - Commissioning of Electrical Systems</t>
  </si>
  <si>
    <t>  26 09 00 - Instrumentation and Control for Elec. System</t>
  </si>
  <si>
    <t>  ---ELECTRICAL DISTRIBUTION-----------------------------</t>
  </si>
  <si>
    <t>  26 10 00 - Medium-Voltage Electrical Distribution</t>
  </si>
  <si>
    <t>  26 10 00 A - Electrical Rough-In - Apts.</t>
  </si>
  <si>
    <t>  26 10 00 B - Electrical Rough-In - Common</t>
  </si>
  <si>
    <t>  26 10 00 C - Electrical Rough-In - Comm. Bldg</t>
  </si>
  <si>
    <t>  26 10 00 D - Electrical Rough-In - Other</t>
  </si>
  <si>
    <t>  26 13 00 - Electrical Switchgear</t>
  </si>
  <si>
    <t>  26 13 00 - Medium-Voltage Switchgear</t>
  </si>
  <si>
    <t>  26 16 00 - Electrical Metering</t>
  </si>
  <si>
    <t>  26 16 00 - Medium-Voltage Metering</t>
  </si>
  <si>
    <t>  26 20 00 - Low-Voltage Electrical Distribution</t>
  </si>
  <si>
    <t>  26 21 00 - Low-Voltage Electrical Service Entrance</t>
  </si>
  <si>
    <t>  26 23 00 - Low-Voltage Switchgear</t>
  </si>
  <si>
    <t>  26 27 00 - Low-Voltage Distribution Equipment</t>
  </si>
  <si>
    <t>  ---PANELBOARDS-----------------------------------------</t>
  </si>
  <si>
    <t>  26 24 00 - Electrical Panels</t>
  </si>
  <si>
    <t>  26 24 00 - Switchboards and Panelboards</t>
  </si>
  <si>
    <t>  ---PHOTOVOLTAIC---------------------------------------</t>
  </si>
  <si>
    <t>  26 31 00 - Photovoltaic Collectors</t>
  </si>
  <si>
    <t>  ---GENERATORS------------------------------------------</t>
  </si>
  <si>
    <t>  26 32 00 - Packaged Generator Assemblies</t>
  </si>
  <si>
    <t>  26 33 00 - Battery Equipment</t>
  </si>
  <si>
    <t>  26 36 00 - Transfer Switches</t>
  </si>
  <si>
    <t>  ---ELECTRICAL PROTECTION-------------------------------</t>
  </si>
  <si>
    <t>  26 40 00 - Electrical Protection</t>
  </si>
  <si>
    <t>  26 41 00 - Facility Lightning Protection</t>
  </si>
  <si>
    <t>  26 43 00 - Surge Protective Devices</t>
  </si>
  <si>
    <t>  ---INTERIOR LIGHTING-----------------------------------</t>
  </si>
  <si>
    <t>  26 50 00 - Lighting</t>
  </si>
  <si>
    <t>  26 51 00 - Interior Lighting</t>
  </si>
  <si>
    <t>  26 51 00 A - Interior Lighting - Apts.</t>
  </si>
  <si>
    <t>  26 51 00 B - Interior Lighting - Common</t>
  </si>
  <si>
    <t>  26 51 00 C - Interior Lighting - Comm. Bldg</t>
  </si>
  <si>
    <t>  26 51 00 D - Interior Lighting - Other</t>
  </si>
  <si>
    <t>  ---SAFETY LIGHTING-------------------------------------</t>
  </si>
  <si>
    <t>  26 52 00 - Safety Lighting</t>
  </si>
  <si>
    <t>  26 52 13 - Emergency and Exit Lighting</t>
  </si>
  <si>
    <t>  26 52 13.16 - Exit Signs</t>
  </si>
  <si>
    <t>  ---SITE LIGHTING-----------------------------------</t>
  </si>
  <si>
    <t>  26 56 00 - Exterior Lighting</t>
  </si>
  <si>
    <t>  26 56 00 - Site Lighting</t>
  </si>
  <si>
    <t>  26 56 13 - Lighting Poles and Standards</t>
  </si>
  <si>
    <t>  26 56 17 - Wall Packs and Standards</t>
  </si>
  <si>
    <t>  26 56 19 - LED Exterior Lighting</t>
  </si>
  <si>
    <t>  26 56 21 - Landscape Lighting</t>
  </si>
  <si>
    <t>  27 - Communications</t>
  </si>
  <si>
    <t>  27 00 00 - Communications</t>
  </si>
  <si>
    <t>  27 01 00 - Operation and Maint of Communications System</t>
  </si>
  <si>
    <t>  27 05 05 - Selective Demolition for Communications</t>
  </si>
  <si>
    <t>  27 05 26 - Grounding and Bonding for Communications Sys</t>
  </si>
  <si>
    <t>  27 05 28 - Pathways for Communication Systems</t>
  </si>
  <si>
    <t>  27 05 29 - Hangers and Supports for Comm Systems</t>
  </si>
  <si>
    <t>  27 05 33 - Conduits and Backboxes for Comm Systems</t>
  </si>
  <si>
    <t>  27 05 43 - Underground Ducts and Raceways for Comm Sys</t>
  </si>
  <si>
    <t>  27 08 00 - Commissioning of Communications</t>
  </si>
  <si>
    <t>  27 10 00 - Structured Cabling</t>
  </si>
  <si>
    <t>  27 11 00 - Communications Equipment Room Fittings</t>
  </si>
  <si>
    <t>  27 13 00 - Communications Backbone Cabling</t>
  </si>
  <si>
    <t>  27 13 13 - Communications Copper Backbone Cabling</t>
  </si>
  <si>
    <t>  27 13 23 - Communications Optical Fiber Backbone Cable</t>
  </si>
  <si>
    <t>  27 13 33 - Communications Coaxial Backbone Cabling</t>
  </si>
  <si>
    <t>  27 13 43 - Communications Services Cabling</t>
  </si>
  <si>
    <t>  27 13 43.13 - Dial tone Services Cabling</t>
  </si>
  <si>
    <t>  27 13 43.23 - T1 Services Cabling</t>
  </si>
  <si>
    <t>  27 13 43.33 - DSL Services Cabling</t>
  </si>
  <si>
    <t>  27 13 43.43 - Cable Services Cabling</t>
  </si>
  <si>
    <t>  27 13 43.53 - Satellite Services Cabling</t>
  </si>
  <si>
    <t>  27 15 00 - Communications Horizontal Cabling</t>
  </si>
  <si>
    <t>  27 15 01.11 - Conductors&amp;Cables for Electr Safety&amp;Secur</t>
  </si>
  <si>
    <t>  27 15 01.13 - Video Surveillance Comm Conductors&amp;Cables</t>
  </si>
  <si>
    <t>  27 15 01.15 - Access Controls Comm Conductors&amp;Cables</t>
  </si>
  <si>
    <t>  27 15 01.19 - Fire Alarm Comm Conductors&amp;Cables</t>
  </si>
  <si>
    <t>  27 15 01.43 - Nurse Call &amp;Intercom Comm Horizon Cabling</t>
  </si>
  <si>
    <t>  28 - Electronic, Safety and Security</t>
  </si>
  <si>
    <t>  ---UPGRADES--------------------------------------------</t>
  </si>
  <si>
    <t>  28 00 00 - Electric Safety and Security</t>
  </si>
  <si>
    <t>  28 01 00 - Operation &amp; Maint of Electronic Safety&amp;Secur</t>
  </si>
  <si>
    <t>  28 01 10.51 - Maint&amp;Admin of Access Control</t>
  </si>
  <si>
    <t>  28 01 10.71 - Upgrades of Access Control</t>
  </si>
  <si>
    <t>  28 01 20.51 - Maint&amp;Admin of Video Surveillance</t>
  </si>
  <si>
    <t>  28 01 20.71 - Upgrades of Video Surveillance</t>
  </si>
  <si>
    <t>  28 01 30.51 - Maint&amp;Admin of Security DetectAlarm&amp;Monit</t>
  </si>
  <si>
    <t>  28 01 30.71 - Upgrades of Security and Alarm Systems</t>
  </si>
  <si>
    <t>  28 01 70.51 - Maint&amp;Admin of Life Safety</t>
  </si>
  <si>
    <t>  28 01 70.71 - Upgrades of Life Safety</t>
  </si>
  <si>
    <t>  28 01 80.51 - Maint&amp;Admin of Fire Detection&amp;Alarm</t>
  </si>
  <si>
    <t>  28 01 80.71 - Upgrades of Fire Detect. &amp; Alarm</t>
  </si>
  <si>
    <t>  28 05 07 - Power Sources for Electronic Safety&amp;Security</t>
  </si>
  <si>
    <t>  28 05 09 - Surge Protection for Electronic Safety&amp;Secur</t>
  </si>
  <si>
    <t>  ---COMMISSIONING OF ELECTRONIC AND SAFETY-------------</t>
  </si>
  <si>
    <t>  28 08 00 - Commissioning of Electronic Safety&amp;Security</t>
  </si>
  <si>
    <t>  ---NEW SECURITY AND ACCESS SYSTEMS---------------------</t>
  </si>
  <si>
    <t>  28 10 00 - Access Control</t>
  </si>
  <si>
    <t>  28 15 00 - Access Control Hardware Devices</t>
  </si>
  <si>
    <t>  28 20 00 - Video Surveillance</t>
  </si>
  <si>
    <t>  28 21 00 - Surveillance Cameras</t>
  </si>
  <si>
    <t>  28 23 00 - Video Management System</t>
  </si>
  <si>
    <t>  28 30 00 - Security Detection, Alarm &amp; Monitoring</t>
  </si>
  <si>
    <t>  28 31 00 - Intrusion Detection</t>
  </si>
  <si>
    <t>  ---NEW LIFE SAFETY ALARMS AND SENSORS------------------</t>
  </si>
  <si>
    <t>  28 42 00 - Gas Detection and Alarm</t>
  </si>
  <si>
    <t>  28 43 00 - Fuel Oil Detection and Alarm</t>
  </si>
  <si>
    <t>  28 45 00 - Water Detection and Alarm</t>
  </si>
  <si>
    <t>  28 46 00 - Fire and Smoke Detection and Alarm</t>
  </si>
  <si>
    <t>  28 46 11.15 - Smoke Detection Sensors</t>
  </si>
  <si>
    <t>  28 46 11.21 - Carbon-Monoxide Detection Sensors</t>
  </si>
  <si>
    <t>  28 46 11.23 - Combination Sensors</t>
  </si>
  <si>
    <t>  28 46 12.11 - Fire Alarm Pull Stations</t>
  </si>
  <si>
    <t>  28 46 20 - Fire Alarm</t>
  </si>
  <si>
    <t>  28 46 23 - Fire Alarm Notification Appliances</t>
  </si>
  <si>
    <t>  28 46 23 - Fire Alarm Notification Devices</t>
  </si>
  <si>
    <t>  ---FIRE ALARM CONTROL INTERFACE------------------------</t>
  </si>
  <si>
    <t>  28 46 24 - Fire Detection &amp;Alarm Emer Control Interface</t>
  </si>
  <si>
    <t>  28 46 24 A - Fire Alarm Annunciation Panel</t>
  </si>
  <si>
    <t>  28 46 24 B - Fire Alarm Control Panel</t>
  </si>
  <si>
    <t>  28 47 00 - Mass Notification</t>
  </si>
  <si>
    <t>  31 - Earthwork</t>
  </si>
  <si>
    <t>  ---MAINTENANCE DEMO AND TESTING------------------------</t>
  </si>
  <si>
    <t>  31 00 00 - Earthwork</t>
  </si>
  <si>
    <t>  31 01 00 - Maint of Earthwork</t>
  </si>
  <si>
    <t>  31 05 05 - Selective Demolition for Earthwork</t>
  </si>
  <si>
    <t>  31 08 00 - Commissioning of Earthwork</t>
  </si>
  <si>
    <t>  31 08 13 - Pile Load Testing</t>
  </si>
  <si>
    <t>  31 08 13.13 - Dynamic Pile Load Testing</t>
  </si>
  <si>
    <t>  31 08 13.16 - Static Pile Load Testing</t>
  </si>
  <si>
    <t>  ---SITE CLEARING---------------------------------------</t>
  </si>
  <si>
    <t>  31 10 00 - Site Clearing</t>
  </si>
  <si>
    <t>  31 11 00 - Clearing and Grubbing</t>
  </si>
  <si>
    <t>  31 12 00 - Selective Clearing</t>
  </si>
  <si>
    <t>  31 13 13 - Selective Tree and Shrub Removal</t>
  </si>
  <si>
    <t>  31 13 16 - Selective Tree and Shrub Trimming</t>
  </si>
  <si>
    <t>  31 14 00 - Earth Stripping and Stockpiling</t>
  </si>
  <si>
    <t>  31 20 00 - Earth Moving</t>
  </si>
  <si>
    <t>  ---OFF-GASSING MITIGATION------------------------------</t>
  </si>
  <si>
    <t>  31 21 00 - Off-Glassing Mitigation</t>
  </si>
  <si>
    <t>  31 21 13 - Radon Mitigation</t>
  </si>
  <si>
    <t>  31 21 16 - Methane Mitigation</t>
  </si>
  <si>
    <t>  ---GRADING---------------------------------------------</t>
  </si>
  <si>
    <t>  31 22 00 - Grading</t>
  </si>
  <si>
    <t>  31 22 13 - Rough Grading</t>
  </si>
  <si>
    <t>  31 22 16 - Fine Grading</t>
  </si>
  <si>
    <t>  31 22 16.13 - Roadway Subgrade Reshaping</t>
  </si>
  <si>
    <t>  31 22 19 - Finish Grading</t>
  </si>
  <si>
    <t>  31 22 19.13 - Spreading and Grading Topsoil</t>
  </si>
  <si>
    <t>  ---EXCAVATION AND FILL---------------------------------</t>
  </si>
  <si>
    <t>  31 23 00 - Excavation and Fill</t>
  </si>
  <si>
    <t>  31 23 13 - Subgrade Preparation</t>
  </si>
  <si>
    <t>  31 23 16 - Excavation</t>
  </si>
  <si>
    <t>  31 23 16.26 - Rock Removal</t>
  </si>
  <si>
    <t>  31 23 19 - Dewatering</t>
  </si>
  <si>
    <t>  31 23 23 - Fill</t>
  </si>
  <si>
    <t>  31 23 23.13 - Backfill</t>
  </si>
  <si>
    <t>  31 23 23.23 - Compaction</t>
  </si>
  <si>
    <t>  31 23 23.33 - Flowable Fill</t>
  </si>
  <si>
    <t>  ---EROSION AND SEDIMENT CONTROL------------------------</t>
  </si>
  <si>
    <t>  31 25 00 - Erosion and Sedimentation Controls</t>
  </si>
  <si>
    <t>  ---SOIL STABILIZATION AND TREATMENT--------------------</t>
  </si>
  <si>
    <t>  31 31 00 - Soil Treatment</t>
  </si>
  <si>
    <t>  31 32 00 - Soil Stabilization</t>
  </si>
  <si>
    <t>  31 33 00 - Rock Stabilization</t>
  </si>
  <si>
    <t>  31 34 00 - Soil Reinforcement</t>
  </si>
  <si>
    <t>  31 35 00 - Slope Protection</t>
  </si>
  <si>
    <t>  31 37 00 - Riprap</t>
  </si>
  <si>
    <t>  ---SHORING AND UNDERPINNING----------------------------</t>
  </si>
  <si>
    <t>  31 41 00 - Shoring</t>
  </si>
  <si>
    <t>  31 43 00 - Concrete Raising</t>
  </si>
  <si>
    <t>  31 45 00 - Vibroflotation and Densification</t>
  </si>
  <si>
    <t>  31 46 00 - Needle Beams</t>
  </si>
  <si>
    <t>  31 48 00 - Underpinning</t>
  </si>
  <si>
    <t>  31 50 00 - Excavation Support and Protection</t>
  </si>
  <si>
    <t>  ---DEEP FOUNDATIONS------------------------------------</t>
  </si>
  <si>
    <t>  31 60 00 - Special Foundations and Load-Bearing Element</t>
  </si>
  <si>
    <t>  31 62 00 - Driven Piles</t>
  </si>
  <si>
    <t>  31 63 00 - Bored Piles</t>
  </si>
  <si>
    <t>  31 64 00 - Caissons</t>
  </si>
  <si>
    <t>  31 66 00 - Special Foundations</t>
  </si>
  <si>
    <t>  32 - Exterior Improvements</t>
  </si>
  <si>
    <t>  ---MAINTENANCE OF PAVEMENT-----------------------------</t>
  </si>
  <si>
    <t>  32 00 00 - Exterior Improvements</t>
  </si>
  <si>
    <t>  32 01 00 - Operation&amp;Maint of Exterior Improvements</t>
  </si>
  <si>
    <t>  32 01 11 - Paving Cleaning</t>
  </si>
  <si>
    <t>  32 01 13 - Asphalt Seal Coat</t>
  </si>
  <si>
    <t>  32 01 17 - Asphalt Crack Sealing</t>
  </si>
  <si>
    <t>  ---PAVEMENT MILLING AND REPAIRS------------------------</t>
  </si>
  <si>
    <t>  32 01 16 - Flexible Paving Rehabilitation</t>
  </si>
  <si>
    <t>  32 01 16.71 - Asphalt Milling</t>
  </si>
  <si>
    <t>  32 01 17 - Flexible Paving Repair</t>
  </si>
  <si>
    <t>  32 01 19 - Rigid Paving Surface Treatment</t>
  </si>
  <si>
    <t>  32 01 23 - Base Course Reconditioning</t>
  </si>
  <si>
    <t>  32 01 26 - Asphalt Overlay</t>
  </si>
  <si>
    <t>  32 01 26.74 - Concrete Overlays</t>
  </si>
  <si>
    <t>  32 01 29 - Rigid Paving Repair</t>
  </si>
  <si>
    <t>  ---LANDSCAPE CONSERVATION------------------------------</t>
  </si>
  <si>
    <t>  32 01 90.23 - Pruning</t>
  </si>
  <si>
    <t>  32 01 90.26 - Watering</t>
  </si>
  <si>
    <t>  32 01 90.29 - Topsoil Preservation</t>
  </si>
  <si>
    <t>  32 01 90.33 - Tree and Shrub Preservation</t>
  </si>
  <si>
    <t>  32 05 05 - Select Demolition for Exterior Improvements</t>
  </si>
  <si>
    <t>  32 05 13 - Soils for Exterior Improvements</t>
  </si>
  <si>
    <t>  32 08 00 - Commissioning of Exterior Improvements</t>
  </si>
  <si>
    <t>  ------------------PAVING-------------------------------</t>
  </si>
  <si>
    <t>  ---SUB-BASE AND BASE COURSE----------------------------</t>
  </si>
  <si>
    <t>  32 11 23 - Stone Base Course</t>
  </si>
  <si>
    <t>  32 11 26 - Asphalt Base Course</t>
  </si>
  <si>
    <t>  ---TOP COURSE AND SEAL COATS---------------------------</t>
  </si>
  <si>
    <t>  32 11 00 - Base Courses</t>
  </si>
  <si>
    <t>  32 12 00 - Asphalt Top Course</t>
  </si>
  <si>
    <t>  32 12 16 - Asphalt Overlay</t>
  </si>
  <si>
    <t>  32 12 16 - Asphalt Paving</t>
  </si>
  <si>
    <t>  32 12 19 - Asphalt Paving Wearing Courses</t>
  </si>
  <si>
    <t>  32 12 36 - Seal Coats</t>
  </si>
  <si>
    <t>  32 12 43 - Porous Flexible Paving</t>
  </si>
  <si>
    <t>  32 12 73 - Asphalt Paving Joint Sealants</t>
  </si>
  <si>
    <t>  ---CONCRETE PAVING-------------------------------------</t>
  </si>
  <si>
    <t>  32 13 13 - Concrete Paving</t>
  </si>
  <si>
    <t>  32 13 16 - Decorative Concrete Paving</t>
  </si>
  <si>
    <t>  32 13 43 - Pervious Concrete Paving</t>
  </si>
  <si>
    <t>  ---UNIT PAVING-----------------------------------------</t>
  </si>
  <si>
    <t>  32 14 00 - Unit Paving</t>
  </si>
  <si>
    <t>  32 14 13 - Precast Concrete Unit Paving</t>
  </si>
  <si>
    <t>  32 14 16 - Brick Unit Paving</t>
  </si>
  <si>
    <t>  32 14 40 - Stone Paving</t>
  </si>
  <si>
    <t>  32 14 43 - Porous Unit Paving</t>
  </si>
  <si>
    <t>  ---CONCRETE WORK---------------------------------------</t>
  </si>
  <si>
    <t>  32 16 00 - Curbs, Gutters, Sidewalks, and Driveways</t>
  </si>
  <si>
    <t>  32 16 13 - Curbs and Gutters</t>
  </si>
  <si>
    <t>  32 16 13 A - Curbs</t>
  </si>
  <si>
    <t>  32 16 23 - Sidewalks</t>
  </si>
  <si>
    <t>  32 16 33 A - Driveways</t>
  </si>
  <si>
    <t>  32 16 33 B - Patios</t>
  </si>
  <si>
    <t>  32 16 33 C - Pool Decks</t>
  </si>
  <si>
    <t>  ---PAVING SPECIALTIES----------------------------------</t>
  </si>
  <si>
    <t>  32 17 13 - Parking Bumpers</t>
  </si>
  <si>
    <t>  36 17 16 - Manufactured Traffic-Calming Devices</t>
  </si>
  <si>
    <t>  32 17 23 - Pavement Markings</t>
  </si>
  <si>
    <t>  32 17 26 - Tactile Warning Surfacing</t>
  </si>
  <si>
    <t>  ---PLAYGROUND AND ATHLETIC SURFACING-------------------</t>
  </si>
  <si>
    <t>  32 18 13 - Synthetic Grass Surfacing</t>
  </si>
  <si>
    <t>  32 18 16.13 - Playground Protective Surfacing</t>
  </si>
  <si>
    <t>  32 18 23 - Athletic Surfacing</t>
  </si>
  <si>
    <t>  ---FENCES, GATES AND ENCLOSURES------------------------</t>
  </si>
  <si>
    <t>  32 31 00 - Fences and Gates</t>
  </si>
  <si>
    <t>  32 31 11 - Gate Operators</t>
  </si>
  <si>
    <t>  32 31 13 - Chain Link Fences and Gates</t>
  </si>
  <si>
    <t>  32 31 19 - Decorative Metal Fences and Gates</t>
  </si>
  <si>
    <t>  32 31 23 - Plastic Fences and Gates</t>
  </si>
  <si>
    <t>  32 31 29 - Wood Fences and Gates</t>
  </si>
  <si>
    <t>  32 31 29 B - Dumpster Enclosures</t>
  </si>
  <si>
    <t>  32 31 32 - Composite Fences and Gates</t>
  </si>
  <si>
    <t>  ---RETAINING WALLS-------------------------------------</t>
  </si>
  <si>
    <t>  32 32 00 - Retaining Walls</t>
  </si>
  <si>
    <t>  32 32 13 - Cast-In-Place Concrete Retaining Walls</t>
  </si>
  <si>
    <t>  32 32 16 - Precast Concrete Retaining Walls</t>
  </si>
  <si>
    <t>  32 32 19 - Unit Masonry Retaining Walls</t>
  </si>
  <si>
    <t>  32 32 23 - Segmental Retaining Walls</t>
  </si>
  <si>
    <t>  32 32 29 -Timber Retaining Walls</t>
  </si>
  <si>
    <t>  32 32 53 - Stone-Retaining Walls</t>
  </si>
  <si>
    <t>  ---SITE FURNISHINGS------------------------------------</t>
  </si>
  <si>
    <t>  32 33 00 - Site Furnishings</t>
  </si>
  <si>
    <t>  32 33 13 - Bicycle Racks</t>
  </si>
  <si>
    <t>  32 33 13 - Site Bicycle Racks</t>
  </si>
  <si>
    <t>  32 33 14 - Bicycle Lockers</t>
  </si>
  <si>
    <t>  32 33 23 - Trash and Litter Receptacles</t>
  </si>
  <si>
    <t>  32 33 33 - Manufactured Planters</t>
  </si>
  <si>
    <t>  32 33 43 A - Benches</t>
  </si>
  <si>
    <t>  32 33 43 B - Tables</t>
  </si>
  <si>
    <t>  32 34 00 - Fabricated Bridges</t>
  </si>
  <si>
    <t>  32 35 00 - Screening Devices</t>
  </si>
  <si>
    <t>  ---MANUFACTURED SITE SPECIALTIES-----------------------</t>
  </si>
  <si>
    <t>  32 39 00 - Manufactured Site Specialties</t>
  </si>
  <si>
    <t>  32 39 13 - Manufactured Metal Bollards</t>
  </si>
  <si>
    <t>  32 39 16 - Manufactured Fire Pits</t>
  </si>
  <si>
    <t>  ---WETLANDS--------------------------------------------</t>
  </si>
  <si>
    <t>  32 71 00 - Constructed Wetlands</t>
  </si>
  <si>
    <t>  32 72 00 - Wetlands Restoration</t>
  </si>
  <si>
    <t>  ---IRRIGATION------------------------------------------</t>
  </si>
  <si>
    <t>  32 80 00 - Irrigation</t>
  </si>
  <si>
    <t>  32 84 00 - Planting Irrigation</t>
  </si>
  <si>
    <t>  ---PLANTINGS-------------------------------------------</t>
  </si>
  <si>
    <t>  32 90 00 - Planting</t>
  </si>
  <si>
    <t>  32 91 00 - Planting Preparation</t>
  </si>
  <si>
    <t>  32 92 00 -Turf and Grasses</t>
  </si>
  <si>
    <t>  32 93 00 - Plants</t>
  </si>
  <si>
    <t>  32 93 13 - Ground Covers</t>
  </si>
  <si>
    <t>  32 93 23 - Plants and Bulbs</t>
  </si>
  <si>
    <t>  32 93 33 - Shrubs</t>
  </si>
  <si>
    <t>  32 93 43 - Trees</t>
  </si>
  <si>
    <t>  32 94 00 - Planting Accessories</t>
  </si>
  <si>
    <t>  32 96 00 - Transplanting</t>
  </si>
  <si>
    <t>  33 - Site Utilities</t>
  </si>
  <si>
    <t>  33 00 00 - Utilities</t>
  </si>
  <si>
    <t>  33 01 00 - Operation and Maintenance of Utilities</t>
  </si>
  <si>
    <t>  ---UTILITY MATERIALS-----------------------------------</t>
  </si>
  <si>
    <t>  33 05 05 Buried Piping Installation</t>
  </si>
  <si>
    <t>  33 05 07 - Trenchless Installation of Utility Piping</t>
  </si>
  <si>
    <t>  33 05 09 - Piping Specials for Utilities</t>
  </si>
  <si>
    <t>  33 05 11 - Aluminum Utility Pipe</t>
  </si>
  <si>
    <t>  33 05 16 - Cast-Iron Utility Pipe</t>
  </si>
  <si>
    <t>  33 05 17 - Copper Utility Pipe and Tubing</t>
  </si>
  <si>
    <t>  33 05 19 - Ductile-Iron Utility Pipe</t>
  </si>
  <si>
    <t>  33 05 24 - Steel Utility Pipe</t>
  </si>
  <si>
    <t>  33 05 31 - Thermoplastic Utility Pipe</t>
  </si>
  <si>
    <t>  33 05 31.11 - PVC Sewer Utility Pipe</t>
  </si>
  <si>
    <t>  33 05 31.33 ABS Utility Pipe</t>
  </si>
  <si>
    <t>  33 05 33 - Polyethylene Utility Pipe</t>
  </si>
  <si>
    <t>  33 05 33.63 -HDPE Communication Duct</t>
  </si>
  <si>
    <t>  33 05 39 - Concrete Pipe</t>
  </si>
  <si>
    <t>  33 05 61 - Concrete Manholes</t>
  </si>
  <si>
    <t>  33 05 71 - Cleanouts</t>
  </si>
  <si>
    <t>  ---COMMISSIONING OF UTILITIES--------------------------</t>
  </si>
  <si>
    <t>  33 08 00 - Commissioning of Utilities</t>
  </si>
  <si>
    <t>  33 09 00 - Instrumentation and Control for Utilities</t>
  </si>
  <si>
    <t>  ---WATER UTILITIES-------------------------------------</t>
  </si>
  <si>
    <t>  33 10 00 - Water Utilities</t>
  </si>
  <si>
    <t>  33 14 00 - Water Utility Transmission and Distribution</t>
  </si>
  <si>
    <t>  33 14 11 - Water Utility Transmission Piping</t>
  </si>
  <si>
    <t>  33 14 13 - Public Water Utility Distribution Piping</t>
  </si>
  <si>
    <t>  33 14 16 - Site Water Utility Distribution Piping</t>
  </si>
  <si>
    <t>  33 14 17 - Site Water Utility Service Laterals</t>
  </si>
  <si>
    <t>  33 14 19 - Valves &amp; Hydrants for Water Utility Service</t>
  </si>
  <si>
    <t>  33 19 00 - Water Utility Metering Equipment</t>
  </si>
  <si>
    <t>  ---SANITARY SEWER--------------------------------------</t>
  </si>
  <si>
    <t>  33 30 00 - Sanitary Sewerage</t>
  </si>
  <si>
    <t>  33 31 00 - Sanitary Sewerage Piping</t>
  </si>
  <si>
    <t>  33 32 00 - Sanitary Sewerage Equipment</t>
  </si>
  <si>
    <t>  33 32 11 - Field-Erected Wastewater Pumping Stations</t>
  </si>
  <si>
    <t>  33 32 13 - Packaged Wastewater Pumping Stations</t>
  </si>
  <si>
    <t>  33 32 16 - Packaged Wastewater Grinder Pump Assemblies</t>
  </si>
  <si>
    <t>  33 34 00 - Onsite Wastewater Disposal</t>
  </si>
  <si>
    <t>  33 36 00 - Wastewater Utility Storage Tanks</t>
  </si>
  <si>
    <t>  ---STORM WATER-----------------------------------------</t>
  </si>
  <si>
    <t>  33 40 00 - Stormwater Utilities</t>
  </si>
  <si>
    <t>  33 41 00 - Subdrainage</t>
  </si>
  <si>
    <t>  33 41 13 - Foundation Drainage</t>
  </si>
  <si>
    <t>  33 41 16 - Subdrainage Piping</t>
  </si>
  <si>
    <t>  33 41 19 - Underslab Drainage</t>
  </si>
  <si>
    <t>  33 41 33 - Retaining Wall Drainage</t>
  </si>
  <si>
    <t>  33 42 00 - Stormwater Conveyance</t>
  </si>
  <si>
    <t>  33 42 11 - Stormwater Gravity Piping</t>
  </si>
  <si>
    <t>  33 42 13 - Stormwater Culverts</t>
  </si>
  <si>
    <t>  33 42 31 - Stormwater Area Drains and Inlets</t>
  </si>
  <si>
    <t>  33 42 33 - Stormwater Curbside Drains and Inlets</t>
  </si>
  <si>
    <t>  33 42 36 - Stormwater Trench Drains</t>
  </si>
  <si>
    <t>  33 44 00 - Stormwater Utility Equipment</t>
  </si>
  <si>
    <t>  33 44 11 - Field-Erected Stormwater Pumping Stations</t>
  </si>
  <si>
    <t>  33 44 13 - Packaged Stormwater Pumping Stations</t>
  </si>
  <si>
    <t>  33 44 21 - Stormwater Downspout Filters</t>
  </si>
  <si>
    <t>  33 44 23 - Inline Stormwater Filters</t>
  </si>
  <si>
    <t>  33 44 26 - Stormwater Catch Basin Insert Filters</t>
  </si>
  <si>
    <t>  33 44 27 - Stormwater Trench Drain Insert Filters</t>
  </si>
  <si>
    <t>  33 44 53 - Stormwater Area Drainage Pop-Up Relief Valve</t>
  </si>
  <si>
    <t>  33 46 00 - Stormwater Management</t>
  </si>
  <si>
    <t>  33 46 11 - Stormwater Ponds</t>
  </si>
  <si>
    <t>  33 46 16 - Outlet Structures for Stormwater Ponds</t>
  </si>
  <si>
    <t>  33 46 23 - Modular Buried Stormwater Storage Units</t>
  </si>
  <si>
    <t>  33 46 39 - Rain Barrels</t>
  </si>
  <si>
    <t>  ---GAS/FUEL UTILITIES----------------------------------</t>
  </si>
  <si>
    <t>  33 52 00 - Hydrocarbon Transmission and Distribution</t>
  </si>
  <si>
    <t>  33 52 13 - Liquid Hydrocarbon Piping</t>
  </si>
  <si>
    <t>  33 52 16 - Natural Gas Piping</t>
  </si>
  <si>
    <t>  33 52 16.13 - Steel Natural Gas Piping</t>
  </si>
  <si>
    <t>  33 56 00 - Hydrocarbon Storage</t>
  </si>
  <si>
    <t>  33 56 13 - Above-ground Fuel Storage Tanks</t>
  </si>
  <si>
    <t>  33 56 33 - Underground Fuel Storage Tanks</t>
  </si>
  <si>
    <t>  33 59 00 - Gas Utility Metering</t>
  </si>
  <si>
    <t>  33 60 00 - Hydronic and Steam Energy Utilities</t>
  </si>
  <si>
    <t>  33 61 00 - Hydronic Energy Distribution</t>
  </si>
  <si>
    <t>  33 63 00 - Steam Energy Distribution</t>
  </si>
  <si>
    <t>  ---ELECTRICAL UTILITIES--------------------------------</t>
  </si>
  <si>
    <t>  33 70 00 - Electrical Utilities</t>
  </si>
  <si>
    <t>  33 71 00 - Electrical Transmission &amp; Distribution</t>
  </si>
  <si>
    <t>  33 71 00 - Electrical Utility Transmission&amp;Distribution</t>
  </si>
  <si>
    <t>  33 72 00 - Electrical Substations</t>
  </si>
  <si>
    <t>  33 73 00 - Electrical Transformers</t>
  </si>
  <si>
    <t>  78 74 00 - Extra High Voltage Switchgear&amp;Protection Dev</t>
  </si>
  <si>
    <t>  33 75 00 - High Voltage Switchgear &amp; Protection</t>
  </si>
  <si>
    <t>  33 77 00 - Medium-Voltage Utility Switchgear&amp;Protection</t>
  </si>
  <si>
    <t>  33 78 00 - Substation Converter Stations</t>
  </si>
  <si>
    <t>  33 79 00 - Site Grounding</t>
  </si>
  <si>
    <t>  ---COMMUNICATIONS UTILITIES----------------------------</t>
  </si>
  <si>
    <t>  33 80 00 - Communications Utitilies</t>
  </si>
  <si>
    <t>  33 82 00 A - Telephone Transmission and Distribution</t>
  </si>
  <si>
    <t>  33 82 00 B - Cable Transmission and Distribution</t>
  </si>
  <si>
    <t>  33 82 00 C - Internet Transmission and Distribution</t>
  </si>
  <si>
    <t>Include these costs under Existing Conditions</t>
  </si>
  <si>
    <t>Existing Conditions/Demo</t>
  </si>
  <si>
    <t>Est. Remaining Equity</t>
  </si>
  <si>
    <t xml:space="preserve">Uses </t>
  </si>
  <si>
    <t xml:space="preserve">Changes to Hard Costs </t>
  </si>
  <si>
    <t>Rearranged Soft Costs to match CBU</t>
  </si>
  <si>
    <t>Total Owner's Costs</t>
  </si>
  <si>
    <t>i.  If Perm Forward, how many months from rate lock?</t>
  </si>
  <si>
    <t>of Hard Costs</t>
  </si>
  <si>
    <t>added % of HC to Contingency number</t>
  </si>
  <si>
    <t>Add # of Exempt Units/ market units</t>
  </si>
  <si>
    <t>Gap Loan Fees</t>
  </si>
  <si>
    <t xml:space="preserve">The portion of the gap loan that is not secured by a Letter of Credit will be subject to a 2% fee. </t>
  </si>
  <si>
    <t>Prepayment Lockout</t>
  </si>
  <si>
    <t xml:space="preserve">Taxable debt restricts prepayment for 10 years.  Tax Exempt debt restricts prepayment for 15 years. </t>
  </si>
  <si>
    <t xml:space="preserve">Between 25 - 35 years. </t>
  </si>
  <si>
    <t xml:space="preserve">A non-refundable application fee in the amount of $10,000 is due with the  application.  This fee will be applied to the 1/2% processing fee. </t>
  </si>
  <si>
    <t>5/8% for remaining balance of construction/permanent loans over 7.5 million</t>
  </si>
  <si>
    <t>Project owners will be required to demonstrate the availability of required equity prior to rate lock.  Additional owner equity may be required as a result of actual costs exceeding budgeted costs during construction phase.</t>
  </si>
  <si>
    <t xml:space="preserve">A letter of credit in the amount of 7.5% of the construction contract (12.5% if funding stored materials on site) is required at closing.  </t>
  </si>
  <si>
    <t>Estimates Quoted daily, committed to at time of rate lock</t>
  </si>
  <si>
    <t xml:space="preserve">All construction loans require a contractor prepared cost certification. Tax Exempt loans require third-party audited cost certifications.  For Taxable loans, a mortgagor cost certification is allowed.  </t>
  </si>
  <si>
    <t>(Click here for Architectural Design Requirements)</t>
  </si>
  <si>
    <t>Acquisition only</t>
  </si>
  <si>
    <t>Adaptive Reuse</t>
  </si>
  <si>
    <t>New Construction &amp; Rehab</t>
  </si>
  <si>
    <t>New Construction &amp; Adaptive Reuse</t>
  </si>
  <si>
    <t>Loan Increase for New Units</t>
  </si>
  <si>
    <t>Loan Increase for Rehab</t>
  </si>
  <si>
    <t>Loan Increase for Cash Out</t>
  </si>
  <si>
    <t>Loan Increase for Work Escrow</t>
  </si>
  <si>
    <t>Virgina Housing Debt Only Coverage Ratio</t>
  </si>
  <si>
    <t>All Permanent Debt Coverage Ratio</t>
  </si>
  <si>
    <t>to map % Universal Design?</t>
  </si>
  <si>
    <t xml:space="preserve">Will this property have any of the following types of units? </t>
  </si>
  <si>
    <t># of HC accessible units (UFAS, ANSI Accessible, ADA)</t>
  </si>
  <si>
    <t># of ANSI Type B Adaptable units</t>
  </si>
  <si>
    <t># of ANSI Type A Adaptable units</t>
  </si>
  <si>
    <t># of Fair Housing units</t>
  </si>
  <si>
    <t>Year Last Rehabbed</t>
  </si>
  <si>
    <t xml:space="preserve"> (if applicable)</t>
  </si>
  <si>
    <t># of LIHTC Units</t>
  </si>
  <si>
    <t># of rental units constructed to Virginia Housing's Universal Design Standards</t>
  </si>
  <si>
    <t>If PBV, State Assistance or Other, describe:</t>
  </si>
  <si>
    <t># of units receiving assistance</t>
  </si>
  <si>
    <t># of years in rental assistance contract</t>
  </si>
  <si>
    <t># of Unrestricted Income units</t>
  </si>
  <si>
    <t>Market/ Unrestricted</t>
  </si>
  <si>
    <t>LIHTC Rent Limits (if applicable)</t>
  </si>
  <si>
    <t>Virginia Housing Mixed Income Programs</t>
  </si>
  <si>
    <t>(b)  20% of units at 80% AMI, 80% of units unrestricted</t>
  </si>
  <si>
    <t>(a)  10% of units at 30% AMI, 90% of units unrestricted</t>
  </si>
  <si>
    <t>Special Selection</t>
  </si>
  <si>
    <t xml:space="preserve">Income Restrictions Requested: </t>
  </si>
  <si>
    <t>(a)  100% of units at 150% AMI</t>
  </si>
  <si>
    <t>Other Costs not funded by Virginia Housing that will be incurred between closing and conversion</t>
  </si>
  <si>
    <t>Other Costs Not Funded by Virginia Housing</t>
  </si>
  <si>
    <t>If this property has existing LIHTC credits, indicate type:</t>
  </si>
  <si>
    <t>Subordinated</t>
  </si>
  <si>
    <t>Unsubordinated</t>
  </si>
  <si>
    <t>No Ground Lease</t>
  </si>
  <si>
    <t xml:space="preserve">If the property is converting from public housing, please select program: </t>
  </si>
  <si>
    <t xml:space="preserve">Who is the public housing authority partner? </t>
  </si>
  <si>
    <t>RAD</t>
  </si>
  <si>
    <t>Section 18 Demolition and Disposition</t>
  </si>
  <si>
    <t>RAD/ Section 18 Blend</t>
  </si>
  <si>
    <t>Abingdon RHA</t>
  </si>
  <si>
    <t>Accomack-Northampton Regional Hsg. Auth.</t>
  </si>
  <si>
    <t>Albemarle County Office of Housing</t>
  </si>
  <si>
    <t>Big Stone Gap RHA</t>
  </si>
  <si>
    <t>Bristol RHA</t>
  </si>
  <si>
    <t>Charlottesville RHA</t>
  </si>
  <si>
    <t>Chesapeake RHA</t>
  </si>
  <si>
    <t>Cumberland Regional Housing Auth.</t>
  </si>
  <si>
    <t>Danville RHA</t>
  </si>
  <si>
    <t>Fairfax RHA</t>
  </si>
  <si>
    <t>Franklin RHA</t>
  </si>
  <si>
    <t>Hampton RHA</t>
  </si>
  <si>
    <t>Harrisonburg RHA</t>
  </si>
  <si>
    <t>Hopewell RHA</t>
  </si>
  <si>
    <t>James City County Office of Housing</t>
  </si>
  <si>
    <t>Lynchburg RHA</t>
  </si>
  <si>
    <t>Marion RHA</t>
  </si>
  <si>
    <t>Newport News RHA</t>
  </si>
  <si>
    <t>Norfolk RHA</t>
  </si>
  <si>
    <t>Norton RHA</t>
  </si>
  <si>
    <t>People Inc. of Southern Virginia</t>
  </si>
  <si>
    <t>Petersburg RHA</t>
  </si>
  <si>
    <t>Portsmouth RHA</t>
  </si>
  <si>
    <t>Roanoke RHA</t>
  </si>
  <si>
    <t>Richmond RHA</t>
  </si>
  <si>
    <t>Staunton RHA</t>
  </si>
  <si>
    <t>Suffolk RHA</t>
  </si>
  <si>
    <t>VA Beach Dept. of Hsg &amp; Neighborhood Pres.</t>
  </si>
  <si>
    <t>Waynesboro RHA</t>
  </si>
  <si>
    <t>Williamsburg HFA</t>
  </si>
  <si>
    <t>Wise County RHA</t>
  </si>
  <si>
    <t>Wytheville RHA</t>
  </si>
  <si>
    <t>Total Floor Area For The Entire Development………………………...……………….………………………….</t>
  </si>
  <si>
    <t>Unheated Floor Area (ie. Breezeways, Balconies, Storage)………………………………………………..</t>
  </si>
  <si>
    <t>Total Usable Residential Heated Area………………………………………………………………………………..</t>
  </si>
  <si>
    <t>Estimated Remaining Equity</t>
  </si>
  <si>
    <t>Miscellaneous (From Other Costs not funded by Virginia Housing below)</t>
  </si>
  <si>
    <t>Virginia Housing Debt Service</t>
  </si>
  <si>
    <t>Component replacement schedule including replacement date, quantities and reserve fund calculations)</t>
  </si>
  <si>
    <t xml:space="preserve">All Locations Same?  </t>
  </si>
  <si>
    <t>For ProLink Set Up - Always True</t>
  </si>
  <si>
    <t>Other 5?</t>
  </si>
  <si>
    <t>Other 4?</t>
  </si>
  <si>
    <t xml:space="preserve">4.   </t>
  </si>
  <si>
    <t xml:space="preserve">5.   </t>
  </si>
  <si>
    <r>
      <rPr>
        <i/>
        <sz val="10"/>
        <color theme="1"/>
        <rFont val="Calibri"/>
        <family val="2"/>
        <scheme val="minor"/>
      </rPr>
      <t xml:space="preserve">other Amentities? </t>
    </r>
    <r>
      <rPr>
        <sz val="10"/>
        <color theme="1"/>
        <rFont val="Calibri"/>
        <family val="2"/>
        <scheme val="minor"/>
      </rPr>
      <t xml:space="preserve">         2.</t>
    </r>
  </si>
  <si>
    <t>Temp - Shelter</t>
  </si>
  <si>
    <t>Temp - Transitional Housing</t>
  </si>
  <si>
    <t>Perm - Supportive Housing</t>
  </si>
  <si>
    <t>Congregate Residential - Supported Placement</t>
  </si>
  <si>
    <t>Congregate Residential - Group Home</t>
  </si>
  <si>
    <t>Perm Congregate - Assisted Living</t>
  </si>
  <si>
    <t>Perm Congregate - Adult Home</t>
  </si>
  <si>
    <t xml:space="preserve">If property will have congregate services, indicate type: </t>
  </si>
  <si>
    <t>Provide more detail if possible:</t>
  </si>
  <si>
    <t>Total Structures &amp; Land</t>
  </si>
  <si>
    <t>Developer Fee (Edit Budget)</t>
  </si>
  <si>
    <t>Miscellaneous (Other Costs not funded by VH)</t>
  </si>
  <si>
    <t>Existing Improvement Acquisition</t>
  </si>
  <si>
    <t>(If development has more than 50 unit type mixes, contact Virginia Housing for an extended form.)</t>
  </si>
  <si>
    <t>Pull Cords</t>
  </si>
  <si>
    <t>Custom1</t>
  </si>
  <si>
    <t>Custom2</t>
  </si>
  <si>
    <t>Custom3</t>
  </si>
  <si>
    <t>Custom4</t>
  </si>
  <si>
    <t>Custom5</t>
  </si>
  <si>
    <t>Custom1 T/F</t>
  </si>
  <si>
    <t>Custom2 T/F</t>
  </si>
  <si>
    <t>Custom3 T/F</t>
  </si>
  <si>
    <t>Custom4 T/F</t>
  </si>
  <si>
    <t>Custom5 T/F</t>
  </si>
  <si>
    <t>3.  Primary Unit Floor Material:</t>
  </si>
  <si>
    <t>4.  Site Amenities (indicate all proposed):</t>
  </si>
  <si>
    <t>Notes related to this Unit Type</t>
  </si>
  <si>
    <t>Over 100%</t>
  </si>
  <si>
    <t>per $100</t>
  </si>
  <si>
    <t>Name of Developer</t>
  </si>
  <si>
    <t>Development Name</t>
  </si>
  <si>
    <t>App error?</t>
  </si>
  <si>
    <r>
      <t>Principal(s)</t>
    </r>
    <r>
      <rPr>
        <sz val="11"/>
        <rFont val="Calibri"/>
        <family val="2"/>
        <scheme val="minor"/>
      </rPr>
      <t xml:space="preserve"> involved (e.g. general partners, LLC members, controlling shareholders, etc.):</t>
    </r>
  </si>
  <si>
    <r>
      <t>**</t>
    </r>
    <r>
      <rPr>
        <i/>
        <sz val="9"/>
        <rFont val="Calibri"/>
        <family val="2"/>
        <scheme val="minor"/>
      </rPr>
      <t xml:space="preserve"> </t>
    </r>
    <r>
      <rPr>
        <i/>
        <u/>
        <sz val="9"/>
        <rFont val="Calibri"/>
        <family val="2"/>
        <scheme val="minor"/>
      </rPr>
      <t>These should be the names of individuals who comprise the GP or LLC members, not simply the names of</t>
    </r>
  </si>
  <si>
    <t>Will the property remain under any extended use restrictions related to the LIHTC program?</t>
  </si>
  <si>
    <t>(d)  40% of units at 100% AMI, 60% of units unrestricted</t>
  </si>
  <si>
    <t>Select applicable income limits ( % of units at % of Adj. Median Income (AMI)) - additional requirements may apply</t>
  </si>
  <si>
    <t>(a) 50% of units at 50% AMI, 50% of units at 150% of AMI</t>
  </si>
  <si>
    <t>(b) 100% of units at 150% AMI (in defined Rural areas)</t>
  </si>
  <si>
    <t xml:space="preserve">A person or family may be disapproved for admission to the development if it is found that they willfully falsified information to gain admission as well as for any reason related to such person's or family ability or willingness to comply with the terms of the lease and/or applicable law.  In the event that any application is disapproved, the applicant will be notified in writing by the manager as to the reasons why the application was disapproved.  </t>
  </si>
  <si>
    <t>(if REACH is additional funding, income limits are determined by the bond funds used)</t>
  </si>
  <si>
    <r>
      <t xml:space="preserve">2.  Indicate any additional unit amenities that would apply to your property - </t>
    </r>
    <r>
      <rPr>
        <b/>
        <i/>
        <sz val="11"/>
        <color theme="1"/>
        <rFont val="Calibri"/>
        <family val="2"/>
        <scheme val="minor"/>
      </rPr>
      <t xml:space="preserve">will apply to all units unless indicated otherwise on Income Tab - Unit Mix: </t>
    </r>
  </si>
  <si>
    <r>
      <rPr>
        <i/>
        <sz val="10"/>
        <color theme="1"/>
        <rFont val="Calibri"/>
        <family val="2"/>
        <scheme val="minor"/>
      </rPr>
      <t xml:space="preserve">Describe any   </t>
    </r>
    <r>
      <rPr>
        <sz val="10"/>
        <color theme="1"/>
        <rFont val="Calibri"/>
        <family val="2"/>
        <scheme val="minor"/>
      </rPr>
      <t xml:space="preserve">                 1.</t>
    </r>
  </si>
  <si>
    <t>THIS PAGE IS A DISPLAY ONLY!  All edits must be made on the corresponding tab</t>
  </si>
  <si>
    <t>Will development receive any tax abatements?</t>
  </si>
  <si>
    <t>Bond Premiums</t>
  </si>
  <si>
    <t>Building Permits paid by GC</t>
  </si>
  <si>
    <t>Provide resumes of Team Firms and/or Contacts and Contractor Financial Statements prior to Commitment.</t>
  </si>
  <si>
    <t>Mortgage Banker Firm</t>
  </si>
  <si>
    <t>General Contractor Firm</t>
  </si>
  <si>
    <t>Real Estate Attorney Firm</t>
  </si>
  <si>
    <t>Design Architect Firm</t>
  </si>
  <si>
    <t>Supervisory Architect Firm</t>
  </si>
  <si>
    <t>LITHC units &gt; Total Units</t>
  </si>
  <si>
    <t>% over 100%</t>
  </si>
  <si>
    <t>Virginia Housing Rental Housing Loan Application - MIXED USE</t>
  </si>
  <si>
    <t>M2.  Commercial Income Summary</t>
  </si>
  <si>
    <t>(If development has more than 10 commerical leases, contact Virginia Housing for an extended form.)</t>
  </si>
  <si>
    <t>Tenant</t>
  </si>
  <si>
    <t>Commercial Building Type</t>
  </si>
  <si>
    <t>Annual Rent Per Sq Ft</t>
  </si>
  <si>
    <t>Annual Rent</t>
  </si>
  <si>
    <t>Annual Reimbursement Income</t>
  </si>
  <si>
    <t>Taxes Per Sq Ft</t>
  </si>
  <si>
    <t>CAM per SQ Ft</t>
  </si>
  <si>
    <t>Insurance Per Sq ft</t>
  </si>
  <si>
    <t>Comments</t>
  </si>
  <si>
    <t>DO NOT COPY AND PASTE!!!!</t>
  </si>
  <si>
    <t>Gross Potential Rental Income</t>
  </si>
  <si>
    <t>Total Gross Potential Income</t>
  </si>
  <si>
    <t xml:space="preserve">Less Vacancy/ Credit Loss % </t>
  </si>
  <si>
    <t>Commercial Parking Income</t>
  </si>
  <si>
    <t xml:space="preserve">VHDA Commercial Lease Provisions provided at Exhibit 5. </t>
  </si>
  <si>
    <t>EXHIBIT 5:  Mixed Use Lease Provisions</t>
  </si>
  <si>
    <t>REQUIREMENTS FOR COMMERCIAL LEASES IN MIXED USE DEVELOPMENTS</t>
  </si>
  <si>
    <t>The lease must provide that it is subject and subordinate to the lien of any and all deeds of trust, including, in particular, the provisions thereof relating to the use and application of insurance and condemnation proceeds.  In the lease the tenant must agree to execute such agreements and instruments as the mortgagees shall require in order to effect such subordination.  In the lease the tenant must further agree to attorn to any purchaser upon foreclosure or deed in lieu of foreclosure and to execute such agreements and instruments as any such purchaser may require to effect such attornment.  The lease must also require the tenant to execute tenant estoppel certificates when requested by any mortgagee.</t>
  </si>
  <si>
    <t>The lease shall not give the tenant the right to cure any breach or default by the landlord under the lease or to deduct the cost of any such cure from the rent.</t>
  </si>
  <si>
    <t>In the case of casualty, the tenant must not have the right to terminate the lease unless (1) the space leased by the tenant is substantially damaged or the use thereof is substantially impaired and (ii) any damaged area for which the landlord is responsible for restoration is not restored by the landlord within a reasonable period of time.</t>
  </si>
  <si>
    <t>The lease must not create any lien rights in the tenant or in any other party or, if any such lien rights are created, the lease must expressly provide that such rights shall be subordinate to any mortgagee’s deed of trust lien.</t>
  </si>
  <si>
    <t>No covenant in the lease shall have the effect of requiring any purchaser at foreclosure (or by deed in lieu of foreclosure) to incur any expenses or perform any obligations that are not necessary and customary expenses or obligations for landlords of similar properties.</t>
  </si>
  <si>
    <t>Any right of the tenant to cancel the lease must be limited to material breaches of the lease by the landlord or to other events that would substantially impair the tenant’s ability to use the leased space.</t>
  </si>
  <si>
    <t>Any sublease or assignment of the lease by the tenant must require the prior written consent of the landlord and mortgagee.  Any such sublease or assignment must not operate to release the initial tenant from liability under the lease.</t>
  </si>
  <si>
    <t xml:space="preserve">Any provision for release by the landlord of the tenant for damage to the premises covered by insurance must be conditioned upon the landlord’s obtaining, without cost to the landlord, an endorsement to its hazard insurance policy to the effect that such waiver shall not affect the coverage under such policy.  </t>
  </si>
  <si>
    <t xml:space="preserve">The lease must not contain any provision requiring any mortgagee (or requiring the landlord to cause any mortgagee) to give notice to the tenant of any default under the mortgagee’s deed of trust.       </t>
  </si>
  <si>
    <t>The lease must require the tenant to maintain comprehensive general liability insurance with a combined limit for bodily injury and property damage in an amount not less than $1,000,000.  If the tenant will serve alcoholic beverages in the leased space, the tenant must maintain liquor liability insurance.  The lease must require the tenant to submit to the landlord, upon the request of the landlord, certificates of insurance evidencing such comprehensive general liability and (if applicable) liquor liability insurance.</t>
  </si>
  <si>
    <t xml:space="preserve">The lease must require the tenant to obtain and maintain all permits and licenses required for the intended use and occupancy of the leased space and to comply with all applicable federal, state and local laws, regulations, ordinances, permits, and restrictions governing such use and occupancy and all duly recorded covenants and restrictions affecting the leased space. </t>
  </si>
  <si>
    <t>In the lease, the tenant shall covenant not to use, produce, generate, store or dispose of any hazardous substances (as defined in the Comprehensive Environmental Response, Compensation and Liability Act of 1980), as amended) in or about the leased space without the prior approval of the landlord, shall notify the landlord of any governmental or regulatory actions or claims by any third party relating to any such hazardous substances on or about the leased space, shall not take any remedial action or enter into any settlement agreements with respect to any such hazardous substances without the prior approval of the landlord, and shall indemnify the landlord from any liability, claim, loss or damage in the event of any such use, production, storage or disposal of such hazardous substances.</t>
  </si>
  <si>
    <t xml:space="preserve">The lease must require the tenant to send each mortgagee a copy of any notice of default (if any such notice is required by the lease) by the landlord under the lease simultaneously with any such notice to the landlord and to permit mortgagee to cure such default. </t>
  </si>
  <si>
    <t>The lease must not grant to the tenant any option to purchase the property or any right of first refusal.</t>
  </si>
  <si>
    <t>The lease must provide that the provisions thereof may not be amended, supplemented, modified or waived without the prior written consent of the mortgagee.</t>
  </si>
  <si>
    <t>Restaurant</t>
  </si>
  <si>
    <t>Medical</t>
  </si>
  <si>
    <t>Service</t>
  </si>
  <si>
    <t>Office</t>
  </si>
  <si>
    <t>Retail</t>
  </si>
  <si>
    <t>Total Sq Feet</t>
  </si>
  <si>
    <t>MIXED USE/MIXED INCOME</t>
  </si>
  <si>
    <t xml:space="preserve">This application should be used for any Mixed Use/Mixed Income development.  A Mixed Use/Mixed Income is a development with a commercial component as well as a split of work force housing and unrestricted income housing. </t>
  </si>
  <si>
    <t>Test Total Sq Feet</t>
  </si>
  <si>
    <t>Non Residential Commercial Floor Area…………………………………………………………………………….</t>
  </si>
  <si>
    <t>Residential Annual Costs</t>
  </si>
  <si>
    <t>Per SQFT</t>
  </si>
  <si>
    <t>Commercial Annual Costs</t>
  </si>
  <si>
    <t>Combined</t>
  </si>
  <si>
    <t>18a.</t>
  </si>
  <si>
    <t>Comm. Sq feet</t>
  </si>
  <si>
    <t>Non Residential Structures (estimate)</t>
  </si>
  <si>
    <t>Fees Values Test</t>
  </si>
  <si>
    <t>COMMERCIAL INCOME</t>
  </si>
  <si>
    <t># of SQ Feet</t>
  </si>
  <si>
    <t>Annual Commercial Income</t>
  </si>
  <si>
    <t>Other Comm. Income</t>
  </si>
  <si>
    <t>Vac./Credit Loss</t>
  </si>
  <si>
    <t>Plus Parking Income</t>
  </si>
  <si>
    <t>TOTAL DEVELOPMENT INCOME</t>
  </si>
  <si>
    <t>RESIDENTIAL INCOME</t>
  </si>
  <si>
    <t>RESIDENTIAL OPERATING EXPENSES</t>
  </si>
  <si>
    <t>COMMERCIAL OPERATING EXPENSES</t>
  </si>
  <si>
    <t>TOTAL DEVELOPMENT EXPENSES</t>
  </si>
  <si>
    <t>Commercial Structures</t>
  </si>
  <si>
    <t>Commercial Square Footage</t>
  </si>
  <si>
    <t>Details on Comm. Income</t>
  </si>
  <si>
    <t xml:space="preserve">Before construction begins, the General Contractor will separate Contractors costs into the following CSI groupings and assign values to each sub category.  </t>
  </si>
  <si>
    <t>Include these costs when determining the Structure (estimate)</t>
  </si>
  <si>
    <t>Include these costs in 3  Land Improvement Categories</t>
  </si>
  <si>
    <t xml:space="preserve">Select Cover Tab.  While holding SHIFT, select Exhibit 5 tab. </t>
  </si>
  <si>
    <t>Instructions for</t>
  </si>
  <si>
    <t>Amenities from Mrktg Tab apply to all units, unless indicated otherwise</t>
  </si>
  <si>
    <t xml:space="preserve">All properties receiving Virginia Housing Financing must conform to Virginia Housing's current Minimum Design and Construction Requirements.  Specific documentation is posted to the virginiahousing.com website.  </t>
  </si>
  <si>
    <t>States</t>
  </si>
  <si>
    <t xml:space="preserve">Bond Premiums </t>
  </si>
  <si>
    <t>Building Permits (paid by GC)</t>
  </si>
  <si>
    <t>Minor Update</t>
  </si>
  <si>
    <t>Corrected warning for Sources vs Uses</t>
  </si>
  <si>
    <t>Corrected wording in income restrictions</t>
  </si>
  <si>
    <t>(c)  30% of units at 80% AMI, 70% of units unrestricted</t>
  </si>
  <si>
    <t>Updated weblinks</t>
  </si>
  <si>
    <t>Contractor's Indirect Costs</t>
  </si>
  <si>
    <t>corrected display of Indirect Costs on DCA</t>
  </si>
  <si>
    <t>Not less than 1.15 for Virginia Housing Permanent Debt</t>
  </si>
  <si>
    <t>For Loan Amounts between $25M - $50M</t>
  </si>
  <si>
    <t>Not to exceed 87%.</t>
  </si>
  <si>
    <t>For Loan Amounts between Greater than $50M</t>
  </si>
  <si>
    <t>For Loan Amounts less than $25M</t>
  </si>
  <si>
    <t>Not to exceed 85%.</t>
  </si>
  <si>
    <t>Not less than 1.20 for Virginia Housing Permanent Debt</t>
  </si>
  <si>
    <t>Update guidelines for LTC</t>
  </si>
  <si>
    <t xml:space="preserve">Plans and specifications are required to meet Virginia Housing's definitions of 85% complete at application submission.  Plans should be submitted electronically via Procorem.  </t>
  </si>
  <si>
    <t>Removed mapping for Application Date (confusing to team as it could be anything the borrower enters)</t>
  </si>
  <si>
    <t>Updating guidelines for Procorem Plan Review</t>
  </si>
  <si>
    <t xml:space="preserve">All documents should be submitted using our secure fileshare site Procorem at no cost to you.  To gain access to Procorem, contact Willie.Fobbs@VirginiaHousing.com or your Multifamily analyst referencing your deal name.  An email invitation to join will be sent to you.  </t>
  </si>
  <si>
    <t>submitting the application to Virginia Housing.</t>
  </si>
  <si>
    <t>V2026.1</t>
  </si>
  <si>
    <t xml:space="preserve">Fee Calculations are subject to change at any time.  Please contact Virginia Housing Rental Housing for current fee structure. </t>
  </si>
  <si>
    <t>1.  Map showing location of subject property and all comparable properties</t>
  </si>
  <si>
    <t>2.  Current Rent roll (for rehab only) -- include unit number, type, family size, annual income,</t>
  </si>
  <si>
    <t>Virginia Housing Taxable</t>
  </si>
  <si>
    <t>Virginia Housing Tax Exempt</t>
  </si>
  <si>
    <t>Virginia Housing REACH</t>
  </si>
  <si>
    <t>Existing Virginia Housing Mortgage</t>
  </si>
  <si>
    <t>Short Term Virginia Housing Debt</t>
  </si>
  <si>
    <t>LITHC Syndicator Proceeds</t>
  </si>
  <si>
    <t xml:space="preserve">The terms of the commercial leases in mixed use developments financed by VHDA shall be subject to its prior approval.  Set forth below are certain specific requirements for such approval.  However, all of the provisions of the leases shall be reviewed by VHDA, and VHDA specifically reserves the right to require the deletion or modification of any provisions in the leases, or the inclusion in the leases of any additional provisions, as Virginia Housing shall determine to be necessary or appropriate to protect its interests as lender.     </t>
  </si>
  <si>
    <t>The tenant, the amount of rent, the rent payment schedule (including any prepayment of rent), the term of the lease, and the proposed use of the leased space must be acceptable to Virginia Housing.</t>
  </si>
  <si>
    <t>The lease must not oblige the landlord to purchase from the tenant any of the improvements to the property.  If the lease permits the tenant to add, remove or alter any improvements to the property, the lease must provide for such specific additions, removal or alterations to the improvements as will not, in the determination of Virginia Housing upon its review of the lease, materially and adversely affect its security for its mortgage loan.</t>
  </si>
  <si>
    <t xml:space="preserve">Any obligation of the landlord to construct improvements must be limited to such specified improvements as are acceptable to Virginia Housing.  </t>
  </si>
  <si>
    <t>The lease must not include or affect any property that is not conveyed by Virginia Housing’s deed of trust, unless the lease provides for a division of the lease in the event of separate ownership of such property.</t>
  </si>
  <si>
    <t>Any provision prohibiting or limiting the rental or use of other space must not, in the determination of Virginia Housing, adversely affect the security for its loan.</t>
  </si>
  <si>
    <t>The amount of any security deposit must be subject to the approval of Virginia Housing.  Virginia Housing may, in its discretion, require that the deposit be delivered to Virginia Housing as security for its loan.</t>
  </si>
  <si>
    <t>Updated the Reach only App Calculations and did general cleanup</t>
  </si>
  <si>
    <t xml:space="preserve">Virginia Housing </t>
  </si>
  <si>
    <t xml:space="preserve">Application Date: </t>
  </si>
  <si>
    <t>Not less than 1.17 for Virginia Housing Permanent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</si>
</sst>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
    <numFmt numFmtId="165" formatCode="&quot;$&quot;#,##0.00"/>
    <numFmt numFmtId="166" formatCode="[&lt;=9999999]###\-####;\(###\)\ ###\-####"/>
    <numFmt numFmtId="167" formatCode="&quot;$&quot;#,##0"/>
    <numFmt numFmtId="168" formatCode="_(* #,##0_);_(* \(#,##0\);_(* &quot;-&quot;??_);_(@_)"/>
    <numFmt numFmtId="169" formatCode="0.000%"/>
    <numFmt numFmtId="170" formatCode="_(&quot;$&quot;* #,##0_);_(&quot;$&quot;* \(#,##0\);_(&quot;$&quot;* &quot;-&quot;??_);_(@_)"/>
    <numFmt numFmtId="171" formatCode="0.0%"/>
    <numFmt numFmtId="172" formatCode="0.0000%"/>
    <numFmt numFmtId="173" formatCode="0.0"/>
    <numFmt numFmtId="174" formatCode="\(###\)\ ###\-####"/>
  </numFmts>
  <fonts count="9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CG Times (WN)"/>
      <family val="1"/>
    </font>
    <font>
      <b/>
      <sz val="10"/>
      <name val="Arial"/>
      <family val="2"/>
    </font>
    <font>
      <sz val="8"/>
      <color indexed="81"/>
      <name val="Tahoma"/>
      <family val="2"/>
    </font>
    <font>
      <sz val="10"/>
      <name val="Calibri"/>
      <family val="2"/>
      <scheme val="minor"/>
    </font>
    <font>
      <b/>
      <sz val="10"/>
      <name val="Calibri"/>
      <family val="2"/>
      <scheme val="minor"/>
    </font>
    <font>
      <sz val="11"/>
      <name val="Calibri"/>
      <family val="2"/>
      <scheme val="minor"/>
    </font>
    <font>
      <b/>
      <sz val="11"/>
      <color rgb="FFFF0000"/>
      <name val="Calibri"/>
      <family val="2"/>
      <scheme val="minor"/>
    </font>
    <font>
      <b/>
      <sz val="11"/>
      <name val="Calibri"/>
      <family val="2"/>
      <scheme val="minor"/>
    </font>
    <font>
      <b/>
      <sz val="28"/>
      <name val="Calibri"/>
      <family val="2"/>
      <scheme val="minor"/>
    </font>
    <font>
      <i/>
      <sz val="11"/>
      <name val="Calibri"/>
      <family val="2"/>
      <scheme val="minor"/>
    </font>
    <font>
      <b/>
      <i/>
      <sz val="11"/>
      <name val="Calibri"/>
      <family val="2"/>
      <scheme val="minor"/>
    </font>
    <font>
      <b/>
      <sz val="12"/>
      <name val="Calibri"/>
      <family val="2"/>
      <scheme val="minor"/>
    </font>
    <font>
      <sz val="11"/>
      <name val="CG Times (WN)"/>
      <family val="1"/>
    </font>
    <font>
      <sz val="11"/>
      <name val="Arial"/>
      <family val="2"/>
    </font>
    <font>
      <b/>
      <sz val="11"/>
      <name val="Arial"/>
      <family val="2"/>
    </font>
    <font>
      <sz val="10"/>
      <color theme="1"/>
      <name val="Calibri"/>
      <family val="2"/>
      <scheme val="minor"/>
    </font>
    <font>
      <b/>
      <sz val="14"/>
      <color theme="1"/>
      <name val="Calibri"/>
      <family val="2"/>
      <scheme val="minor"/>
    </font>
    <font>
      <sz val="9"/>
      <color theme="1"/>
      <name val="Calibri"/>
      <family val="2"/>
      <scheme val="minor"/>
    </font>
    <font>
      <b/>
      <sz val="9"/>
      <color theme="1"/>
      <name val="Calibri"/>
      <family val="2"/>
      <scheme val="minor"/>
    </font>
    <font>
      <sz val="10"/>
      <name val="CG Times (WN)"/>
      <family val="1"/>
    </font>
    <font>
      <b/>
      <sz val="8"/>
      <color indexed="81"/>
      <name val="Tahoma"/>
      <family val="2"/>
    </font>
    <font>
      <b/>
      <sz val="12"/>
      <color theme="1"/>
      <name val="Calibri"/>
      <family val="2"/>
      <scheme val="minor"/>
    </font>
    <font>
      <b/>
      <sz val="10"/>
      <color theme="1"/>
      <name val="Calibri"/>
      <family val="2"/>
      <scheme val="minor"/>
    </font>
    <font>
      <b/>
      <sz val="10"/>
      <color indexed="10"/>
      <name val="Arial"/>
      <family val="2"/>
    </font>
    <font>
      <b/>
      <sz val="12"/>
      <name val="Arial"/>
      <family val="2"/>
    </font>
    <font>
      <u/>
      <sz val="9"/>
      <name val="Calibri"/>
      <family val="2"/>
      <scheme val="minor"/>
    </font>
    <font>
      <sz val="9"/>
      <name val="Arial"/>
      <family val="2"/>
    </font>
    <font>
      <sz val="9"/>
      <color theme="1"/>
      <name val="Arial"/>
      <family val="2"/>
    </font>
    <font>
      <b/>
      <sz val="9"/>
      <color theme="1"/>
      <name val="Arial"/>
      <family val="2"/>
    </font>
    <font>
      <b/>
      <sz val="10"/>
      <color theme="1"/>
      <name val="Arial"/>
      <family val="2"/>
    </font>
    <font>
      <b/>
      <sz val="10"/>
      <color rgb="FF002060"/>
      <name val="Arial"/>
      <family val="2"/>
    </font>
    <font>
      <u val="double"/>
      <sz val="14"/>
      <color theme="1"/>
      <name val="Arial"/>
      <family val="2"/>
    </font>
    <font>
      <u/>
      <sz val="12"/>
      <color indexed="12"/>
      <name val="CG Times (WN)"/>
      <family val="1"/>
    </font>
    <font>
      <b/>
      <sz val="10"/>
      <name val="CG Times (WN)"/>
    </font>
    <font>
      <u/>
      <sz val="11"/>
      <name val="Calibri"/>
      <family val="2"/>
      <scheme val="minor"/>
    </font>
    <font>
      <sz val="12"/>
      <name val="Calibri"/>
      <family val="2"/>
      <scheme val="minor"/>
    </font>
    <font>
      <b/>
      <i/>
      <sz val="11"/>
      <color theme="1"/>
      <name val="Calibri"/>
      <family val="2"/>
      <scheme val="minor"/>
    </font>
    <font>
      <b/>
      <sz val="13"/>
      <color rgb="FFFF0000"/>
      <name val="Calibri"/>
      <family val="2"/>
      <scheme val="minor"/>
    </font>
    <font>
      <sz val="11"/>
      <color rgb="FFFF0000"/>
      <name val="Calibri"/>
      <family val="2"/>
      <scheme val="minor"/>
    </font>
    <font>
      <sz val="10"/>
      <name val="Arial"/>
      <family val="2"/>
    </font>
    <font>
      <i/>
      <sz val="11"/>
      <color rgb="FFFF0000"/>
      <name val="Calibri"/>
      <family val="2"/>
      <scheme val="minor"/>
    </font>
    <font>
      <sz val="12"/>
      <color theme="1"/>
      <name val="Calibri"/>
      <family val="2"/>
      <scheme val="minor"/>
    </font>
    <font>
      <sz val="13"/>
      <color rgb="FFFF0000"/>
      <name val="Calibri"/>
      <family val="2"/>
      <scheme val="minor"/>
    </font>
    <font>
      <i/>
      <sz val="9"/>
      <name val="Calibri"/>
      <family val="2"/>
      <scheme val="minor"/>
    </font>
    <font>
      <sz val="9"/>
      <name val="Calibri"/>
      <family val="2"/>
      <scheme val="minor"/>
    </font>
    <font>
      <i/>
      <sz val="10"/>
      <color theme="1"/>
      <name val="Calibri"/>
      <family val="2"/>
      <scheme val="minor"/>
    </font>
    <font>
      <sz val="9"/>
      <color rgb="FFFF0000"/>
      <name val="Arial"/>
      <family val="2"/>
    </font>
    <font>
      <u/>
      <sz val="11"/>
      <color theme="10"/>
      <name val="Calibri"/>
      <family val="2"/>
      <scheme val="minor"/>
    </font>
    <font>
      <i/>
      <sz val="9"/>
      <color theme="1"/>
      <name val="Calibri"/>
      <family val="2"/>
      <scheme val="minor"/>
    </font>
    <font>
      <sz val="12"/>
      <color rgb="FFFF0000"/>
      <name val="Calibri"/>
      <family val="2"/>
      <scheme val="minor"/>
    </font>
    <font>
      <b/>
      <i/>
      <sz val="11"/>
      <name val="CG Times (WN)"/>
    </font>
    <font>
      <b/>
      <u/>
      <sz val="12"/>
      <name val="Arial"/>
      <family val="2"/>
    </font>
    <font>
      <b/>
      <i/>
      <sz val="10"/>
      <color indexed="10"/>
      <name val="Arial"/>
      <family val="2"/>
    </font>
    <font>
      <sz val="10"/>
      <name val="Times New Roman"/>
      <family val="1"/>
    </font>
    <font>
      <b/>
      <sz val="9"/>
      <color indexed="81"/>
      <name val="Tahoma"/>
      <family val="2"/>
    </font>
    <font>
      <sz val="9"/>
      <color indexed="81"/>
      <name val="Tahoma"/>
      <family val="2"/>
    </font>
    <font>
      <b/>
      <sz val="15"/>
      <name val="Calibri"/>
      <family val="2"/>
      <scheme val="minor"/>
    </font>
    <font>
      <sz val="10"/>
      <name val="Arial"/>
      <family val="2"/>
    </font>
    <font>
      <sz val="10"/>
      <color theme="5" tint="-0.249977111117893"/>
      <name val="Arial"/>
      <family val="2"/>
    </font>
    <font>
      <b/>
      <sz val="10"/>
      <color rgb="FFFF0000"/>
      <name val="Arial"/>
      <family val="2"/>
    </font>
    <font>
      <u/>
      <sz val="10"/>
      <name val="Arial"/>
      <family val="2"/>
    </font>
    <font>
      <i/>
      <sz val="10"/>
      <color rgb="FFFF0000"/>
      <name val="Arial"/>
      <family val="2"/>
    </font>
    <font>
      <sz val="10"/>
      <color indexed="39"/>
      <name val="Arial"/>
      <family val="2"/>
    </font>
    <font>
      <i/>
      <sz val="10"/>
      <name val="Arial"/>
      <family val="2"/>
    </font>
    <font>
      <sz val="10"/>
      <color rgb="FFFF0000"/>
      <name val="Calibri"/>
      <family val="2"/>
      <scheme val="minor"/>
    </font>
    <font>
      <b/>
      <i/>
      <sz val="11"/>
      <color rgb="FFFF0000"/>
      <name val="Calibri"/>
      <family val="2"/>
      <scheme val="minor"/>
    </font>
    <font>
      <b/>
      <sz val="9"/>
      <color rgb="FF0070C0"/>
      <name val="Arial"/>
      <family val="2"/>
    </font>
    <font>
      <sz val="9"/>
      <color rgb="FF0070C0"/>
      <name val="Arial"/>
      <family val="2"/>
    </font>
    <font>
      <i/>
      <sz val="11"/>
      <color theme="1"/>
      <name val="Calibri"/>
      <family val="2"/>
      <scheme val="minor"/>
    </font>
    <font>
      <b/>
      <sz val="10"/>
      <color rgb="FFFF0000"/>
      <name val="Calibri"/>
      <family val="2"/>
      <scheme val="minor"/>
    </font>
    <font>
      <b/>
      <sz val="14"/>
      <color theme="1"/>
      <name val="Arial"/>
      <family val="2"/>
    </font>
    <font>
      <b/>
      <u/>
      <sz val="11"/>
      <color theme="1"/>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b/>
      <sz val="12"/>
      <color rgb="FFFF0000"/>
      <name val="Calibri"/>
      <family val="2"/>
      <scheme val="minor"/>
    </font>
    <font>
      <strike/>
      <u/>
      <sz val="11"/>
      <color rgb="FFFF0000"/>
      <name val="Calibri"/>
      <family val="2"/>
      <scheme val="minor"/>
    </font>
    <font>
      <sz val="10"/>
      <color rgb="FFFF0000"/>
      <name val="CG Times (WN)"/>
      <family val="1"/>
    </font>
    <font>
      <b/>
      <sz val="11"/>
      <color rgb="FF0070C0"/>
      <name val="Calibri"/>
      <family val="2"/>
      <scheme val="minor"/>
    </font>
    <font>
      <sz val="11"/>
      <color rgb="FF555555"/>
      <name val="Arial"/>
      <family val="2"/>
    </font>
    <font>
      <b/>
      <sz val="14"/>
      <color rgb="FF000000"/>
      <name val="Calibri"/>
      <family val="2"/>
      <scheme val="minor"/>
    </font>
    <font>
      <sz val="9"/>
      <color rgb="FFFF0000"/>
      <name val="Calibri"/>
      <family val="2"/>
      <scheme val="minor"/>
    </font>
    <font>
      <i/>
      <sz val="9"/>
      <color indexed="10"/>
      <name val="Calibri"/>
      <family val="2"/>
      <scheme val="minor"/>
    </font>
    <font>
      <i/>
      <u/>
      <sz val="9"/>
      <name val="Calibri"/>
      <family val="2"/>
      <scheme val="minor"/>
    </font>
    <font>
      <sz val="10"/>
      <color indexed="81"/>
      <name val="Calibri"/>
      <family val="2"/>
      <scheme val="minor"/>
    </font>
    <font>
      <b/>
      <sz val="10"/>
      <color theme="5"/>
      <name val="Arial"/>
      <family val="2"/>
    </font>
    <font>
      <sz val="15"/>
      <color rgb="FFFF0000"/>
      <name val="Calibri"/>
      <family val="2"/>
      <scheme val="minor"/>
    </font>
    <font>
      <sz val="10"/>
      <color theme="1"/>
      <name val="Arial"/>
      <family val="2"/>
    </font>
    <font>
      <sz val="10"/>
      <color rgb="FFFF0000"/>
      <name val="Arial"/>
      <family val="2"/>
    </font>
    <font>
      <sz val="14"/>
      <color theme="1"/>
      <name val="Calibri"/>
      <family val="2"/>
      <scheme val="minor"/>
    </font>
    <font>
      <sz val="8"/>
      <name val="Calibri"/>
      <family val="2"/>
      <scheme val="minor"/>
    </font>
  </fonts>
  <fills count="18">
    <fill>
      <patternFill patternType="none"/>
    </fill>
    <fill>
      <patternFill patternType="gray125"/>
    </fill>
    <fill>
      <patternFill patternType="solid">
        <fgColor indexed="26"/>
        <bgColor indexed="64"/>
      </patternFill>
    </fill>
    <fill>
      <patternFill patternType="solid">
        <fgColor them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34998626667073579"/>
        <bgColor indexed="64"/>
      </patternFill>
    </fill>
    <fill>
      <patternFill patternType="solid">
        <fgColor rgb="FFFCFBD3"/>
        <bgColor indexed="64"/>
      </patternFill>
    </fill>
    <fill>
      <patternFill patternType="solid">
        <fgColor rgb="FFFFFFFF"/>
        <bgColor indexed="64"/>
      </patternFill>
    </fill>
    <fill>
      <patternFill patternType="solid">
        <fgColor theme="5" tint="0.79998168889431442"/>
        <bgColor indexed="64"/>
      </patternFill>
    </fill>
    <fill>
      <patternFill patternType="solid">
        <fgColor rgb="FFEEECE1"/>
        <bgColor rgb="FF000000"/>
      </patternFill>
    </fill>
    <fill>
      <patternFill patternType="solid">
        <fgColor rgb="FF00A160"/>
        <bgColor indexed="64"/>
      </patternFill>
    </fill>
  </fills>
  <borders count="34">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51" fillId="0" borderId="0" applyNumberFormat="0" applyFill="0" applyBorder="0" applyAlignment="0" applyProtection="0"/>
    <xf numFmtId="0" fontId="61" fillId="0" borderId="0"/>
  </cellStyleXfs>
  <cellXfs count="940">
    <xf numFmtId="0" fontId="0" fillId="0" borderId="0" xfId="0"/>
    <xf numFmtId="0" fontId="3" fillId="0" borderId="3" xfId="1" applyBorder="1"/>
    <xf numFmtId="0" fontId="9" fillId="0" borderId="0" xfId="1" applyFont="1"/>
    <xf numFmtId="0" fontId="9" fillId="0" borderId="0" xfId="1" applyFont="1" applyAlignment="1">
      <alignment horizontal="center"/>
    </xf>
    <xf numFmtId="0" fontId="9" fillId="0" borderId="0" xfId="1" applyFont="1" applyAlignment="1">
      <alignment horizontal="centerContinuous"/>
    </xf>
    <xf numFmtId="0" fontId="10" fillId="0" borderId="0" xfId="1" applyFont="1"/>
    <xf numFmtId="0" fontId="9" fillId="0" borderId="2" xfId="1" applyFont="1" applyBorder="1"/>
    <xf numFmtId="14" fontId="9" fillId="0" borderId="2" xfId="1" applyNumberFormat="1" applyFont="1" applyBorder="1" applyAlignment="1">
      <alignment horizontal="center"/>
    </xf>
    <xf numFmtId="0" fontId="11" fillId="0" borderId="0" xfId="1" applyFont="1"/>
    <xf numFmtId="0" fontId="9" fillId="0" borderId="0" xfId="1" applyFont="1" applyAlignment="1">
      <alignment horizontal="left"/>
    </xf>
    <xf numFmtId="0" fontId="9" fillId="0" borderId="3" xfId="1" applyFont="1" applyBorder="1"/>
    <xf numFmtId="0" fontId="13" fillId="0" borderId="0" xfId="1" applyFont="1"/>
    <xf numFmtId="0" fontId="15" fillId="0" borderId="0" xfId="1" applyFont="1"/>
    <xf numFmtId="0" fontId="16" fillId="0" borderId="0" xfId="1" applyFont="1"/>
    <xf numFmtId="0" fontId="17" fillId="0" borderId="3" xfId="1" applyFont="1" applyBorder="1"/>
    <xf numFmtId="0" fontId="17" fillId="0" borderId="0" xfId="1" applyFont="1"/>
    <xf numFmtId="0" fontId="1" fillId="0" borderId="0" xfId="0" applyFont="1"/>
    <xf numFmtId="0" fontId="18" fillId="0" borderId="0" xfId="1" applyFont="1" applyAlignment="1">
      <alignment horizontal="center"/>
    </xf>
    <xf numFmtId="0" fontId="18" fillId="0" borderId="0" xfId="1" applyFont="1"/>
    <xf numFmtId="0" fontId="17" fillId="0" borderId="0" xfId="1" applyFont="1" applyAlignment="1">
      <alignment horizontal="left"/>
    </xf>
    <xf numFmtId="0" fontId="11" fillId="0" borderId="0" xfId="1" applyFont="1" applyAlignment="1">
      <alignment horizontal="left"/>
    </xf>
    <xf numFmtId="0" fontId="11" fillId="2" borderId="2" xfId="1" applyFont="1" applyFill="1" applyBorder="1" applyAlignment="1" applyProtection="1">
      <alignment horizontal="center"/>
      <protection locked="0"/>
    </xf>
    <xf numFmtId="0" fontId="11" fillId="2" borderId="2" xfId="1" applyFont="1" applyFill="1" applyBorder="1" applyProtection="1">
      <protection locked="0"/>
    </xf>
    <xf numFmtId="0" fontId="7" fillId="0" borderId="0" xfId="0" applyFont="1"/>
    <xf numFmtId="0" fontId="19" fillId="0" borderId="0" xfId="0" applyFont="1"/>
    <xf numFmtId="0" fontId="2" fillId="0" borderId="0" xfId="0" applyFont="1"/>
    <xf numFmtId="0" fontId="20" fillId="0" borderId="0" xfId="0" applyFont="1"/>
    <xf numFmtId="0" fontId="21" fillId="0" borderId="0" xfId="0" applyFont="1" applyAlignment="1">
      <alignment wrapText="1"/>
    </xf>
    <xf numFmtId="0" fontId="22" fillId="0" borderId="0" xfId="0" applyFont="1" applyAlignment="1">
      <alignment wrapText="1"/>
    </xf>
    <xf numFmtId="0" fontId="22" fillId="3" borderId="2" xfId="0" applyFont="1" applyFill="1" applyBorder="1" applyAlignment="1">
      <alignment wrapText="1"/>
    </xf>
    <xf numFmtId="0" fontId="0" fillId="0" borderId="2" xfId="0" applyBorder="1"/>
    <xf numFmtId="49" fontId="0" fillId="0" borderId="0" xfId="0" applyNumberFormat="1" applyAlignment="1">
      <alignment horizontal="center"/>
    </xf>
    <xf numFmtId="165" fontId="0" fillId="0" borderId="0" xfId="0" applyNumberFormat="1"/>
    <xf numFmtId="164" fontId="19" fillId="0" borderId="0" xfId="0" applyNumberFormat="1" applyFont="1" applyAlignment="1">
      <alignment horizontal="center"/>
    </xf>
    <xf numFmtId="164" fontId="23" fillId="0" borderId="0" xfId="0" applyNumberFormat="1" applyFont="1"/>
    <xf numFmtId="0" fontId="19" fillId="0" borderId="4" xfId="0" applyFont="1" applyBorder="1"/>
    <xf numFmtId="49" fontId="23" fillId="0" borderId="0" xfId="0" applyNumberFormat="1" applyFont="1"/>
    <xf numFmtId="0" fontId="19" fillId="0" borderId="6" xfId="0" applyFont="1" applyBorder="1"/>
    <xf numFmtId="0" fontId="19" fillId="0" borderId="8" xfId="0" applyFont="1" applyBorder="1"/>
    <xf numFmtId="164" fontId="7" fillId="0" borderId="0" xfId="0" applyNumberFormat="1" applyFont="1"/>
    <xf numFmtId="164" fontId="7" fillId="2" borderId="4" xfId="0" applyNumberFormat="1" applyFont="1" applyFill="1" applyBorder="1" applyProtection="1">
      <protection locked="0"/>
    </xf>
    <xf numFmtId="49" fontId="7" fillId="2" borderId="6" xfId="0" applyNumberFormat="1" applyFont="1" applyFill="1" applyBorder="1" applyAlignment="1" applyProtection="1">
      <alignment horizontal="left"/>
      <protection locked="0"/>
    </xf>
    <xf numFmtId="164" fontId="7" fillId="2" borderId="4" xfId="0" applyNumberFormat="1" applyFont="1" applyFill="1" applyBorder="1" applyAlignment="1" applyProtection="1">
      <alignment horizontal="left"/>
      <protection locked="0"/>
    </xf>
    <xf numFmtId="49" fontId="7" fillId="0" borderId="0" xfId="0" applyNumberFormat="1" applyFont="1"/>
    <xf numFmtId="49" fontId="7" fillId="0" borderId="0" xfId="0" applyNumberFormat="1" applyFont="1" applyAlignment="1">
      <alignment horizontal="center"/>
    </xf>
    <xf numFmtId="166" fontId="7" fillId="2" borderId="6" xfId="0" applyNumberFormat="1" applyFont="1" applyFill="1" applyBorder="1" applyAlignment="1" applyProtection="1">
      <alignment horizontal="left"/>
      <protection locked="0"/>
    </xf>
    <xf numFmtId="49" fontId="7" fillId="2" borderId="4" xfId="0" applyNumberFormat="1" applyFont="1" applyFill="1" applyBorder="1" applyAlignment="1" applyProtection="1">
      <alignment horizontal="left"/>
      <protection locked="0"/>
    </xf>
    <xf numFmtId="0" fontId="0" fillId="4" borderId="0" xfId="0" applyFill="1"/>
    <xf numFmtId="164" fontId="23" fillId="4" borderId="0" xfId="0" applyNumberFormat="1" applyFont="1" applyFill="1"/>
    <xf numFmtId="49" fontId="23" fillId="4" borderId="0" xfId="0" applyNumberFormat="1" applyFont="1" applyFill="1"/>
    <xf numFmtId="0" fontId="19" fillId="4" borderId="0" xfId="0" applyFont="1" applyFill="1"/>
    <xf numFmtId="0" fontId="0" fillId="5" borderId="0" xfId="0" applyFill="1"/>
    <xf numFmtId="0" fontId="5" fillId="0" borderId="3" xfId="1" applyFont="1" applyBorder="1"/>
    <xf numFmtId="164" fontId="2" fillId="0" borderId="0" xfId="0" applyNumberFormat="1" applyFont="1" applyAlignment="1">
      <alignment horizontal="center"/>
    </xf>
    <xf numFmtId="0" fontId="22" fillId="3" borderId="5" xfId="0" applyFont="1" applyFill="1" applyBorder="1" applyAlignment="1">
      <alignment wrapText="1"/>
    </xf>
    <xf numFmtId="49" fontId="0" fillId="0" borderId="0" xfId="0" applyNumberFormat="1" applyAlignment="1">
      <alignment horizontal="right"/>
    </xf>
    <xf numFmtId="0" fontId="0" fillId="0" borderId="0" xfId="0" applyAlignment="1">
      <alignment horizontal="right"/>
    </xf>
    <xf numFmtId="0" fontId="9" fillId="0" borderId="0" xfId="0" applyFont="1" applyProtection="1">
      <protection locked="0"/>
    </xf>
    <xf numFmtId="43" fontId="9" fillId="0" borderId="0" xfId="2" applyFont="1" applyFill="1" applyBorder="1" applyProtection="1">
      <protection locked="0"/>
    </xf>
    <xf numFmtId="1" fontId="0" fillId="0" borderId="0" xfId="0" applyNumberFormat="1"/>
    <xf numFmtId="0" fontId="2" fillId="0" borderId="0" xfId="0" applyFont="1" applyAlignment="1">
      <alignment horizontal="right"/>
    </xf>
    <xf numFmtId="0" fontId="5" fillId="0" borderId="0" xfId="0" applyFont="1"/>
    <xf numFmtId="0" fontId="3" fillId="0" borderId="0" xfId="0" applyFont="1"/>
    <xf numFmtId="0" fontId="3" fillId="0" borderId="0" xfId="0" applyFont="1" applyProtection="1">
      <protection locked="0"/>
    </xf>
    <xf numFmtId="167" fontId="0" fillId="0" borderId="0" xfId="0" applyNumberFormat="1"/>
    <xf numFmtId="167" fontId="2" fillId="0" borderId="16" xfId="0" applyNumberFormat="1" applyFont="1" applyBorder="1"/>
    <xf numFmtId="0" fontId="0" fillId="0" borderId="14" xfId="0" applyBorder="1"/>
    <xf numFmtId="0" fontId="0" fillId="0" borderId="9" xfId="0" applyBorder="1"/>
    <xf numFmtId="0" fontId="0" fillId="0" borderId="13" xfId="0" applyBorder="1"/>
    <xf numFmtId="0" fontId="7" fillId="0" borderId="3" xfId="1" applyFont="1" applyBorder="1"/>
    <xf numFmtId="0" fontId="9" fillId="0" borderId="0" xfId="0" applyFont="1"/>
    <xf numFmtId="164" fontId="8" fillId="0" borderId="0" xfId="0" applyNumberFormat="1" applyFont="1"/>
    <xf numFmtId="0" fontId="8" fillId="0" borderId="0" xfId="0" applyFont="1"/>
    <xf numFmtId="168" fontId="0" fillId="0" borderId="0" xfId="2" applyNumberFormat="1" applyFont="1" applyProtection="1"/>
    <xf numFmtId="168" fontId="0" fillId="0" borderId="2" xfId="2" applyNumberFormat="1" applyFont="1" applyBorder="1" applyProtection="1"/>
    <xf numFmtId="168" fontId="0" fillId="0" borderId="0" xfId="2" applyNumberFormat="1" applyFont="1" applyBorder="1" applyProtection="1"/>
    <xf numFmtId="0" fontId="27" fillId="0" borderId="0" xfId="0" applyFont="1"/>
    <xf numFmtId="0" fontId="21" fillId="0" borderId="2" xfId="0" applyFont="1" applyBorder="1"/>
    <xf numFmtId="0" fontId="21" fillId="0" borderId="0" xfId="0" applyFont="1"/>
    <xf numFmtId="0" fontId="29" fillId="0" borderId="0" xfId="0" applyFont="1" applyAlignment="1">
      <alignment horizontal="center"/>
    </xf>
    <xf numFmtId="0" fontId="0" fillId="0" borderId="0" xfId="0" applyAlignment="1">
      <alignment horizontal="left" vertical="top" wrapText="1"/>
    </xf>
    <xf numFmtId="0" fontId="19" fillId="0" borderId="9" xfId="0" applyFont="1" applyBorder="1"/>
    <xf numFmtId="0" fontId="19" fillId="0" borderId="2" xfId="0" applyFont="1" applyBorder="1"/>
    <xf numFmtId="0" fontId="19" fillId="0" borderId="13" xfId="0" applyFont="1" applyBorder="1"/>
    <xf numFmtId="0" fontId="19" fillId="0" borderId="14" xfId="0" applyFont="1" applyBorder="1"/>
    <xf numFmtId="0" fontId="3" fillId="0" borderId="0" xfId="1"/>
    <xf numFmtId="0" fontId="31" fillId="0" borderId="0" xfId="0" applyFont="1"/>
    <xf numFmtId="0" fontId="34" fillId="0" borderId="0" xfId="0" applyFont="1"/>
    <xf numFmtId="0" fontId="32" fillId="0" borderId="0" xfId="0" applyFont="1"/>
    <xf numFmtId="0" fontId="33" fillId="0" borderId="5" xfId="0" applyFont="1" applyBorder="1"/>
    <xf numFmtId="0" fontId="33" fillId="0" borderId="6" xfId="0" applyFont="1" applyBorder="1"/>
    <xf numFmtId="0" fontId="33" fillId="0" borderId="6" xfId="0" applyFont="1" applyBorder="1" applyAlignment="1">
      <alignment horizontal="left"/>
    </xf>
    <xf numFmtId="0" fontId="31" fillId="0" borderId="6" xfId="0" applyFont="1" applyBorder="1"/>
    <xf numFmtId="0" fontId="31" fillId="0" borderId="7" xfId="0" applyFont="1" applyBorder="1"/>
    <xf numFmtId="0" fontId="31" fillId="0" borderId="6" xfId="0" applyFont="1" applyBorder="1" applyAlignment="1">
      <alignment horizontal="left"/>
    </xf>
    <xf numFmtId="0" fontId="31" fillId="0" borderId="4" xfId="0" applyFont="1" applyBorder="1"/>
    <xf numFmtId="0" fontId="31" fillId="0" borderId="5" xfId="0" applyFont="1" applyBorder="1"/>
    <xf numFmtId="0" fontId="32" fillId="7" borderId="5" xfId="0" applyFont="1" applyFill="1" applyBorder="1" applyAlignment="1">
      <alignment wrapText="1"/>
    </xf>
    <xf numFmtId="0" fontId="32" fillId="7" borderId="6" xfId="0" applyFont="1" applyFill="1" applyBorder="1" applyAlignment="1">
      <alignment wrapText="1"/>
    </xf>
    <xf numFmtId="0" fontId="32" fillId="7" borderId="7" xfId="0" applyFont="1" applyFill="1" applyBorder="1" applyAlignment="1">
      <alignment wrapText="1"/>
    </xf>
    <xf numFmtId="0" fontId="32" fillId="7" borderId="2" xfId="0" applyFont="1" applyFill="1" applyBorder="1" applyAlignment="1">
      <alignment wrapText="1"/>
    </xf>
    <xf numFmtId="167" fontId="31" fillId="0" borderId="7" xfId="0" applyNumberFormat="1" applyFont="1" applyBorder="1"/>
    <xf numFmtId="167" fontId="31" fillId="0" borderId="2" xfId="0" applyNumberFormat="1" applyFont="1" applyBorder="1"/>
    <xf numFmtId="10" fontId="31" fillId="0" borderId="2" xfId="4" applyNumberFormat="1" applyFont="1" applyBorder="1" applyProtection="1"/>
    <xf numFmtId="0" fontId="31" fillId="0" borderId="2" xfId="0" applyFont="1" applyBorder="1"/>
    <xf numFmtId="0" fontId="31" fillId="0" borderId="5" xfId="0" applyFont="1" applyBorder="1" applyAlignment="1">
      <alignment horizontal="left"/>
    </xf>
    <xf numFmtId="0" fontId="32" fillId="0" borderId="0" xfId="0" applyFont="1" applyAlignment="1">
      <alignment horizontal="right"/>
    </xf>
    <xf numFmtId="167" fontId="32" fillId="0" borderId="0" xfId="0" applyNumberFormat="1" applyFont="1"/>
    <xf numFmtId="167" fontId="31" fillId="0" borderId="0" xfId="0" applyNumberFormat="1" applyFont="1"/>
    <xf numFmtId="0" fontId="32" fillId="0" borderId="9" xfId="0" applyFont="1" applyBorder="1"/>
    <xf numFmtId="0" fontId="31" fillId="0" borderId="8" xfId="0" applyFont="1" applyBorder="1"/>
    <xf numFmtId="0" fontId="31" fillId="0" borderId="10" xfId="0" applyFont="1" applyBorder="1"/>
    <xf numFmtId="0" fontId="31" fillId="0" borderId="13" xfId="0" applyFont="1" applyBorder="1"/>
    <xf numFmtId="0" fontId="31" fillId="0" borderId="14" xfId="0" applyFont="1" applyBorder="1"/>
    <xf numFmtId="0" fontId="33" fillId="0" borderId="0" xfId="0" applyFont="1"/>
    <xf numFmtId="167" fontId="33" fillId="0" borderId="0" xfId="0" applyNumberFormat="1" applyFont="1"/>
    <xf numFmtId="0" fontId="31" fillId="0" borderId="9" xfId="0" applyFont="1" applyBorder="1"/>
    <xf numFmtId="167" fontId="31" fillId="0" borderId="10" xfId="0" applyNumberFormat="1" applyFont="1" applyBorder="1"/>
    <xf numFmtId="167" fontId="31" fillId="0" borderId="14" xfId="0" applyNumberFormat="1" applyFont="1" applyBorder="1"/>
    <xf numFmtId="0" fontId="31" fillId="0" borderId="5" xfId="0" applyFont="1" applyBorder="1" applyAlignment="1">
      <alignment horizontal="right"/>
    </xf>
    <xf numFmtId="0" fontId="31" fillId="0" borderId="6" xfId="0" applyFont="1" applyBorder="1" applyAlignment="1">
      <alignment horizontal="right"/>
    </xf>
    <xf numFmtId="0" fontId="31" fillId="0" borderId="17" xfId="0" applyFont="1" applyBorder="1"/>
    <xf numFmtId="10" fontId="31" fillId="0" borderId="18" xfId="4" applyNumberFormat="1" applyFont="1" applyBorder="1" applyProtection="1"/>
    <xf numFmtId="0" fontId="32" fillId="0" borderId="18" xfId="0" applyFont="1" applyBorder="1"/>
    <xf numFmtId="0" fontId="31" fillId="0" borderId="18" xfId="0" applyFont="1" applyBorder="1"/>
    <xf numFmtId="0" fontId="31" fillId="0" borderId="11" xfId="0" applyFont="1" applyBorder="1"/>
    <xf numFmtId="0" fontId="32" fillId="0" borderId="5" xfId="0" applyFont="1" applyBorder="1"/>
    <xf numFmtId="0" fontId="31" fillId="0" borderId="5" xfId="0" applyFont="1" applyBorder="1" applyAlignment="1">
      <alignment horizontal="left" indent="1"/>
    </xf>
    <xf numFmtId="0" fontId="31" fillId="0" borderId="4" xfId="0" applyFont="1" applyBorder="1" applyAlignment="1">
      <alignment horizontal="left" indent="1"/>
    </xf>
    <xf numFmtId="167" fontId="31" fillId="0" borderId="17" xfId="0" applyNumberFormat="1" applyFont="1" applyBorder="1"/>
    <xf numFmtId="167" fontId="31" fillId="0" borderId="20" xfId="0" applyNumberFormat="1" applyFont="1" applyBorder="1"/>
    <xf numFmtId="0" fontId="36" fillId="0" borderId="0" xfId="0" applyFont="1" applyProtection="1">
      <protection locked="0"/>
    </xf>
    <xf numFmtId="164" fontId="4" fillId="0" borderId="0" xfId="0" applyNumberFormat="1" applyFont="1"/>
    <xf numFmtId="0" fontId="37" fillId="0" borderId="0" xfId="0" applyFont="1"/>
    <xf numFmtId="0" fontId="23" fillId="8" borderId="0" xfId="0" applyFont="1" applyFill="1"/>
    <xf numFmtId="0" fontId="0" fillId="9" borderId="0" xfId="0" applyFill="1"/>
    <xf numFmtId="0" fontId="3" fillId="9" borderId="0" xfId="1" applyFill="1"/>
    <xf numFmtId="0" fontId="21" fillId="9" borderId="0" xfId="0" applyFont="1" applyFill="1" applyAlignment="1">
      <alignment wrapText="1"/>
    </xf>
    <xf numFmtId="0" fontId="2" fillId="10" borderId="0" xfId="0" applyFont="1" applyFill="1"/>
    <xf numFmtId="0" fontId="0" fillId="0" borderId="0" xfId="0" applyAlignment="1">
      <alignment wrapText="1"/>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38" fillId="0" borderId="0" xfId="0" applyFont="1" applyAlignment="1">
      <alignment horizontal="left"/>
    </xf>
    <xf numFmtId="0" fontId="38" fillId="0" borderId="0" xfId="0" applyFont="1" applyAlignment="1">
      <alignment horizontal="left" vertical="top"/>
    </xf>
    <xf numFmtId="0" fontId="19" fillId="0" borderId="0" xfId="0" applyFont="1" applyAlignment="1" applyProtection="1">
      <alignment wrapText="1"/>
      <protection locked="0"/>
    </xf>
    <xf numFmtId="0" fontId="7" fillId="0" borderId="0" xfId="1" applyFont="1"/>
    <xf numFmtId="0" fontId="15" fillId="0" borderId="0" xfId="0" applyFont="1"/>
    <xf numFmtId="0" fontId="39" fillId="0" borderId="0" xfId="0" applyFont="1"/>
    <xf numFmtId="0" fontId="8" fillId="0" borderId="3" xfId="0" applyFont="1" applyBorder="1" applyAlignment="1">
      <alignment horizontal="center"/>
    </xf>
    <xf numFmtId="0" fontId="1" fillId="0" borderId="3" xfId="0" applyFont="1" applyBorder="1"/>
    <xf numFmtId="0" fontId="7" fillId="0" borderId="0" xfId="0" applyFont="1" applyAlignment="1">
      <alignment horizontal="left" vertical="center"/>
    </xf>
    <xf numFmtId="0" fontId="7" fillId="0" borderId="0" xfId="0" applyFont="1" applyAlignment="1">
      <alignment horizontal="justify"/>
    </xf>
    <xf numFmtId="0" fontId="7" fillId="0" borderId="0" xfId="0" applyFont="1" applyAlignment="1">
      <alignment horizontal="left" indent="2"/>
    </xf>
    <xf numFmtId="0" fontId="1"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indent="3"/>
    </xf>
    <xf numFmtId="49" fontId="19" fillId="0" borderId="0" xfId="0" applyNumberFormat="1"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xf>
    <xf numFmtId="0" fontId="7" fillId="0" borderId="0" xfId="0" applyFont="1" applyAlignment="1">
      <alignment horizontal="left" wrapText="1"/>
    </xf>
    <xf numFmtId="0" fontId="19" fillId="0" borderId="0" xfId="0" applyFont="1" applyAlignment="1">
      <alignment horizontal="center" vertical="top"/>
    </xf>
    <xf numFmtId="0" fontId="1" fillId="0" borderId="0" xfId="0" applyFont="1" applyAlignment="1">
      <alignment horizontal="center" vertical="top"/>
    </xf>
    <xf numFmtId="0" fontId="7" fillId="0" borderId="0" xfId="0" applyFont="1" applyAlignment="1">
      <alignment horizontal="right" wrapText="1"/>
    </xf>
    <xf numFmtId="0" fontId="7" fillId="0" borderId="0" xfId="0" applyFont="1" applyAlignment="1">
      <alignment horizontal="left" vertical="top" wrapText="1"/>
    </xf>
    <xf numFmtId="0" fontId="1" fillId="0" borderId="0" xfId="0" applyFont="1" applyAlignment="1">
      <alignment horizontal="right"/>
    </xf>
    <xf numFmtId="0" fontId="1" fillId="6" borderId="4" xfId="0" applyFont="1" applyFill="1" applyBorder="1"/>
    <xf numFmtId="0" fontId="1" fillId="6" borderId="6" xfId="0" applyFont="1" applyFill="1" applyBorder="1" applyAlignment="1">
      <alignment horizontal="left"/>
    </xf>
    <xf numFmtId="0" fontId="41" fillId="0" borderId="0" xfId="0" applyFont="1"/>
    <xf numFmtId="0" fontId="31" fillId="0" borderId="0" xfId="0" applyFont="1" applyAlignment="1">
      <alignment horizontal="right"/>
    </xf>
    <xf numFmtId="0" fontId="19" fillId="0" borderId="4" xfId="0" applyFont="1" applyBorder="1" applyProtection="1">
      <protection locked="0"/>
    </xf>
    <xf numFmtId="0" fontId="0" fillId="0" borderId="8" xfId="0" applyBorder="1"/>
    <xf numFmtId="0" fontId="0" fillId="0" borderId="10" xfId="0" applyBorder="1"/>
    <xf numFmtId="0" fontId="0" fillId="0" borderId="11" xfId="0" applyBorder="1"/>
    <xf numFmtId="0" fontId="42" fillId="0" borderId="0" xfId="0" applyFont="1"/>
    <xf numFmtId="0" fontId="0" fillId="0" borderId="12" xfId="0" applyBorder="1"/>
    <xf numFmtId="0" fontId="0" fillId="0" borderId="4" xfId="0" applyBorder="1"/>
    <xf numFmtId="0" fontId="7" fillId="0" borderId="0" xfId="5" applyFont="1"/>
    <xf numFmtId="0" fontId="42" fillId="0" borderId="13" xfId="0" applyFont="1" applyBorder="1"/>
    <xf numFmtId="0" fontId="0" fillId="0" borderId="21" xfId="0" applyBorder="1"/>
    <xf numFmtId="0" fontId="0" fillId="0" borderId="22" xfId="0" applyBorder="1"/>
    <xf numFmtId="0" fontId="0" fillId="0" borderId="18" xfId="0" applyBorder="1"/>
    <xf numFmtId="0" fontId="22" fillId="3" borderId="2" xfId="0" applyFont="1" applyFill="1" applyBorder="1" applyAlignment="1">
      <alignment horizontal="center" wrapText="1"/>
    </xf>
    <xf numFmtId="167" fontId="2" fillId="0" borderId="0" xfId="0" applyNumberFormat="1" applyFont="1"/>
    <xf numFmtId="0" fontId="19" fillId="0" borderId="0" xfId="0" applyFont="1" applyAlignment="1">
      <alignment vertical="center" wrapText="1"/>
    </xf>
    <xf numFmtId="0" fontId="19" fillId="0" borderId="0" xfId="0" applyFont="1" applyAlignment="1">
      <alignment horizontal="right"/>
    </xf>
    <xf numFmtId="0" fontId="0" fillId="0" borderId="0" xfId="0" applyAlignment="1">
      <alignment horizontal="left"/>
    </xf>
    <xf numFmtId="0" fontId="1" fillId="9" borderId="0" xfId="0" applyFont="1" applyFill="1"/>
    <xf numFmtId="0" fontId="19" fillId="9" borderId="0" xfId="0" applyFont="1" applyFill="1"/>
    <xf numFmtId="0" fontId="0" fillId="0" borderId="0" xfId="0" applyAlignment="1">
      <alignment horizontal="center"/>
    </xf>
    <xf numFmtId="165" fontId="9" fillId="0" borderId="5" xfId="3" applyNumberFormat="1" applyFont="1" applyFill="1" applyBorder="1" applyProtection="1"/>
    <xf numFmtId="165" fontId="9" fillId="0" borderId="2" xfId="0" applyNumberFormat="1" applyFont="1" applyBorder="1"/>
    <xf numFmtId="0" fontId="11" fillId="0" borderId="0" xfId="0" applyFont="1" applyProtection="1">
      <protection locked="0"/>
    </xf>
    <xf numFmtId="0" fontId="11" fillId="0" borderId="0" xfId="0" applyFont="1"/>
    <xf numFmtId="0" fontId="9" fillId="9" borderId="0" xfId="1" applyFont="1" applyFill="1"/>
    <xf numFmtId="0" fontId="10" fillId="0" borderId="0" xfId="0" applyFont="1"/>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0" fillId="0" borderId="0" xfId="0" applyProtection="1">
      <protection locked="0"/>
    </xf>
    <xf numFmtId="0" fontId="22" fillId="9" borderId="0" xfId="0" applyFont="1" applyFill="1" applyAlignment="1">
      <alignment wrapText="1"/>
    </xf>
    <xf numFmtId="0" fontId="0" fillId="9" borderId="0" xfId="0" applyFill="1" applyProtection="1">
      <protection locked="0"/>
    </xf>
    <xf numFmtId="167" fontId="11" fillId="0" borderId="4" xfId="0" applyNumberFormat="1" applyFont="1" applyBorder="1" applyProtection="1">
      <protection locked="0"/>
    </xf>
    <xf numFmtId="0" fontId="9" fillId="0" borderId="24" xfId="0" applyFont="1" applyBorder="1"/>
    <xf numFmtId="167" fontId="9" fillId="0" borderId="25" xfId="0" applyNumberFormat="1" applyFont="1" applyBorder="1"/>
    <xf numFmtId="0" fontId="45" fillId="0" borderId="0" xfId="0" applyFont="1"/>
    <xf numFmtId="0" fontId="25" fillId="0" borderId="0" xfId="0" applyFont="1"/>
    <xf numFmtId="0" fontId="2" fillId="0" borderId="27" xfId="0" applyFont="1" applyBorder="1"/>
    <xf numFmtId="0" fontId="0" fillId="0" borderId="27" xfId="0" applyBorder="1"/>
    <xf numFmtId="0" fontId="0" fillId="0" borderId="28" xfId="0" applyBorder="1"/>
    <xf numFmtId="0" fontId="0" fillId="0" borderId="29" xfId="0" applyBorder="1"/>
    <xf numFmtId="0" fontId="0" fillId="0" borderId="30" xfId="0" applyBorder="1"/>
    <xf numFmtId="0" fontId="2" fillId="0" borderId="3" xfId="0" applyFont="1" applyBorder="1"/>
    <xf numFmtId="0" fontId="0" fillId="0" borderId="3" xfId="0" applyBorder="1"/>
    <xf numFmtId="0" fontId="0" fillId="0" borderId="32" xfId="0" applyBorder="1"/>
    <xf numFmtId="0" fontId="20" fillId="0" borderId="26" xfId="0" applyFont="1" applyBorder="1"/>
    <xf numFmtId="0" fontId="46" fillId="0" borderId="30" xfId="0" applyFont="1" applyBorder="1"/>
    <xf numFmtId="0" fontId="47" fillId="0" borderId="9" xfId="0" applyFont="1" applyBorder="1"/>
    <xf numFmtId="0" fontId="48" fillId="0" borderId="13" xfId="0" applyFont="1" applyBorder="1"/>
    <xf numFmtId="0" fontId="48" fillId="6" borderId="11" xfId="0" applyFont="1" applyFill="1" applyBorder="1"/>
    <xf numFmtId="0" fontId="47" fillId="0" borderId="5" xfId="0" applyFont="1" applyBorder="1"/>
    <xf numFmtId="0" fontId="48" fillId="6" borderId="10" xfId="0" applyFont="1" applyFill="1" applyBorder="1"/>
    <xf numFmtId="0" fontId="48" fillId="6" borderId="8" xfId="0" applyFont="1" applyFill="1" applyBorder="1"/>
    <xf numFmtId="0" fontId="48" fillId="6" borderId="6" xfId="0" applyFont="1" applyFill="1" applyBorder="1"/>
    <xf numFmtId="0" fontId="48" fillId="6" borderId="7" xfId="0" applyFont="1" applyFill="1" applyBorder="1"/>
    <xf numFmtId="0" fontId="32" fillId="0" borderId="13" xfId="0" applyFont="1" applyBorder="1"/>
    <xf numFmtId="0" fontId="49" fillId="0" borderId="0" xfId="0" applyFont="1"/>
    <xf numFmtId="0" fontId="10" fillId="0" borderId="18" xfId="0" applyFont="1" applyBorder="1" applyAlignment="1">
      <alignment horizontal="left" vertical="top"/>
    </xf>
    <xf numFmtId="168" fontId="0" fillId="9" borderId="0" xfId="2" applyNumberFormat="1" applyFont="1" applyFill="1" applyProtection="1"/>
    <xf numFmtId="0" fontId="31" fillId="0" borderId="21" xfId="0" applyFont="1" applyBorder="1"/>
    <xf numFmtId="0" fontId="50" fillId="0" borderId="0" xfId="0" applyFont="1"/>
    <xf numFmtId="1" fontId="19" fillId="0" borderId="0" xfId="0" applyNumberFormat="1" applyFont="1"/>
    <xf numFmtId="1" fontId="3" fillId="0" borderId="3" xfId="1" applyNumberFormat="1" applyBorder="1"/>
    <xf numFmtId="1" fontId="20" fillId="0" borderId="0" xfId="0" applyNumberFormat="1" applyFont="1"/>
    <xf numFmtId="0" fontId="48" fillId="0" borderId="11" xfId="0" applyFont="1" applyBorder="1"/>
    <xf numFmtId="16" fontId="21" fillId="0" borderId="13" xfId="0" applyNumberFormat="1" applyFont="1" applyBorder="1"/>
    <xf numFmtId="167" fontId="9" fillId="0" borderId="2" xfId="0" applyNumberFormat="1" applyFont="1" applyBorder="1" applyProtection="1">
      <protection locked="0"/>
    </xf>
    <xf numFmtId="167" fontId="9" fillId="0" borderId="2" xfId="3" applyNumberFormat="1" applyFont="1" applyFill="1" applyBorder="1" applyProtection="1"/>
    <xf numFmtId="0" fontId="9" fillId="0" borderId="2" xfId="0" applyFont="1" applyBorder="1"/>
    <xf numFmtId="10" fontId="9" fillId="0" borderId="2" xfId="4" applyNumberFormat="1" applyFont="1" applyFill="1" applyBorder="1" applyProtection="1"/>
    <xf numFmtId="0" fontId="48" fillId="0" borderId="0" xfId="0" applyFont="1"/>
    <xf numFmtId="0" fontId="52" fillId="0" borderId="0" xfId="0" applyFont="1"/>
    <xf numFmtId="0" fontId="19" fillId="0" borderId="0" xfId="0" applyFont="1" applyAlignment="1">
      <alignment horizontal="right" vertical="top"/>
    </xf>
    <xf numFmtId="167" fontId="0" fillId="0" borderId="4" xfId="0" applyNumberFormat="1" applyBorder="1"/>
    <xf numFmtId="43" fontId="11" fillId="0" borderId="0" xfId="2" applyFont="1" applyFill="1" applyBorder="1" applyProtection="1">
      <protection locked="0"/>
    </xf>
    <xf numFmtId="0" fontId="0" fillId="0" borderId="7" xfId="0" applyBorder="1"/>
    <xf numFmtId="4" fontId="0" fillId="0" borderId="0" xfId="0" applyNumberFormat="1"/>
    <xf numFmtId="4" fontId="3" fillId="0" borderId="3" xfId="1" applyNumberFormat="1" applyBorder="1"/>
    <xf numFmtId="4" fontId="2" fillId="0" borderId="0" xfId="0" applyNumberFormat="1" applyFont="1" applyAlignment="1">
      <alignment horizontal="center"/>
    </xf>
    <xf numFmtId="0" fontId="2" fillId="0" borderId="5" xfId="0" applyFont="1" applyBorder="1" applyAlignment="1">
      <alignment horizontal="center"/>
    </xf>
    <xf numFmtId="0" fontId="10" fillId="0" borderId="0" xfId="0" applyFont="1" applyAlignment="1">
      <alignment horizontal="left" vertical="top"/>
    </xf>
    <xf numFmtId="0" fontId="0" fillId="0" borderId="0" xfId="0" applyAlignment="1">
      <alignment horizontal="left" vertical="top"/>
    </xf>
    <xf numFmtId="164" fontId="54" fillId="0" borderId="0" xfId="0" applyNumberFormat="1" applyFont="1"/>
    <xf numFmtId="164" fontId="16" fillId="0" borderId="0" xfId="0" applyNumberFormat="1" applyFont="1"/>
    <xf numFmtId="0" fontId="31" fillId="9" borderId="0" xfId="0" applyFont="1" applyFill="1"/>
    <xf numFmtId="10" fontId="0" fillId="0" borderId="0" xfId="4" applyNumberFormat="1" applyFont="1" applyFill="1" applyBorder="1" applyProtection="1"/>
    <xf numFmtId="43" fontId="9" fillId="0" borderId="0" xfId="2" applyFont="1" applyFill="1" applyBorder="1" applyProtection="1"/>
    <xf numFmtId="10" fontId="0" fillId="0" borderId="0" xfId="0" applyNumberFormat="1"/>
    <xf numFmtId="0" fontId="10" fillId="0" borderId="0" xfId="0" applyFont="1" applyAlignment="1">
      <alignment horizontal="left"/>
    </xf>
    <xf numFmtId="0" fontId="2" fillId="0" borderId="4" xfId="0" applyFont="1" applyBorder="1"/>
    <xf numFmtId="0" fontId="26" fillId="0" borderId="21" xfId="0" applyFont="1" applyBorder="1"/>
    <xf numFmtId="0" fontId="19" fillId="0" borderId="22" xfId="0" applyFont="1" applyBorder="1"/>
    <xf numFmtId="0" fontId="19" fillId="0" borderId="18" xfId="0" applyFont="1" applyBorder="1"/>
    <xf numFmtId="0" fontId="1" fillId="5" borderId="21" xfId="0" applyFont="1" applyFill="1" applyBorder="1"/>
    <xf numFmtId="0" fontId="2" fillId="0" borderId="0" xfId="0" applyFont="1" applyAlignment="1">
      <alignment horizontal="left"/>
    </xf>
    <xf numFmtId="0" fontId="10" fillId="0" borderId="0" xfId="0" applyFont="1" applyAlignment="1">
      <alignment horizontal="right"/>
    </xf>
    <xf numFmtId="0" fontId="11" fillId="0" borderId="13" xfId="0" applyFont="1" applyBorder="1" applyProtection="1">
      <protection locked="0"/>
    </xf>
    <xf numFmtId="0" fontId="2" fillId="0" borderId="23" xfId="0" applyFont="1" applyBorder="1"/>
    <xf numFmtId="0" fontId="55" fillId="0" borderId="0" xfId="0" applyFont="1" applyAlignment="1">
      <alignment horizontal="center"/>
    </xf>
    <xf numFmtId="0" fontId="3" fillId="0" borderId="0" xfId="0" applyFont="1" applyAlignment="1">
      <alignment horizontal="left"/>
    </xf>
    <xf numFmtId="0" fontId="51" fillId="0" borderId="0" xfId="9" applyAlignment="1" applyProtection="1"/>
    <xf numFmtId="0" fontId="57" fillId="0" borderId="0" xfId="0" applyFont="1"/>
    <xf numFmtId="14" fontId="11" fillId="9" borderId="2" xfId="0" applyNumberFormat="1" applyFont="1" applyFill="1" applyBorder="1" applyAlignment="1">
      <alignment horizontal="center"/>
    </xf>
    <xf numFmtId="0" fontId="11" fillId="9" borderId="2" xfId="0" applyFont="1" applyFill="1" applyBorder="1" applyAlignment="1">
      <alignment horizontal="center"/>
    </xf>
    <xf numFmtId="0" fontId="28" fillId="0" borderId="0" xfId="1" applyFont="1" applyAlignment="1">
      <alignment horizontal="centerContinuous"/>
    </xf>
    <xf numFmtId="0" fontId="21" fillId="0" borderId="0" xfId="0" applyFont="1" applyAlignment="1">
      <alignment horizontal="right"/>
    </xf>
    <xf numFmtId="0" fontId="21" fillId="0" borderId="0" xfId="0" applyFont="1" applyAlignment="1">
      <alignment vertical="center"/>
    </xf>
    <xf numFmtId="0" fontId="21" fillId="0" borderId="0" xfId="0" applyFont="1" applyAlignment="1">
      <alignment horizontal="right" vertical="top"/>
    </xf>
    <xf numFmtId="10" fontId="0" fillId="0" borderId="8" xfId="4" applyNumberFormat="1" applyFont="1" applyFill="1" applyBorder="1" applyAlignment="1" applyProtection="1"/>
    <xf numFmtId="10" fontId="0" fillId="0" borderId="0" xfId="4" applyNumberFormat="1" applyFont="1" applyFill="1" applyBorder="1" applyAlignment="1" applyProtection="1">
      <alignment horizontal="center"/>
    </xf>
    <xf numFmtId="10" fontId="0" fillId="0" borderId="0" xfId="4" applyNumberFormat="1" applyFont="1" applyFill="1" applyBorder="1" applyAlignment="1" applyProtection="1">
      <alignment horizontal="left"/>
    </xf>
    <xf numFmtId="10" fontId="0" fillId="0" borderId="8" xfId="4" applyNumberFormat="1" applyFont="1" applyFill="1" applyBorder="1" applyAlignment="1" applyProtection="1">
      <alignment horizontal="center"/>
    </xf>
    <xf numFmtId="10" fontId="0" fillId="0" borderId="4" xfId="4" applyNumberFormat="1" applyFont="1" applyFill="1" applyBorder="1" applyAlignment="1" applyProtection="1">
      <alignment horizontal="left"/>
    </xf>
    <xf numFmtId="10" fontId="0" fillId="0" borderId="4" xfId="4" applyNumberFormat="1" applyFont="1" applyFill="1" applyBorder="1" applyAlignment="1" applyProtection="1">
      <alignment horizontal="center"/>
    </xf>
    <xf numFmtId="0" fontId="51" fillId="0" borderId="0" xfId="9"/>
    <xf numFmtId="0" fontId="8" fillId="0" borderId="0" xfId="0" applyFont="1" applyAlignment="1">
      <alignment vertical="top"/>
    </xf>
    <xf numFmtId="0" fontId="44" fillId="0" borderId="0" xfId="0" applyFont="1" applyAlignment="1">
      <alignment horizontal="center"/>
    </xf>
    <xf numFmtId="0" fontId="26" fillId="0" borderId="22" xfId="0" applyFont="1" applyBorder="1"/>
    <xf numFmtId="0" fontId="19" fillId="0" borderId="0" xfId="0" applyFont="1" applyAlignment="1">
      <alignment vertical="top"/>
    </xf>
    <xf numFmtId="0" fontId="7" fillId="0" borderId="0" xfId="0" applyFont="1" applyAlignment="1">
      <alignment vertical="top"/>
    </xf>
    <xf numFmtId="0" fontId="19" fillId="0" borderId="0" xfId="0" applyFont="1" applyAlignment="1">
      <alignment horizontal="left" wrapText="1"/>
    </xf>
    <xf numFmtId="165" fontId="31" fillId="0" borderId="2" xfId="0" applyNumberFormat="1" applyFont="1" applyBorder="1"/>
    <xf numFmtId="165" fontId="31" fillId="0" borderId="0" xfId="0" applyNumberFormat="1" applyFont="1"/>
    <xf numFmtId="0" fontId="28" fillId="0" borderId="0" xfId="1" applyFont="1" applyAlignment="1">
      <alignment horizontal="center"/>
    </xf>
    <xf numFmtId="0" fontId="38" fillId="0" borderId="0" xfId="1" applyFont="1"/>
    <xf numFmtId="14" fontId="0" fillId="0" borderId="0" xfId="0" applyNumberFormat="1"/>
    <xf numFmtId="0" fontId="0" fillId="0" borderId="0" xfId="0" applyAlignment="1">
      <alignment horizontal="left" vertical="center" indent="5"/>
    </xf>
    <xf numFmtId="0" fontId="9" fillId="0" borderId="11" xfId="0" applyFont="1" applyBorder="1"/>
    <xf numFmtId="0" fontId="0" fillId="0" borderId="0" xfId="0" applyAlignment="1">
      <alignment horizontal="left" indent="2"/>
    </xf>
    <xf numFmtId="0" fontId="70" fillId="0" borderId="0" xfId="0" applyFont="1"/>
    <xf numFmtId="0" fontId="71" fillId="0" borderId="0" xfId="0" applyFont="1"/>
    <xf numFmtId="2" fontId="71" fillId="0" borderId="0" xfId="0" applyNumberFormat="1" applyFont="1"/>
    <xf numFmtId="165" fontId="31" fillId="0" borderId="7" xfId="0" applyNumberFormat="1" applyFont="1" applyBorder="1"/>
    <xf numFmtId="0" fontId="73" fillId="0" borderId="0" xfId="0" applyFont="1"/>
    <xf numFmtId="0" fontId="40" fillId="0" borderId="0" xfId="0" applyFont="1" applyAlignment="1">
      <alignment horizontal="center"/>
    </xf>
    <xf numFmtId="0" fontId="31" fillId="0" borderId="19" xfId="0" applyFont="1" applyBorder="1"/>
    <xf numFmtId="49" fontId="0" fillId="0" borderId="0" xfId="0" applyNumberFormat="1"/>
    <xf numFmtId="49" fontId="42" fillId="0" borderId="0" xfId="0" applyNumberFormat="1" applyFont="1"/>
    <xf numFmtId="173" fontId="9" fillId="0" borderId="2" xfId="1" applyNumberFormat="1" applyFont="1" applyBorder="1"/>
    <xf numFmtId="0" fontId="0" fillId="0" borderId="21" xfId="0" applyBorder="1" applyAlignment="1">
      <alignment horizontal="center" vertical="center"/>
    </xf>
    <xf numFmtId="0" fontId="9" fillId="0" borderId="13" xfId="0" applyFont="1" applyBorder="1" applyAlignment="1">
      <alignment horizontal="left" vertical="top" wrapText="1"/>
    </xf>
    <xf numFmtId="0" fontId="0" fillId="0" borderId="18" xfId="0" applyBorder="1" applyAlignment="1">
      <alignment horizontal="center" vertical="center"/>
    </xf>
    <xf numFmtId="0" fontId="9" fillId="0" borderId="4" xfId="0" applyFont="1" applyBorder="1" applyAlignment="1">
      <alignment horizontal="left" vertical="top" wrapText="1"/>
    </xf>
    <xf numFmtId="0" fontId="0" fillId="0" borderId="4" xfId="0" applyBorder="1" applyAlignment="1">
      <alignment horizontal="center" vertical="center"/>
    </xf>
    <xf numFmtId="10" fontId="0" fillId="0" borderId="4" xfId="4" applyNumberFormat="1" applyFont="1" applyFill="1" applyBorder="1" applyAlignment="1" applyProtection="1"/>
    <xf numFmtId="10" fontId="0" fillId="0" borderId="8" xfId="4" applyNumberFormat="1" applyFont="1" applyFill="1" applyBorder="1" applyAlignment="1" applyProtection="1">
      <alignment horizontal="left"/>
    </xf>
    <xf numFmtId="0" fontId="11" fillId="0" borderId="5" xfId="0" applyFont="1" applyBorder="1" applyAlignment="1">
      <alignment horizontal="center" vertical="top"/>
    </xf>
    <xf numFmtId="0" fontId="11" fillId="0" borderId="0" xfId="1" applyFont="1" applyAlignment="1">
      <alignment vertical="top"/>
    </xf>
    <xf numFmtId="0" fontId="9" fillId="0" borderId="3" xfId="1" applyFont="1" applyBorder="1" applyAlignment="1">
      <alignment vertical="top"/>
    </xf>
    <xf numFmtId="0" fontId="9" fillId="0" borderId="0" xfId="1" applyFont="1" applyAlignment="1">
      <alignment vertical="top"/>
    </xf>
    <xf numFmtId="0" fontId="20" fillId="0" borderId="0" xfId="0" applyFont="1" applyAlignment="1">
      <alignment vertical="top"/>
    </xf>
    <xf numFmtId="0" fontId="11" fillId="0" borderId="9" xfId="0" applyFont="1" applyBorder="1" applyAlignment="1">
      <alignment horizontal="center" vertical="top"/>
    </xf>
    <xf numFmtId="0" fontId="11" fillId="0" borderId="13" xfId="0" applyFont="1" applyBorder="1" applyAlignment="1">
      <alignment horizontal="center" vertical="top"/>
    </xf>
    <xf numFmtId="0" fontId="11" fillId="6" borderId="11" xfId="0" applyFont="1" applyFill="1" applyBorder="1" applyAlignment="1">
      <alignment horizontal="center" vertical="top"/>
    </xf>
    <xf numFmtId="0" fontId="11" fillId="0" borderId="11" xfId="0" applyFont="1" applyBorder="1" applyAlignment="1">
      <alignment horizontal="center" vertical="top"/>
    </xf>
    <xf numFmtId="0" fontId="11" fillId="6" borderId="5" xfId="0" applyFont="1" applyFill="1" applyBorder="1" applyAlignment="1">
      <alignment horizontal="center" vertical="top"/>
    </xf>
    <xf numFmtId="0" fontId="11" fillId="6" borderId="13" xfId="0" applyFont="1" applyFill="1" applyBorder="1" applyAlignment="1">
      <alignment horizontal="center" vertical="top"/>
    </xf>
    <xf numFmtId="0" fontId="1" fillId="0" borderId="0" xfId="0" applyFont="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6" borderId="0" xfId="0" applyFont="1" applyFill="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6" xfId="0" applyFont="1" applyBorder="1" applyAlignment="1">
      <alignment horizontal="left" vertical="top"/>
    </xf>
    <xf numFmtId="0" fontId="9" fillId="6" borderId="6" xfId="0" applyFont="1" applyFill="1" applyBorder="1" applyAlignment="1">
      <alignment vertical="top"/>
    </xf>
    <xf numFmtId="0" fontId="9" fillId="6" borderId="4" xfId="0" applyFont="1" applyFill="1" applyBorder="1" applyAlignment="1">
      <alignment vertical="top"/>
    </xf>
    <xf numFmtId="0" fontId="9" fillId="0" borderId="3" xfId="1" applyFont="1" applyBorder="1" applyAlignment="1">
      <alignment vertical="top" wrapText="1"/>
    </xf>
    <xf numFmtId="0" fontId="9" fillId="0" borderId="0" xfId="1" applyFont="1" applyAlignment="1">
      <alignment vertical="top" wrapText="1"/>
    </xf>
    <xf numFmtId="0" fontId="9" fillId="0" borderId="10" xfId="0" applyFont="1" applyBorder="1" applyAlignment="1">
      <alignment vertical="top" wrapText="1"/>
    </xf>
    <xf numFmtId="0" fontId="9" fillId="6" borderId="12" xfId="0" applyFont="1" applyFill="1" applyBorder="1" applyAlignment="1">
      <alignment vertical="top" wrapText="1"/>
    </xf>
    <xf numFmtId="0" fontId="9" fillId="0" borderId="7" xfId="0" applyFont="1" applyBorder="1" applyAlignment="1">
      <alignment vertical="top" wrapText="1"/>
    </xf>
    <xf numFmtId="0" fontId="9" fillId="0" borderId="12" xfId="0" applyFont="1" applyBorder="1" applyAlignment="1">
      <alignment vertical="top" wrapText="1"/>
    </xf>
    <xf numFmtId="0" fontId="9" fillId="0" borderId="7" xfId="0" applyFont="1" applyBorder="1" applyAlignment="1">
      <alignment horizontal="left" vertical="top" wrapText="1"/>
    </xf>
    <xf numFmtId="0" fontId="51" fillId="0" borderId="12" xfId="9" applyBorder="1" applyAlignment="1" applyProtection="1">
      <alignment vertical="top" wrapText="1"/>
    </xf>
    <xf numFmtId="0" fontId="51" fillId="0" borderId="14" xfId="9" applyBorder="1" applyAlignment="1" applyProtection="1">
      <alignment vertical="top" wrapText="1"/>
    </xf>
    <xf numFmtId="0" fontId="9" fillId="6" borderId="7" xfId="0" applyFont="1" applyFill="1" applyBorder="1" applyAlignment="1">
      <alignment vertical="top" wrapText="1"/>
    </xf>
    <xf numFmtId="0" fontId="9" fillId="6" borderId="14" xfId="0" applyFont="1" applyFill="1" applyBorder="1" applyAlignment="1">
      <alignment vertical="top" wrapText="1"/>
    </xf>
    <xf numFmtId="0" fontId="9" fillId="0" borderId="2" xfId="0" applyFont="1" applyBorder="1" applyAlignment="1">
      <alignment wrapText="1"/>
    </xf>
    <xf numFmtId="169" fontId="9" fillId="0" borderId="2" xfId="4" applyNumberFormat="1" applyFont="1" applyFill="1" applyBorder="1" applyProtection="1"/>
    <xf numFmtId="0" fontId="5" fillId="6" borderId="9" xfId="0" applyFont="1" applyFill="1" applyBorder="1"/>
    <xf numFmtId="0" fontId="3" fillId="6" borderId="10" xfId="0" applyFont="1" applyFill="1" applyBorder="1"/>
    <xf numFmtId="0" fontId="3" fillId="6" borderId="11" xfId="0" applyFont="1" applyFill="1" applyBorder="1"/>
    <xf numFmtId="0" fontId="3" fillId="6" borderId="12" xfId="0" applyFont="1" applyFill="1" applyBorder="1" applyAlignment="1">
      <alignment horizontal="left"/>
    </xf>
    <xf numFmtId="170" fontId="3" fillId="6" borderId="12" xfId="7" applyNumberFormat="1" applyFont="1" applyFill="1" applyBorder="1"/>
    <xf numFmtId="0" fontId="3" fillId="6" borderId="13" xfId="0" applyFont="1" applyFill="1" applyBorder="1"/>
    <xf numFmtId="44" fontId="3" fillId="6" borderId="14" xfId="0" applyNumberFormat="1" applyFont="1" applyFill="1" applyBorder="1"/>
    <xf numFmtId="0" fontId="30" fillId="0" borderId="0" xfId="0" applyFont="1"/>
    <xf numFmtId="0" fontId="31" fillId="0" borderId="0" xfId="0" applyFont="1" applyAlignment="1">
      <alignment vertical="center" wrapText="1"/>
    </xf>
    <xf numFmtId="0" fontId="74" fillId="0" borderId="0" xfId="0" applyFont="1" applyAlignment="1">
      <alignment vertical="center"/>
    </xf>
    <xf numFmtId="0" fontId="0" fillId="0" borderId="0" xfId="0" applyAlignment="1">
      <alignment horizontal="justify" vertical="center"/>
    </xf>
    <xf numFmtId="0" fontId="0" fillId="0" borderId="0" xfId="0" applyAlignment="1">
      <alignment vertical="center"/>
    </xf>
    <xf numFmtId="0" fontId="75" fillId="0" borderId="0" xfId="0" applyFont="1" applyAlignment="1">
      <alignment wrapText="1"/>
    </xf>
    <xf numFmtId="0" fontId="2" fillId="0" borderId="0" xfId="0" applyFont="1" applyAlignment="1">
      <alignment wrapText="1"/>
    </xf>
    <xf numFmtId="0" fontId="40" fillId="0" borderId="0" xfId="0" applyFont="1" applyAlignment="1">
      <alignment horizontal="justify" vertical="center"/>
    </xf>
    <xf numFmtId="0" fontId="77" fillId="0" borderId="0" xfId="0" applyFont="1" applyAlignment="1">
      <alignment wrapText="1"/>
    </xf>
    <xf numFmtId="0" fontId="3" fillId="0" borderId="0" xfId="0" applyFont="1" applyAlignment="1">
      <alignment wrapText="1"/>
    </xf>
    <xf numFmtId="0" fontId="20" fillId="0" borderId="0" xfId="0" applyFont="1" applyAlignment="1">
      <alignment wrapText="1"/>
    </xf>
    <xf numFmtId="0" fontId="7" fillId="0" borderId="3" xfId="1" applyFont="1" applyBorder="1" applyAlignment="1">
      <alignment wrapText="1"/>
    </xf>
    <xf numFmtId="167" fontId="53" fillId="0" borderId="0" xfId="0" applyNumberFormat="1" applyFont="1" applyAlignment="1">
      <alignment horizontal="right"/>
    </xf>
    <xf numFmtId="0" fontId="14" fillId="0" borderId="11" xfId="0" applyFont="1" applyBorder="1" applyAlignment="1" applyProtection="1">
      <alignment horizontal="center" wrapText="1"/>
      <protection locked="0"/>
    </xf>
    <xf numFmtId="0" fontId="42" fillId="0" borderId="9" xfId="0" applyFont="1" applyBorder="1"/>
    <xf numFmtId="0" fontId="10" fillId="0" borderId="31" xfId="0" applyFont="1" applyBorder="1"/>
    <xf numFmtId="0" fontId="11" fillId="0" borderId="9" xfId="0" applyFont="1" applyBorder="1" applyProtection="1">
      <protection locked="0"/>
    </xf>
    <xf numFmtId="0" fontId="11" fillId="0" borderId="8" xfId="0" applyFont="1" applyBorder="1" applyProtection="1">
      <protection locked="0"/>
    </xf>
    <xf numFmtId="14" fontId="0" fillId="13" borderId="4" xfId="0" applyNumberFormat="1" applyFill="1" applyBorder="1" applyAlignment="1" applyProtection="1">
      <alignment horizontal="center"/>
      <protection locked="0"/>
    </xf>
    <xf numFmtId="49" fontId="9" fillId="13" borderId="4" xfId="0" applyNumberFormat="1" applyFont="1" applyFill="1" applyBorder="1" applyProtection="1">
      <protection locked="0"/>
    </xf>
    <xf numFmtId="0" fontId="9" fillId="13" borderId="4" xfId="0" applyFont="1" applyFill="1" applyBorder="1" applyProtection="1">
      <protection locked="0"/>
    </xf>
    <xf numFmtId="0" fontId="0" fillId="13" borderId="4" xfId="0" applyFill="1" applyBorder="1" applyProtection="1">
      <protection locked="0"/>
    </xf>
    <xf numFmtId="10" fontId="9" fillId="13" borderId="4" xfId="4" applyNumberFormat="1" applyFont="1" applyFill="1" applyBorder="1" applyProtection="1">
      <protection locked="0"/>
    </xf>
    <xf numFmtId="167" fontId="9" fillId="13" borderId="2" xfId="0" applyNumberFormat="1" applyFont="1" applyFill="1" applyBorder="1" applyProtection="1">
      <protection locked="0"/>
    </xf>
    <xf numFmtId="169" fontId="9" fillId="13" borderId="2" xfId="4" applyNumberFormat="1" applyFont="1" applyFill="1" applyBorder="1" applyProtection="1">
      <protection locked="0"/>
    </xf>
    <xf numFmtId="0" fontId="9" fillId="13" borderId="2" xfId="0" applyFont="1" applyFill="1" applyBorder="1" applyProtection="1">
      <protection locked="0"/>
    </xf>
    <xf numFmtId="10" fontId="0" fillId="13" borderId="2" xfId="4" applyNumberFormat="1" applyFont="1" applyFill="1" applyBorder="1" applyProtection="1">
      <protection locked="0"/>
    </xf>
    <xf numFmtId="1" fontId="9" fillId="13" borderId="4" xfId="2" applyNumberFormat="1" applyFont="1" applyFill="1" applyBorder="1" applyProtection="1">
      <protection locked="0"/>
    </xf>
    <xf numFmtId="2" fontId="9" fillId="13" borderId="4" xfId="2" applyNumberFormat="1" applyFont="1" applyFill="1" applyBorder="1" applyProtection="1">
      <protection locked="0"/>
    </xf>
    <xf numFmtId="0" fontId="9" fillId="13" borderId="6" xfId="0" applyFont="1" applyFill="1" applyBorder="1" applyProtection="1">
      <protection locked="0"/>
    </xf>
    <xf numFmtId="0" fontId="9" fillId="13" borderId="0" xfId="0" applyFont="1" applyFill="1" applyProtection="1">
      <protection locked="0"/>
    </xf>
    <xf numFmtId="14" fontId="9" fillId="13" borderId="4" xfId="0" applyNumberFormat="1" applyFont="1" applyFill="1" applyBorder="1" applyProtection="1">
      <protection locked="0"/>
    </xf>
    <xf numFmtId="0" fontId="1" fillId="13" borderId="6" xfId="0" applyFont="1" applyFill="1" applyBorder="1" applyProtection="1">
      <protection locked="0"/>
    </xf>
    <xf numFmtId="0" fontId="0" fillId="0" borderId="0" xfId="0" applyAlignment="1">
      <alignment horizontal="left" vertical="center" wrapText="1"/>
    </xf>
    <xf numFmtId="4" fontId="9" fillId="13" borderId="4" xfId="2" applyNumberFormat="1" applyFont="1" applyFill="1" applyBorder="1" applyProtection="1">
      <protection locked="0"/>
    </xf>
    <xf numFmtId="49" fontId="9" fillId="13" borderId="4" xfId="2" applyNumberFormat="1" applyFont="1" applyFill="1" applyBorder="1" applyProtection="1">
      <protection locked="0"/>
    </xf>
    <xf numFmtId="0" fontId="0" fillId="13" borderId="2" xfId="0" applyFill="1" applyBorder="1" applyProtection="1">
      <protection locked="0"/>
    </xf>
    <xf numFmtId="10" fontId="0" fillId="0" borderId="2" xfId="4" applyNumberFormat="1" applyFont="1" applyFill="1" applyBorder="1" applyProtection="1"/>
    <xf numFmtId="9" fontId="0" fillId="0" borderId="2" xfId="4" applyFont="1" applyFill="1" applyBorder="1" applyAlignment="1" applyProtection="1">
      <alignment horizontal="left"/>
    </xf>
    <xf numFmtId="10" fontId="0" fillId="0" borderId="2" xfId="0" applyNumberFormat="1" applyBorder="1"/>
    <xf numFmtId="0" fontId="7" fillId="13" borderId="4" xfId="0" applyFont="1" applyFill="1" applyBorder="1" applyProtection="1">
      <protection locked="0"/>
    </xf>
    <xf numFmtId="3" fontId="9" fillId="13" borderId="4" xfId="2" applyNumberFormat="1" applyFont="1" applyFill="1" applyBorder="1" applyProtection="1">
      <protection locked="0"/>
    </xf>
    <xf numFmtId="49" fontId="9" fillId="13" borderId="2" xfId="0" applyNumberFormat="1" applyFont="1" applyFill="1" applyBorder="1" applyProtection="1">
      <protection locked="0"/>
    </xf>
    <xf numFmtId="1" fontId="9" fillId="13" borderId="2" xfId="0" applyNumberFormat="1" applyFont="1" applyFill="1" applyBorder="1" applyProtection="1">
      <protection locked="0"/>
    </xf>
    <xf numFmtId="167" fontId="9" fillId="13" borderId="2" xfId="3" applyNumberFormat="1" applyFont="1" applyFill="1" applyBorder="1" applyProtection="1">
      <protection locked="0"/>
    </xf>
    <xf numFmtId="165" fontId="9" fillId="13" borderId="2" xfId="3" applyNumberFormat="1" applyFont="1" applyFill="1" applyBorder="1" applyProtection="1">
      <protection locked="0"/>
    </xf>
    <xf numFmtId="49" fontId="0" fillId="13" borderId="2" xfId="0" applyNumberFormat="1" applyFill="1" applyBorder="1" applyProtection="1">
      <protection locked="0"/>
    </xf>
    <xf numFmtId="10" fontId="0" fillId="13" borderId="4" xfId="4" applyNumberFormat="1" applyFont="1" applyFill="1" applyBorder="1" applyProtection="1">
      <protection locked="0"/>
    </xf>
    <xf numFmtId="0" fontId="30" fillId="0" borderId="0" xfId="0" applyFont="1" applyAlignment="1">
      <alignment vertical="center" wrapText="1"/>
    </xf>
    <xf numFmtId="0" fontId="19" fillId="0" borderId="0" xfId="0" quotePrefix="1" applyFont="1" applyAlignment="1">
      <alignment horizontal="left" indent="14"/>
    </xf>
    <xf numFmtId="167" fontId="7" fillId="13" borderId="4" xfId="0" applyNumberFormat="1" applyFont="1" applyFill="1" applyBorder="1" applyProtection="1">
      <protection locked="0"/>
    </xf>
    <xf numFmtId="167" fontId="7" fillId="13" borderId="15" xfId="0" applyNumberFormat="1" applyFont="1" applyFill="1" applyBorder="1" applyProtection="1">
      <protection locked="0"/>
    </xf>
    <xf numFmtId="167" fontId="3" fillId="13" borderId="4" xfId="0" applyNumberFormat="1" applyFont="1" applyFill="1" applyBorder="1" applyProtection="1">
      <protection locked="0"/>
    </xf>
    <xf numFmtId="10" fontId="3" fillId="13" borderId="4" xfId="4" applyNumberFormat="1" applyFont="1" applyFill="1" applyBorder="1" applyProtection="1">
      <protection locked="0"/>
    </xf>
    <xf numFmtId="167" fontId="11" fillId="0" borderId="0" xfId="0" applyNumberFormat="1" applyFont="1"/>
    <xf numFmtId="168" fontId="0" fillId="13" borderId="2" xfId="2" applyNumberFormat="1" applyFont="1" applyFill="1" applyBorder="1" applyProtection="1">
      <protection locked="0"/>
    </xf>
    <xf numFmtId="169" fontId="0" fillId="13" borderId="2" xfId="4" applyNumberFormat="1" applyFont="1" applyFill="1" applyBorder="1" applyProtection="1">
      <protection locked="0"/>
    </xf>
    <xf numFmtId="10" fontId="9" fillId="13" borderId="2" xfId="4" applyNumberFormat="1" applyFont="1" applyFill="1" applyBorder="1" applyProtection="1">
      <protection locked="0"/>
    </xf>
    <xf numFmtId="0" fontId="72" fillId="0" borderId="0" xfId="0" applyFont="1" applyAlignment="1">
      <alignment horizontal="left" vertical="center" indent="1"/>
    </xf>
    <xf numFmtId="0" fontId="72" fillId="0" borderId="0" xfId="0" applyFont="1"/>
    <xf numFmtId="0" fontId="0" fillId="0" borderId="0" xfId="0" applyAlignment="1">
      <alignment horizontal="left" indent="1"/>
    </xf>
    <xf numFmtId="0" fontId="19" fillId="0" borderId="0" xfId="0" applyFont="1" applyAlignment="1">
      <alignment horizontal="left" vertical="center" wrapText="1" indent="1"/>
    </xf>
    <xf numFmtId="0" fontId="80" fillId="0" borderId="0" xfId="0" applyFont="1" applyAlignment="1">
      <alignment horizontal="right"/>
    </xf>
    <xf numFmtId="164" fontId="81" fillId="0" borderId="0" xfId="0" applyNumberFormat="1" applyFont="1"/>
    <xf numFmtId="49" fontId="81" fillId="0" borderId="0" xfId="0" applyNumberFormat="1" applyFont="1"/>
    <xf numFmtId="0" fontId="0" fillId="0" borderId="4" xfId="0" applyBorder="1" applyAlignment="1">
      <alignment horizontal="center"/>
    </xf>
    <xf numFmtId="0" fontId="26" fillId="0" borderId="0" xfId="0" applyFont="1"/>
    <xf numFmtId="16" fontId="0" fillId="0" borderId="0" xfId="0" applyNumberFormat="1"/>
    <xf numFmtId="0" fontId="44" fillId="0" borderId="0" xfId="0" applyFont="1"/>
    <xf numFmtId="0" fontId="2" fillId="0" borderId="9" xfId="0" applyFont="1" applyBorder="1"/>
    <xf numFmtId="0" fontId="69" fillId="0" borderId="29" xfId="0" applyFont="1" applyBorder="1"/>
    <xf numFmtId="0" fontId="2" fillId="0" borderId="13" xfId="0" applyFont="1" applyBorder="1"/>
    <xf numFmtId="0" fontId="79" fillId="0" borderId="0" xfId="0" applyFont="1" applyAlignment="1">
      <alignment horizontal="left"/>
    </xf>
    <xf numFmtId="0" fontId="20" fillId="0" borderId="0" xfId="0" applyFont="1" applyAlignment="1">
      <alignment horizontal="center"/>
    </xf>
    <xf numFmtId="0" fontId="82" fillId="0" borderId="0" xfId="0" applyFont="1"/>
    <xf numFmtId="0" fontId="44" fillId="0" borderId="31" xfId="0" applyFont="1" applyBorder="1"/>
    <xf numFmtId="0" fontId="2" fillId="0" borderId="11" xfId="0" applyFont="1" applyBorder="1"/>
    <xf numFmtId="167" fontId="0" fillId="0" borderId="0" xfId="3" applyNumberFormat="1" applyFont="1"/>
    <xf numFmtId="0" fontId="10" fillId="0" borderId="4" xfId="0" applyFont="1" applyBorder="1"/>
    <xf numFmtId="0" fontId="0" fillId="0" borderId="0" xfId="0" applyAlignment="1">
      <alignment vertical="top"/>
    </xf>
    <xf numFmtId="0" fontId="42" fillId="0" borderId="11" xfId="0" applyFont="1" applyBorder="1"/>
    <xf numFmtId="1" fontId="0" fillId="0" borderId="0" xfId="0" applyNumberFormat="1" applyAlignment="1">
      <alignment horizontal="center"/>
    </xf>
    <xf numFmtId="164" fontId="0" fillId="0" borderId="0" xfId="0" applyNumberFormat="1" applyAlignment="1">
      <alignment horizontal="center"/>
    </xf>
    <xf numFmtId="164" fontId="0" fillId="0" borderId="0" xfId="0" applyNumberFormat="1" applyAlignment="1">
      <alignment horizontal="right"/>
    </xf>
    <xf numFmtId="49" fontId="0" fillId="13" borderId="4" xfId="0" applyNumberFormat="1" applyFill="1" applyBorder="1" applyProtection="1">
      <protection locked="0"/>
    </xf>
    <xf numFmtId="164" fontId="0" fillId="0" borderId="0" xfId="3" applyNumberFormat="1" applyFont="1" applyBorder="1"/>
    <xf numFmtId="164" fontId="0" fillId="0" borderId="0" xfId="0" applyNumberFormat="1"/>
    <xf numFmtId="164" fontId="19" fillId="0" borderId="0" xfId="0" applyNumberFormat="1" applyFont="1" applyAlignment="1">
      <alignment horizontal="right" vertical="top"/>
    </xf>
    <xf numFmtId="0" fontId="19" fillId="0" borderId="0" xfId="0" applyFont="1" applyAlignment="1">
      <alignment vertical="center"/>
    </xf>
    <xf numFmtId="0" fontId="2" fillId="0" borderId="21" xfId="0" applyFont="1" applyBorder="1"/>
    <xf numFmtId="0" fontId="83" fillId="14" borderId="0" xfId="0" applyFont="1" applyFill="1" applyAlignment="1">
      <alignment vertical="top" wrapText="1"/>
    </xf>
    <xf numFmtId="0" fontId="84" fillId="0" borderId="0" xfId="0" applyFont="1" applyAlignment="1">
      <alignment horizontal="left"/>
    </xf>
    <xf numFmtId="167" fontId="9" fillId="13" borderId="4" xfId="0" applyNumberFormat="1" applyFont="1" applyFill="1" applyBorder="1" applyProtection="1">
      <protection locked="0"/>
    </xf>
    <xf numFmtId="167" fontId="0" fillId="0" borderId="1" xfId="0" applyNumberFormat="1" applyBorder="1"/>
    <xf numFmtId="167" fontId="9" fillId="0" borderId="0" xfId="0" applyNumberFormat="1" applyFont="1" applyProtection="1">
      <protection locked="0"/>
    </xf>
    <xf numFmtId="167" fontId="9" fillId="0" borderId="16" xfId="0" applyNumberFormat="1" applyFont="1" applyBorder="1"/>
    <xf numFmtId="167" fontId="9" fillId="13" borderId="7" xfId="0" applyNumberFormat="1" applyFont="1" applyFill="1" applyBorder="1" applyProtection="1">
      <protection locked="0"/>
    </xf>
    <xf numFmtId="167" fontId="9" fillId="13" borderId="14" xfId="0" applyNumberFormat="1" applyFont="1" applyFill="1" applyBorder="1" applyProtection="1">
      <protection locked="0"/>
    </xf>
    <xf numFmtId="0" fontId="0" fillId="0" borderId="0" xfId="0" applyAlignment="1">
      <alignment vertical="top" wrapText="1"/>
    </xf>
    <xf numFmtId="49" fontId="0" fillId="15" borderId="0" xfId="0" applyNumberFormat="1" applyFill="1"/>
    <xf numFmtId="0" fontId="0" fillId="0" borderId="0" xfId="0" applyAlignment="1">
      <alignment horizontal="right" wrapText="1" indent="1"/>
    </xf>
    <xf numFmtId="0" fontId="0" fillId="0" borderId="2" xfId="0" applyBorder="1" applyAlignment="1">
      <alignment wrapText="1"/>
    </xf>
    <xf numFmtId="0" fontId="10" fillId="0" borderId="5" xfId="0" applyFont="1" applyBorder="1"/>
    <xf numFmtId="0" fontId="10" fillId="0" borderId="6" xfId="0" applyFont="1" applyBorder="1"/>
    <xf numFmtId="10" fontId="10" fillId="0" borderId="7" xfId="4" applyNumberFormat="1" applyFont="1" applyFill="1" applyBorder="1" applyProtection="1"/>
    <xf numFmtId="164" fontId="0" fillId="0" borderId="0" xfId="0" applyNumberFormat="1" applyAlignment="1">
      <alignment horizontal="right" indent="1"/>
    </xf>
    <xf numFmtId="0" fontId="9" fillId="0" borderId="0" xfId="0" applyFont="1" applyAlignment="1">
      <alignment horizontal="left" vertical="top" wrapText="1"/>
    </xf>
    <xf numFmtId="0" fontId="0" fillId="0" borderId="22" xfId="0" applyBorder="1" applyAlignment="1">
      <alignment horizontal="center" vertical="center"/>
    </xf>
    <xf numFmtId="10" fontId="0" fillId="0" borderId="2" xfId="4" applyNumberFormat="1" applyFont="1" applyFill="1" applyBorder="1" applyAlignment="1" applyProtection="1">
      <alignment wrapText="1"/>
    </xf>
    <xf numFmtId="0" fontId="0" fillId="6" borderId="2" xfId="0" applyFill="1" applyBorder="1" applyProtection="1">
      <protection locked="0"/>
    </xf>
    <xf numFmtId="10" fontId="0" fillId="6" borderId="2" xfId="4" applyNumberFormat="1" applyFont="1" applyFill="1" applyBorder="1" applyProtection="1"/>
    <xf numFmtId="9" fontId="0" fillId="6" borderId="2" xfId="4" applyFont="1" applyFill="1" applyBorder="1" applyAlignment="1" applyProtection="1">
      <alignment horizontal="left"/>
    </xf>
    <xf numFmtId="0" fontId="0" fillId="0" borderId="0" xfId="0" applyAlignment="1">
      <alignment horizontal="center" vertical="center"/>
    </xf>
    <xf numFmtId="10" fontId="0" fillId="13" borderId="0" xfId="4" applyNumberFormat="1" applyFont="1" applyFill="1" applyBorder="1" applyAlignment="1" applyProtection="1">
      <alignment horizontal="center"/>
      <protection locked="0"/>
    </xf>
    <xf numFmtId="10" fontId="0" fillId="0" borderId="0" xfId="4" applyNumberFormat="1" applyFont="1" applyFill="1" applyBorder="1" applyAlignment="1" applyProtection="1"/>
    <xf numFmtId="0" fontId="0" fillId="0" borderId="13" xfId="0" applyBorder="1" applyAlignment="1">
      <alignment horizontal="center" vertical="center"/>
    </xf>
    <xf numFmtId="4" fontId="9" fillId="13" borderId="4" xfId="2" applyNumberFormat="1" applyFont="1" applyFill="1" applyBorder="1" applyProtection="1"/>
    <xf numFmtId="49" fontId="9" fillId="13" borderId="2" xfId="4" applyNumberFormat="1" applyFont="1" applyFill="1" applyBorder="1" applyAlignment="1" applyProtection="1">
      <alignment horizontal="right"/>
      <protection locked="0"/>
    </xf>
    <xf numFmtId="167" fontId="0" fillId="0" borderId="16" xfId="0" applyNumberFormat="1" applyBorder="1"/>
    <xf numFmtId="3" fontId="0" fillId="0" borderId="0" xfId="0" applyNumberFormat="1"/>
    <xf numFmtId="3" fontId="0" fillId="0" borderId="4" xfId="0" applyNumberFormat="1" applyBorder="1"/>
    <xf numFmtId="167" fontId="9" fillId="0" borderId="6" xfId="0" applyNumberFormat="1" applyFont="1" applyBorder="1"/>
    <xf numFmtId="0" fontId="9" fillId="0" borderId="0" xfId="0" applyFont="1" applyAlignment="1">
      <alignment horizontal="right"/>
    </xf>
    <xf numFmtId="10" fontId="0" fillId="13" borderId="4" xfId="4" applyNumberFormat="1" applyFont="1" applyFill="1" applyBorder="1" applyAlignment="1" applyProtection="1">
      <alignment horizontal="center"/>
      <protection locked="0"/>
    </xf>
    <xf numFmtId="0" fontId="0" fillId="13" borderId="6" xfId="0" applyFill="1" applyBorder="1" applyProtection="1">
      <protection locked="0"/>
    </xf>
    <xf numFmtId="10" fontId="0" fillId="13" borderId="9" xfId="4" applyNumberFormat="1" applyFont="1" applyFill="1" applyBorder="1" applyAlignment="1" applyProtection="1">
      <alignment horizontal="center"/>
      <protection locked="0"/>
    </xf>
    <xf numFmtId="49" fontId="7" fillId="13" borderId="4" xfId="0" applyNumberFormat="1" applyFont="1" applyFill="1" applyBorder="1" applyProtection="1">
      <protection locked="0"/>
    </xf>
    <xf numFmtId="0" fontId="0" fillId="0" borderId="5" xfId="0" applyBorder="1"/>
    <xf numFmtId="0" fontId="2" fillId="0" borderId="6" xfId="0" applyFont="1" applyBorder="1" applyAlignment="1">
      <alignment horizontal="right"/>
    </xf>
    <xf numFmtId="0" fontId="0" fillId="0" borderId="0" xfId="0" applyAlignment="1">
      <alignment horizontal="right" indent="1"/>
    </xf>
    <xf numFmtId="0" fontId="9" fillId="0" borderId="0" xfId="0" applyFont="1" applyAlignment="1">
      <alignment horizontal="center"/>
    </xf>
    <xf numFmtId="14" fontId="0" fillId="0" borderId="0" xfId="0" applyNumberFormat="1" applyAlignment="1">
      <alignment horizontal="center"/>
    </xf>
    <xf numFmtId="174" fontId="9" fillId="0" borderId="0" xfId="0" applyNumberFormat="1" applyFont="1" applyAlignment="1">
      <alignment horizontal="center"/>
    </xf>
    <xf numFmtId="0" fontId="19" fillId="0" borderId="0" xfId="0" applyFont="1" applyAlignment="1">
      <alignment horizontal="left" vertical="top" wrapText="1"/>
    </xf>
    <xf numFmtId="0" fontId="9" fillId="0" borderId="0" xfId="0" applyFont="1" applyAlignment="1">
      <alignment horizontal="left"/>
    </xf>
    <xf numFmtId="49" fontId="0" fillId="0" borderId="0" xfId="0" applyNumberFormat="1" applyAlignment="1">
      <alignment horizontal="left"/>
    </xf>
    <xf numFmtId="14" fontId="0" fillId="13" borderId="4" xfId="0" applyNumberFormat="1" applyFill="1" applyBorder="1" applyProtection="1">
      <protection locked="0"/>
    </xf>
    <xf numFmtId="0" fontId="19" fillId="13" borderId="0" xfId="0" applyFont="1" applyFill="1"/>
    <xf numFmtId="0" fontId="19" fillId="13" borderId="8" xfId="0" applyFont="1" applyFill="1" applyBorder="1"/>
    <xf numFmtId="0" fontId="19" fillId="13" borderId="6" xfId="0" applyFont="1" applyFill="1" applyBorder="1"/>
    <xf numFmtId="0" fontId="30" fillId="13" borderId="4" xfId="0" applyFont="1" applyFill="1" applyBorder="1" applyProtection="1">
      <protection locked="0"/>
    </xf>
    <xf numFmtId="49" fontId="30" fillId="13" borderId="4" xfId="0" applyNumberFormat="1" applyFont="1" applyFill="1" applyBorder="1" applyProtection="1">
      <protection locked="0"/>
    </xf>
    <xf numFmtId="0" fontId="11" fillId="0" borderId="0" xfId="1" applyFont="1" applyAlignment="1">
      <alignment horizontal="center" vertical="top"/>
    </xf>
    <xf numFmtId="165" fontId="2" fillId="0" borderId="0" xfId="0" applyNumberFormat="1" applyFont="1"/>
    <xf numFmtId="165" fontId="0" fillId="0" borderId="2" xfId="0" applyNumberFormat="1" applyBorder="1"/>
    <xf numFmtId="165" fontId="0" fillId="13" borderId="2" xfId="0" applyNumberFormat="1" applyFill="1" applyBorder="1" applyProtection="1">
      <protection locked="0"/>
    </xf>
    <xf numFmtId="165" fontId="9" fillId="13" borderId="2" xfId="3" applyNumberFormat="1" applyFont="1" applyFill="1" applyBorder="1" applyProtection="1"/>
    <xf numFmtId="0" fontId="7" fillId="13" borderId="15" xfId="0" applyFont="1" applyFill="1" applyBorder="1" applyProtection="1">
      <protection locked="0"/>
    </xf>
    <xf numFmtId="3" fontId="3" fillId="0" borderId="0" xfId="6" applyNumberFormat="1" applyFont="1" applyFill="1" applyAlignment="1" applyProtection="1">
      <alignment horizontal="right"/>
    </xf>
    <xf numFmtId="0" fontId="3" fillId="0" borderId="0" xfId="10" applyFont="1"/>
    <xf numFmtId="167" fontId="3" fillId="0" borderId="0" xfId="10" applyNumberFormat="1" applyFont="1"/>
    <xf numFmtId="0" fontId="3" fillId="11" borderId="0" xfId="10" applyFont="1" applyFill="1"/>
    <xf numFmtId="0" fontId="3" fillId="0" borderId="0" xfId="10" applyFont="1" applyAlignment="1">
      <alignment horizontal="centerContinuous"/>
    </xf>
    <xf numFmtId="167" fontId="3" fillId="0" borderId="0" xfId="10" applyNumberFormat="1" applyFont="1" applyAlignment="1">
      <alignment horizontal="right"/>
    </xf>
    <xf numFmtId="14" fontId="3" fillId="0" borderId="0" xfId="10" applyNumberFormat="1" applyFont="1" applyAlignment="1">
      <alignment horizontal="left"/>
    </xf>
    <xf numFmtId="0" fontId="3" fillId="0" borderId="0" xfId="10" applyFont="1" applyAlignment="1">
      <alignment horizontal="center"/>
    </xf>
    <xf numFmtId="0" fontId="5" fillId="0" borderId="0" xfId="10" applyFont="1" applyAlignment="1">
      <alignment horizontal="right"/>
    </xf>
    <xf numFmtId="167" fontId="5" fillId="0" borderId="0" xfId="10" applyNumberFormat="1" applyFont="1" applyAlignment="1">
      <alignment horizontal="right"/>
    </xf>
    <xf numFmtId="49" fontId="5" fillId="0" borderId="0" xfId="10" applyNumberFormat="1" applyFont="1" applyAlignment="1">
      <alignment horizontal="left"/>
    </xf>
    <xf numFmtId="165" fontId="5" fillId="0" borderId="0" xfId="10" applyNumberFormat="1" applyFont="1" applyAlignment="1">
      <alignment horizontal="left"/>
    </xf>
    <xf numFmtId="167" fontId="3" fillId="0" borderId="0" xfId="10" applyNumberFormat="1" applyFont="1" applyAlignment="1">
      <alignment horizontal="centerContinuous"/>
    </xf>
    <xf numFmtId="0" fontId="3" fillId="0" borderId="4" xfId="10" applyFont="1" applyBorder="1"/>
    <xf numFmtId="0" fontId="3" fillId="0" borderId="4" xfId="10" applyFont="1" applyBorder="1" applyAlignment="1">
      <alignment horizontal="left" wrapText="1"/>
    </xf>
    <xf numFmtId="167" fontId="3" fillId="0" borderId="4" xfId="10" applyNumberFormat="1" applyFont="1" applyBorder="1" applyAlignment="1">
      <alignment horizontal="center"/>
    </xf>
    <xf numFmtId="0" fontId="3" fillId="0" borderId="0" xfId="10" applyFont="1" applyAlignment="1">
      <alignment horizontal="right"/>
    </xf>
    <xf numFmtId="0" fontId="3" fillId="0" borderId="4" xfId="10" applyFont="1" applyBorder="1" applyAlignment="1">
      <alignment horizontal="center"/>
    </xf>
    <xf numFmtId="0" fontId="3" fillId="0" borderId="4" xfId="10" applyFont="1" applyBorder="1" applyAlignment="1">
      <alignment horizontal="center" wrapText="1"/>
    </xf>
    <xf numFmtId="0" fontId="3" fillId="0" borderId="0" xfId="10" applyFont="1" applyAlignment="1">
      <alignment horizontal="left" wrapText="1"/>
    </xf>
    <xf numFmtId="167" fontId="3" fillId="0" borderId="0" xfId="7" applyNumberFormat="1" applyFont="1" applyFill="1" applyProtection="1"/>
    <xf numFmtId="167" fontId="3" fillId="0" borderId="0" xfId="3" applyNumberFormat="1" applyFont="1" applyFill="1" applyProtection="1"/>
    <xf numFmtId="167" fontId="3" fillId="0" borderId="0" xfId="10" applyNumberFormat="1" applyFont="1" applyAlignment="1">
      <alignment horizontal="center"/>
    </xf>
    <xf numFmtId="169" fontId="3" fillId="0" borderId="0" xfId="4" applyNumberFormat="1" applyFont="1" applyFill="1" applyBorder="1" applyAlignment="1" applyProtection="1">
      <alignment horizontal="center" wrapText="1"/>
    </xf>
    <xf numFmtId="0" fontId="3" fillId="0" borderId="0" xfId="10" applyFont="1" applyAlignment="1">
      <alignment horizontal="left"/>
    </xf>
    <xf numFmtId="169" fontId="3" fillId="0" borderId="0" xfId="4" applyNumberFormat="1" applyFont="1" applyFill="1" applyProtection="1"/>
    <xf numFmtId="169" fontId="3" fillId="6" borderId="0" xfId="4" applyNumberFormat="1" applyFont="1" applyFill="1" applyProtection="1"/>
    <xf numFmtId="167" fontId="3" fillId="6" borderId="0" xfId="10" applyNumberFormat="1" applyFont="1" applyFill="1"/>
    <xf numFmtId="0" fontId="3" fillId="6" borderId="0" xfId="10" applyFont="1" applyFill="1"/>
    <xf numFmtId="167" fontId="3" fillId="0" borderId="4" xfId="7" applyNumberFormat="1" applyFont="1" applyFill="1" applyBorder="1" applyProtection="1"/>
    <xf numFmtId="167" fontId="3" fillId="0" borderId="4" xfId="3" applyNumberFormat="1" applyFont="1" applyFill="1" applyBorder="1" applyProtection="1"/>
    <xf numFmtId="167" fontId="5" fillId="0" borderId="8" xfId="7" applyNumberFormat="1" applyFont="1" applyFill="1" applyBorder="1" applyProtection="1"/>
    <xf numFmtId="167" fontId="3" fillId="0" borderId="0" xfId="7" applyNumberFormat="1" applyFont="1" applyFill="1" applyBorder="1" applyProtection="1"/>
    <xf numFmtId="167" fontId="3" fillId="0" borderId="8" xfId="3" applyNumberFormat="1" applyFont="1" applyFill="1" applyBorder="1" applyProtection="1"/>
    <xf numFmtId="167" fontId="3" fillId="0" borderId="4" xfId="10" applyNumberFormat="1" applyFont="1" applyBorder="1" applyAlignment="1">
      <alignment horizontal="center" wrapText="1"/>
    </xf>
    <xf numFmtId="167" fontId="3" fillId="0" borderId="0" xfId="10" applyNumberFormat="1" applyFont="1" applyAlignment="1">
      <alignment horizontal="center" wrapText="1"/>
    </xf>
    <xf numFmtId="0" fontId="3" fillId="0" borderId="0" xfId="10" applyFont="1" applyAlignment="1">
      <alignment wrapText="1"/>
    </xf>
    <xf numFmtId="172" fontId="3" fillId="0" borderId="0" xfId="4" applyNumberFormat="1" applyFont="1" applyFill="1" applyBorder="1" applyAlignment="1" applyProtection="1">
      <alignment horizontal="center" wrapText="1"/>
    </xf>
    <xf numFmtId="167" fontId="3" fillId="0" borderId="0" xfId="10" applyNumberFormat="1" applyFont="1" applyAlignment="1">
      <alignment horizontal="left"/>
    </xf>
    <xf numFmtId="0" fontId="3" fillId="0" borderId="0" xfId="7" applyNumberFormat="1" applyFont="1" applyFill="1" applyProtection="1"/>
    <xf numFmtId="1" fontId="3" fillId="0" borderId="0" xfId="10" applyNumberFormat="1" applyFont="1"/>
    <xf numFmtId="1" fontId="3" fillId="0" borderId="0" xfId="7" applyNumberFormat="1" applyFont="1" applyFill="1" applyProtection="1"/>
    <xf numFmtId="42" fontId="3" fillId="0" borderId="0" xfId="7" applyNumberFormat="1" applyFont="1" applyFill="1" applyBorder="1" applyProtection="1"/>
    <xf numFmtId="168" fontId="3" fillId="0" borderId="0" xfId="6" applyNumberFormat="1" applyFont="1" applyFill="1" applyBorder="1" applyProtection="1"/>
    <xf numFmtId="10" fontId="3" fillId="0" borderId="0" xfId="8" applyNumberFormat="1" applyFont="1" applyFill="1" applyProtection="1"/>
    <xf numFmtId="5" fontId="3" fillId="0" borderId="0" xfId="10" applyNumberFormat="1" applyFont="1"/>
    <xf numFmtId="6" fontId="3" fillId="0" borderId="0" xfId="7" applyNumberFormat="1" applyFont="1" applyFill="1" applyBorder="1" applyProtection="1"/>
    <xf numFmtId="167" fontId="3" fillId="0" borderId="8" xfId="7" applyNumberFormat="1" applyFont="1" applyFill="1" applyBorder="1" applyProtection="1"/>
    <xf numFmtId="168" fontId="3" fillId="0" borderId="0" xfId="10" applyNumberFormat="1" applyFont="1"/>
    <xf numFmtId="167" fontId="3" fillId="0" borderId="6" xfId="10" applyNumberFormat="1" applyFont="1" applyBorder="1" applyAlignment="1">
      <alignment horizontal="center"/>
    </xf>
    <xf numFmtId="0" fontId="3" fillId="0" borderId="16" xfId="10" applyFont="1" applyBorder="1"/>
    <xf numFmtId="167" fontId="3" fillId="0" borderId="16" xfId="10" applyNumberFormat="1" applyFont="1" applyBorder="1"/>
    <xf numFmtId="0" fontId="3" fillId="0" borderId="0" xfId="10" applyFont="1" applyAlignment="1">
      <alignment vertical="center"/>
    </xf>
    <xf numFmtId="0" fontId="3" fillId="11" borderId="0" xfId="10" applyFont="1" applyFill="1" applyAlignment="1">
      <alignment vertical="center"/>
    </xf>
    <xf numFmtId="0" fontId="62" fillId="0" borderId="0" xfId="10" applyFont="1" applyAlignment="1">
      <alignment vertical="center"/>
    </xf>
    <xf numFmtId="37" fontId="3" fillId="0" borderId="0" xfId="7" applyNumberFormat="1" applyFont="1" applyFill="1" applyProtection="1"/>
    <xf numFmtId="0" fontId="5" fillId="0" borderId="0" xfId="10" applyFont="1"/>
    <xf numFmtId="167" fontId="5" fillId="0" borderId="0" xfId="10" applyNumberFormat="1" applyFont="1"/>
    <xf numFmtId="2" fontId="5" fillId="0" borderId="0" xfId="10" applyNumberFormat="1" applyFont="1"/>
    <xf numFmtId="0" fontId="62" fillId="0" borderId="0" xfId="10" applyFont="1"/>
    <xf numFmtId="3" fontId="3" fillId="0" borderId="0" xfId="10" applyNumberFormat="1" applyFont="1" applyAlignment="1">
      <alignment horizontal="right"/>
    </xf>
    <xf numFmtId="6" fontId="3" fillId="0" borderId="0" xfId="10" applyNumberFormat="1" applyFont="1" applyAlignment="1">
      <alignment horizontal="left"/>
    </xf>
    <xf numFmtId="171" fontId="3" fillId="0" borderId="4" xfId="10" applyNumberFormat="1" applyFont="1" applyBorder="1"/>
    <xf numFmtId="9" fontId="3" fillId="0" borderId="0" xfId="10" applyNumberFormat="1" applyFont="1"/>
    <xf numFmtId="1" fontId="62" fillId="0" borderId="0" xfId="10" applyNumberFormat="1" applyFont="1"/>
    <xf numFmtId="6" fontId="3" fillId="0" borderId="0" xfId="10" applyNumberFormat="1" applyFont="1"/>
    <xf numFmtId="167" fontId="3" fillId="0" borderId="0" xfId="6" applyNumberFormat="1" applyFont="1" applyFill="1" applyProtection="1"/>
    <xf numFmtId="6" fontId="5" fillId="0" borderId="0" xfId="10" applyNumberFormat="1" applyFont="1"/>
    <xf numFmtId="7" fontId="3" fillId="0" borderId="0" xfId="10" applyNumberFormat="1" applyFont="1" applyAlignment="1">
      <alignment horizontal="left"/>
    </xf>
    <xf numFmtId="42" fontId="3" fillId="0" borderId="0" xfId="10" applyNumberFormat="1" applyFont="1"/>
    <xf numFmtId="0" fontId="5" fillId="0" borderId="0" xfId="10" applyFont="1" applyAlignment="1">
      <alignment horizontal="center"/>
    </xf>
    <xf numFmtId="0" fontId="64" fillId="0" borderId="0" xfId="10" applyFont="1" applyAlignment="1">
      <alignment horizontal="center"/>
    </xf>
    <xf numFmtId="0" fontId="3" fillId="0" borderId="5" xfId="10" applyFont="1" applyBorder="1"/>
    <xf numFmtId="0" fontId="64" fillId="0" borderId="7" xfId="10" applyFont="1" applyBorder="1"/>
    <xf numFmtId="0" fontId="3" fillId="0" borderId="2" xfId="10" applyFont="1" applyBorder="1" applyAlignment="1">
      <alignment horizontal="right" vertical="center"/>
    </xf>
    <xf numFmtId="0" fontId="65" fillId="0" borderId="0" xfId="10" applyFont="1" applyAlignment="1">
      <alignment horizontal="center"/>
    </xf>
    <xf numFmtId="42" fontId="5" fillId="0" borderId="2" xfId="7" applyNumberFormat="1" applyFont="1" applyFill="1" applyBorder="1" applyAlignment="1" applyProtection="1">
      <alignment horizontal="right"/>
    </xf>
    <xf numFmtId="0" fontId="3" fillId="0" borderId="7" xfId="10" applyFont="1" applyBorder="1"/>
    <xf numFmtId="0" fontId="3" fillId="0" borderId="13" xfId="10" applyFont="1" applyBorder="1"/>
    <xf numFmtId="0" fontId="3" fillId="0" borderId="14" xfId="10" applyFont="1" applyBorder="1"/>
    <xf numFmtId="0" fontId="3" fillId="0" borderId="0" xfId="10" applyFont="1" applyAlignment="1">
      <alignment horizontal="left" indent="1"/>
    </xf>
    <xf numFmtId="0" fontId="3" fillId="0" borderId="0" xfId="10" applyFont="1" applyAlignment="1">
      <alignment horizontal="right" vertical="center"/>
    </xf>
    <xf numFmtId="167" fontId="64" fillId="0" borderId="0" xfId="10" applyNumberFormat="1" applyFont="1" applyAlignment="1">
      <alignment horizontal="right"/>
    </xf>
    <xf numFmtId="42" fontId="3" fillId="0" borderId="2" xfId="10" applyNumberFormat="1" applyFont="1" applyBorder="1"/>
    <xf numFmtId="10" fontId="3" fillId="0" borderId="0" xfId="8" applyNumberFormat="1" applyFont="1" applyFill="1" applyAlignment="1" applyProtection="1">
      <alignment horizontal="center" vertical="center"/>
    </xf>
    <xf numFmtId="10" fontId="3" fillId="0" borderId="0" xfId="10" applyNumberFormat="1" applyFont="1" applyAlignment="1">
      <alignment horizontal="left"/>
    </xf>
    <xf numFmtId="10" fontId="3" fillId="0" borderId="4" xfId="8" applyNumberFormat="1" applyFont="1" applyFill="1" applyBorder="1" applyProtection="1"/>
    <xf numFmtId="10" fontId="3" fillId="0" borderId="6" xfId="8" applyNumberFormat="1" applyFont="1" applyFill="1" applyBorder="1" applyProtection="1"/>
    <xf numFmtId="0" fontId="5" fillId="0" borderId="0" xfId="10" applyFont="1" applyAlignment="1">
      <alignment horizontal="left"/>
    </xf>
    <xf numFmtId="6" fontId="66" fillId="0" borderId="0" xfId="10" applyNumberFormat="1" applyFont="1"/>
    <xf numFmtId="49" fontId="3" fillId="0" borderId="0" xfId="10" applyNumberFormat="1" applyFont="1"/>
    <xf numFmtId="42" fontId="3" fillId="0" borderId="2" xfId="3" applyNumberFormat="1" applyFont="1" applyFill="1" applyBorder="1" applyProtection="1"/>
    <xf numFmtId="0" fontId="5" fillId="0" borderId="0" xfId="10" applyFont="1" applyAlignment="1">
      <alignment horizontal="left" indent="2"/>
    </xf>
    <xf numFmtId="167" fontId="5" fillId="0" borderId="0" xfId="7" applyNumberFormat="1" applyFont="1" applyFill="1" applyAlignment="1" applyProtection="1">
      <alignment horizontal="right"/>
    </xf>
    <xf numFmtId="171" fontId="66" fillId="0" borderId="0" xfId="8" applyNumberFormat="1" applyFont="1" applyFill="1" applyBorder="1" applyAlignment="1" applyProtection="1">
      <alignment horizontal="center"/>
    </xf>
    <xf numFmtId="165" fontId="3" fillId="0" borderId="0" xfId="10" applyNumberFormat="1" applyFont="1"/>
    <xf numFmtId="0" fontId="56" fillId="0" borderId="0" xfId="10" applyFont="1" applyAlignment="1">
      <alignment vertical="center" wrapText="1"/>
    </xf>
    <xf numFmtId="167" fontId="5" fillId="0" borderId="0" xfId="7" applyNumberFormat="1" applyFont="1" applyFill="1" applyProtection="1"/>
    <xf numFmtId="9" fontId="3" fillId="0" borderId="0" xfId="10" applyNumberFormat="1" applyFont="1" applyAlignment="1">
      <alignment horizontal="left"/>
    </xf>
    <xf numFmtId="10" fontId="3" fillId="0" borderId="0" xfId="4" applyNumberFormat="1" applyFont="1" applyFill="1" applyAlignment="1" applyProtection="1">
      <alignment horizontal="right"/>
    </xf>
    <xf numFmtId="5" fontId="3" fillId="0" borderId="0" xfId="7" applyNumberFormat="1" applyFont="1" applyFill="1" applyBorder="1" applyProtection="1"/>
    <xf numFmtId="0" fontId="5" fillId="0" borderId="0" xfId="10" applyFont="1" applyAlignment="1">
      <alignment horizontal="right" vertical="center"/>
    </xf>
    <xf numFmtId="10" fontId="3" fillId="0" borderId="0" xfId="10" applyNumberFormat="1" applyFont="1"/>
    <xf numFmtId="167" fontId="3" fillId="0" borderId="0" xfId="0" applyNumberFormat="1" applyFont="1"/>
    <xf numFmtId="0" fontId="67" fillId="0" borderId="0" xfId="10" applyFont="1"/>
    <xf numFmtId="0" fontId="67" fillId="0" borderId="0" xfId="10" applyFont="1" applyAlignment="1">
      <alignment horizontal="center"/>
    </xf>
    <xf numFmtId="170" fontId="3" fillId="0" borderId="0" xfId="3" applyNumberFormat="1" applyFont="1" applyFill="1" applyBorder="1" applyAlignment="1" applyProtection="1">
      <alignment horizontal="center"/>
    </xf>
    <xf numFmtId="49" fontId="3" fillId="0" borderId="0" xfId="10" applyNumberFormat="1" applyFont="1" applyAlignment="1">
      <alignment horizontal="right" indent="1"/>
    </xf>
    <xf numFmtId="167" fontId="67" fillId="0" borderId="0" xfId="10" applyNumberFormat="1" applyFont="1"/>
    <xf numFmtId="171" fontId="67" fillId="0" borderId="0" xfId="4" applyNumberFormat="1" applyFont="1" applyFill="1" applyBorder="1" applyProtection="1"/>
    <xf numFmtId="42" fontId="3" fillId="0" borderId="0" xfId="7" applyNumberFormat="1" applyFont="1" applyFill="1" applyProtection="1"/>
    <xf numFmtId="42" fontId="3" fillId="0" borderId="4" xfId="7" applyNumberFormat="1" applyFont="1" applyFill="1" applyBorder="1" applyProtection="1"/>
    <xf numFmtId="42" fontId="5" fillId="0" borderId="0" xfId="7" applyNumberFormat="1" applyFont="1" applyFill="1" applyBorder="1" applyProtection="1"/>
    <xf numFmtId="170" fontId="3" fillId="0" borderId="0" xfId="7" applyNumberFormat="1" applyFont="1" applyFill="1" applyBorder="1" applyProtection="1"/>
    <xf numFmtId="0" fontId="3" fillId="0" borderId="33" xfId="10" applyFont="1" applyBorder="1"/>
    <xf numFmtId="0" fontId="7" fillId="0" borderId="4" xfId="0" applyFont="1" applyBorder="1" applyProtection="1">
      <protection locked="0"/>
    </xf>
    <xf numFmtId="1" fontId="7" fillId="0" borderId="0" xfId="0" applyNumberFormat="1" applyFont="1" applyAlignment="1">
      <alignment horizontal="center" vertical="top"/>
    </xf>
    <xf numFmtId="0" fontId="7" fillId="0" borderId="0" xfId="0" applyFont="1" applyAlignment="1">
      <alignment horizontal="left" indent="7"/>
    </xf>
    <xf numFmtId="0" fontId="19" fillId="0" borderId="0" xfId="0" applyFont="1" applyAlignment="1">
      <alignment wrapText="1"/>
    </xf>
    <xf numFmtId="0" fontId="7" fillId="0" borderId="0" xfId="0" applyFont="1" applyAlignment="1">
      <alignment horizontal="right"/>
    </xf>
    <xf numFmtId="0" fontId="7" fillId="0" borderId="4"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19" fillId="13" borderId="4" xfId="0" applyFont="1" applyFill="1" applyBorder="1" applyAlignment="1" applyProtection="1">
      <alignment vertical="center" wrapText="1"/>
      <protection locked="0"/>
    </xf>
    <xf numFmtId="44" fontId="63" fillId="0" borderId="0" xfId="7" applyFont="1" applyFill="1" applyProtection="1"/>
    <xf numFmtId="44" fontId="3" fillId="0" borderId="0" xfId="7" applyFont="1" applyFill="1" applyProtection="1"/>
    <xf numFmtId="10" fontId="0" fillId="0" borderId="22" xfId="0" applyNumberFormat="1" applyBorder="1"/>
    <xf numFmtId="165" fontId="9" fillId="13" borderId="4" xfId="4" applyNumberFormat="1" applyFont="1" applyFill="1" applyBorder="1" applyProtection="1">
      <protection locked="0"/>
    </xf>
    <xf numFmtId="49" fontId="9" fillId="13" borderId="4" xfId="0" applyNumberFormat="1" applyFont="1" applyFill="1" applyBorder="1" applyAlignment="1" applyProtection="1">
      <alignment horizontal="left"/>
      <protection locked="0"/>
    </xf>
    <xf numFmtId="0" fontId="2" fillId="0" borderId="0" xfId="0" applyFont="1" applyAlignment="1">
      <alignment horizontal="left" vertical="top" wrapText="1"/>
    </xf>
    <xf numFmtId="0" fontId="9" fillId="0" borderId="11" xfId="0" applyFont="1" applyBorder="1" applyAlignment="1">
      <alignment horizontal="left" vertical="top" wrapText="1"/>
    </xf>
    <xf numFmtId="0" fontId="9" fillId="6" borderId="5" xfId="0" applyFont="1" applyFill="1" applyBorder="1" applyAlignment="1">
      <alignment vertical="top"/>
    </xf>
    <xf numFmtId="0" fontId="0" fillId="0" borderId="0" xfId="0" applyAlignment="1">
      <alignment horizontal="left" indent="3"/>
    </xf>
    <xf numFmtId="0" fontId="0" fillId="0" borderId="0" xfId="0" applyAlignment="1">
      <alignment horizontal="left" indent="5"/>
    </xf>
    <xf numFmtId="164" fontId="9" fillId="0" borderId="0" xfId="0" applyNumberFormat="1" applyFont="1"/>
    <xf numFmtId="14" fontId="9" fillId="13" borderId="4" xfId="0" applyNumberFormat="1" applyFont="1" applyFill="1" applyBorder="1" applyAlignment="1" applyProtection="1">
      <alignment horizontal="left"/>
      <protection locked="0"/>
    </xf>
    <xf numFmtId="49" fontId="9" fillId="0" borderId="0" xfId="0" applyNumberFormat="1" applyFont="1"/>
    <xf numFmtId="49" fontId="16" fillId="0" borderId="0" xfId="0" applyNumberFormat="1" applyFont="1"/>
    <xf numFmtId="49" fontId="9" fillId="13" borderId="6" xfId="0" applyNumberFormat="1" applyFont="1" applyFill="1" applyBorder="1" applyAlignment="1" applyProtection="1">
      <alignment horizontal="left"/>
      <protection locked="0"/>
    </xf>
    <xf numFmtId="0" fontId="2" fillId="0" borderId="4" xfId="0" applyFont="1" applyBorder="1" applyAlignment="1">
      <alignment horizontal="left" indent="1"/>
    </xf>
    <xf numFmtId="164" fontId="11" fillId="0" borderId="0" xfId="0" applyNumberFormat="1" applyFont="1"/>
    <xf numFmtId="0" fontId="38" fillId="0" borderId="0" xfId="0" applyFont="1"/>
    <xf numFmtId="0" fontId="2" fillId="3" borderId="5" xfId="0" applyFont="1" applyFill="1" applyBorder="1" applyAlignment="1">
      <alignment wrapText="1"/>
    </xf>
    <xf numFmtId="0" fontId="2" fillId="3" borderId="6" xfId="0" applyFont="1" applyFill="1" applyBorder="1" applyAlignment="1">
      <alignment wrapText="1"/>
    </xf>
    <xf numFmtId="0" fontId="2" fillId="3" borderId="7" xfId="0" applyFont="1" applyFill="1" applyBorder="1" applyAlignment="1">
      <alignment wrapText="1"/>
    </xf>
    <xf numFmtId="10" fontId="42" fillId="0" borderId="0" xfId="4" applyNumberFormat="1" applyFont="1" applyBorder="1" applyAlignment="1">
      <alignment horizontal="right"/>
    </xf>
    <xf numFmtId="0" fontId="86" fillId="0" borderId="0" xfId="0" applyFont="1"/>
    <xf numFmtId="0" fontId="87" fillId="0" borderId="0" xfId="0" applyFont="1"/>
    <xf numFmtId="0" fontId="47" fillId="0" borderId="0" xfId="0" applyFont="1"/>
    <xf numFmtId="10" fontId="0" fillId="13" borderId="11" xfId="4" applyNumberFormat="1" applyFont="1" applyFill="1" applyBorder="1" applyAlignment="1" applyProtection="1">
      <alignment horizontal="center"/>
      <protection locked="0"/>
    </xf>
    <xf numFmtId="167" fontId="9" fillId="0" borderId="4" xfId="0" applyNumberFormat="1" applyFont="1" applyBorder="1" applyProtection="1">
      <protection locked="0"/>
    </xf>
    <xf numFmtId="0" fontId="9" fillId="0" borderId="6" xfId="0" applyFont="1" applyBorder="1" applyProtection="1">
      <protection locked="0"/>
    </xf>
    <xf numFmtId="0" fontId="3" fillId="0" borderId="6" xfId="0" applyFont="1" applyBorder="1"/>
    <xf numFmtId="167" fontId="9" fillId="13" borderId="6" xfId="0" applyNumberFormat="1" applyFont="1" applyFill="1" applyBorder="1" applyProtection="1">
      <protection locked="0"/>
    </xf>
    <xf numFmtId="0" fontId="9" fillId="0" borderId="4" xfId="0" applyFont="1" applyBorder="1" applyProtection="1">
      <protection locked="0"/>
    </xf>
    <xf numFmtId="0" fontId="3" fillId="0" borderId="4" xfId="0" applyFont="1" applyBorder="1"/>
    <xf numFmtId="171" fontId="3" fillId="0" borderId="4" xfId="4" applyNumberFormat="1" applyFont="1" applyBorder="1" applyProtection="1"/>
    <xf numFmtId="171" fontId="3" fillId="0" borderId="6" xfId="4" applyNumberFormat="1" applyFont="1" applyBorder="1" applyProtection="1"/>
    <xf numFmtId="167" fontId="3" fillId="13" borderId="6" xfId="0" applyNumberFormat="1" applyFont="1" applyFill="1" applyBorder="1" applyProtection="1">
      <protection locked="0"/>
    </xf>
    <xf numFmtId="0" fontId="0" fillId="0" borderId="0" xfId="0" applyAlignment="1">
      <alignment horizontal="left" vertical="center" wrapText="1" indent="4"/>
    </xf>
    <xf numFmtId="0" fontId="0" fillId="0" borderId="0" xfId="0" applyAlignment="1">
      <alignment horizontal="left" vertical="center" indent="4"/>
    </xf>
    <xf numFmtId="0" fontId="2" fillId="0" borderId="26" xfId="0" applyFont="1" applyBorder="1"/>
    <xf numFmtId="0" fontId="84" fillId="0" borderId="29" xfId="0" applyFont="1" applyBorder="1" applyAlignment="1">
      <alignment horizontal="left"/>
    </xf>
    <xf numFmtId="0" fontId="0" fillId="0" borderId="29" xfId="0" applyBorder="1" applyAlignment="1">
      <alignment horizontal="left" indent="2"/>
    </xf>
    <xf numFmtId="0" fontId="0" fillId="0" borderId="31" xfId="0" applyBorder="1"/>
    <xf numFmtId="0" fontId="0" fillId="13" borderId="0" xfId="0" applyFill="1" applyProtection="1">
      <protection locked="0"/>
    </xf>
    <xf numFmtId="0" fontId="0" fillId="0" borderId="0" xfId="0" applyAlignment="1">
      <alignment horizontal="center" vertical="top"/>
    </xf>
    <xf numFmtId="0" fontId="9" fillId="0" borderId="0" xfId="0" applyFont="1" applyAlignment="1">
      <alignment vertical="top" wrapText="1"/>
    </xf>
    <xf numFmtId="167" fontId="3" fillId="0" borderId="0" xfId="7" applyNumberFormat="1" applyFont="1" applyFill="1" applyAlignment="1" applyProtection="1">
      <alignment horizontal="right"/>
    </xf>
    <xf numFmtId="167" fontId="3" fillId="0" borderId="4" xfId="7" applyNumberFormat="1" applyFont="1" applyFill="1" applyBorder="1" applyAlignment="1" applyProtection="1">
      <alignment horizontal="right"/>
    </xf>
    <xf numFmtId="167" fontId="5" fillId="0" borderId="8" xfId="7" applyNumberFormat="1" applyFont="1" applyFill="1" applyBorder="1" applyAlignment="1" applyProtection="1">
      <alignment horizontal="right"/>
    </xf>
    <xf numFmtId="0" fontId="22" fillId="3" borderId="2"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0" fillId="13" borderId="2" xfId="0" applyFill="1" applyBorder="1" applyAlignment="1" applyProtection="1">
      <alignment wrapText="1"/>
      <protection locked="0"/>
    </xf>
    <xf numFmtId="49" fontId="0" fillId="13" borderId="2" xfId="0" applyNumberFormat="1" applyFill="1" applyBorder="1" applyAlignment="1" applyProtection="1">
      <alignment horizontal="center"/>
      <protection locked="0"/>
    </xf>
    <xf numFmtId="4" fontId="0" fillId="13" borderId="2" xfId="0" applyNumberFormat="1" applyFill="1" applyBorder="1" applyProtection="1">
      <protection locked="0"/>
    </xf>
    <xf numFmtId="44" fontId="0" fillId="13" borderId="2" xfId="3" applyFont="1" applyFill="1" applyBorder="1" applyProtection="1">
      <protection locked="0"/>
    </xf>
    <xf numFmtId="44" fontId="0" fillId="0" borderId="2" xfId="3" applyFont="1" applyBorder="1"/>
    <xf numFmtId="44" fontId="0" fillId="0" borderId="2" xfId="3" applyFont="1" applyBorder="1" applyProtection="1">
      <protection locked="0"/>
    </xf>
    <xf numFmtId="39" fontId="0" fillId="0" borderId="0" xfId="2" applyNumberFormat="1" applyFont="1"/>
    <xf numFmtId="44" fontId="45" fillId="13" borderId="0" xfId="3" applyFont="1" applyFill="1" applyProtection="1">
      <protection locked="0"/>
    </xf>
    <xf numFmtId="0" fontId="40" fillId="0" borderId="0" xfId="0" applyFont="1"/>
    <xf numFmtId="0" fontId="45" fillId="0" borderId="0" xfId="0" applyFont="1" applyAlignment="1">
      <alignment horizontal="right"/>
    </xf>
    <xf numFmtId="44" fontId="53" fillId="0" borderId="0" xfId="0" applyNumberFormat="1" applyFont="1"/>
    <xf numFmtId="44" fontId="45" fillId="0" borderId="0" xfId="0" applyNumberFormat="1" applyFont="1"/>
    <xf numFmtId="10" fontId="45" fillId="13" borderId="0" xfId="4" applyNumberFormat="1" applyFont="1" applyFill="1"/>
    <xf numFmtId="44" fontId="53" fillId="0" borderId="0" xfId="3" applyFont="1"/>
    <xf numFmtId="0" fontId="90" fillId="0" borderId="0" xfId="0" applyFont="1"/>
    <xf numFmtId="164" fontId="0" fillId="0" borderId="0" xfId="0" applyNumberFormat="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left" wrapText="1"/>
    </xf>
    <xf numFmtId="0" fontId="9" fillId="0" borderId="0" xfId="0" applyFont="1" applyAlignment="1">
      <alignment horizontal="justify"/>
    </xf>
    <xf numFmtId="167" fontId="19" fillId="0" borderId="0" xfId="0" applyNumberFormat="1" applyFont="1"/>
    <xf numFmtId="167" fontId="26" fillId="0" borderId="0" xfId="0" applyNumberFormat="1" applyFont="1"/>
    <xf numFmtId="0" fontId="2" fillId="0" borderId="0" xfId="0" applyFont="1" applyAlignment="1">
      <alignment horizontal="center"/>
    </xf>
    <xf numFmtId="167" fontId="7" fillId="0" borderId="0" xfId="0" applyNumberFormat="1" applyFont="1"/>
    <xf numFmtId="167" fontId="0" fillId="0" borderId="27" xfId="0" applyNumberFormat="1" applyBorder="1"/>
    <xf numFmtId="4" fontId="0" fillId="0" borderId="14" xfId="0" applyNumberFormat="1" applyBorder="1"/>
    <xf numFmtId="0" fontId="3" fillId="0" borderId="9" xfId="10" applyFont="1" applyBorder="1"/>
    <xf numFmtId="0" fontId="3" fillId="0" borderId="10" xfId="10" applyFont="1" applyBorder="1"/>
    <xf numFmtId="0" fontId="3" fillId="0" borderId="2" xfId="10" applyFont="1" applyBorder="1"/>
    <xf numFmtId="42" fontId="5" fillId="0" borderId="0" xfId="7" applyNumberFormat="1" applyFont="1" applyFill="1" applyBorder="1" applyAlignment="1">
      <alignment horizontal="right"/>
    </xf>
    <xf numFmtId="10" fontId="3" fillId="0" borderId="4" xfId="10" applyNumberFormat="1" applyFont="1" applyBorder="1"/>
    <xf numFmtId="171" fontId="3" fillId="0" borderId="0" xfId="8" applyNumberFormat="1" applyFont="1" applyFill="1" applyBorder="1"/>
    <xf numFmtId="0" fontId="5" fillId="0" borderId="5" xfId="10" applyFont="1" applyBorder="1"/>
    <xf numFmtId="0" fontId="3" fillId="0" borderId="6" xfId="10" applyFont="1" applyBorder="1"/>
    <xf numFmtId="42" fontId="5" fillId="0" borderId="6" xfId="7" applyNumberFormat="1" applyFont="1" applyFill="1" applyBorder="1" applyAlignment="1"/>
    <xf numFmtId="39" fontId="3" fillId="0" borderId="7" xfId="10" applyNumberFormat="1" applyFont="1" applyBorder="1"/>
    <xf numFmtId="42" fontId="3" fillId="0" borderId="2" xfId="3" applyNumberFormat="1" applyFont="1" applyFill="1" applyBorder="1"/>
    <xf numFmtId="42" fontId="3" fillId="0" borderId="0" xfId="3" applyNumberFormat="1" applyFont="1" applyFill="1" applyBorder="1"/>
    <xf numFmtId="0" fontId="5" fillId="0" borderId="5" xfId="10" applyFont="1" applyBorder="1" applyAlignment="1">
      <alignment horizontal="left" indent="2"/>
    </xf>
    <xf numFmtId="42" fontId="3" fillId="0" borderId="6" xfId="3" applyNumberFormat="1" applyFont="1" applyFill="1" applyBorder="1"/>
    <xf numFmtId="6" fontId="3" fillId="0" borderId="6" xfId="10" applyNumberFormat="1" applyFont="1" applyBorder="1"/>
    <xf numFmtId="167" fontId="5" fillId="0" borderId="7" xfId="7" applyNumberFormat="1" applyFont="1" applyFill="1" applyBorder="1" applyAlignment="1">
      <alignment horizontal="right"/>
    </xf>
    <xf numFmtId="167" fontId="3" fillId="0" borderId="0" xfId="7" applyNumberFormat="1" applyFont="1" applyFill="1" applyAlignment="1">
      <alignment horizontal="right"/>
    </xf>
    <xf numFmtId="167" fontId="5" fillId="0" borderId="0" xfId="7" applyNumberFormat="1" applyFont="1" applyFill="1" applyAlignment="1">
      <alignment horizontal="right"/>
    </xf>
    <xf numFmtId="167" fontId="5" fillId="0" borderId="4" xfId="7" applyNumberFormat="1" applyFont="1" applyFill="1" applyBorder="1" applyAlignment="1">
      <alignment horizontal="right"/>
    </xf>
    <xf numFmtId="42" fontId="3" fillId="0" borderId="4" xfId="3" applyNumberFormat="1" applyFont="1" applyFill="1" applyBorder="1" applyAlignment="1" applyProtection="1"/>
    <xf numFmtId="170" fontId="3" fillId="0" borderId="4" xfId="3" applyNumberFormat="1" applyFont="1" applyFill="1" applyBorder="1" applyAlignment="1" applyProtection="1">
      <alignment horizontal="center"/>
    </xf>
    <xf numFmtId="0" fontId="5" fillId="0" borderId="0" xfId="0" applyFont="1" applyAlignment="1">
      <alignment horizontal="right"/>
    </xf>
    <xf numFmtId="0" fontId="5" fillId="0" borderId="16" xfId="10" applyFont="1" applyBorder="1" applyAlignment="1">
      <alignment horizontal="center"/>
    </xf>
    <xf numFmtId="0" fontId="33" fillId="0" borderId="0" xfId="0" applyFont="1" applyAlignment="1">
      <alignment vertical="center"/>
    </xf>
    <xf numFmtId="0" fontId="91" fillId="0" borderId="0" xfId="0" applyFont="1"/>
    <xf numFmtId="0" fontId="92" fillId="0" borderId="0" xfId="0" applyFont="1"/>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0" fillId="0" borderId="29" xfId="0" applyFont="1" applyBorder="1" applyAlignment="1">
      <alignment horizontal="left"/>
    </xf>
    <xf numFmtId="0" fontId="0" fillId="0" borderId="29" xfId="0" applyBorder="1" applyAlignment="1">
      <alignment horizontal="left" indent="1"/>
    </xf>
    <xf numFmtId="0" fontId="20" fillId="0" borderId="0" xfId="0" applyFont="1" applyAlignment="1">
      <alignment horizontal="left"/>
    </xf>
    <xf numFmtId="0" fontId="20" fillId="0" borderId="29" xfId="0" applyFont="1" applyBorder="1" applyAlignment="1">
      <alignment horizontal="left" indent="1"/>
    </xf>
    <xf numFmtId="0" fontId="0" fillId="0" borderId="31" xfId="0" applyBorder="1" applyAlignment="1">
      <alignment horizontal="left" indent="2"/>
    </xf>
    <xf numFmtId="0" fontId="0" fillId="0" borderId="3" xfId="0" applyBorder="1" applyAlignment="1">
      <alignment horizontal="left" indent="1"/>
    </xf>
    <xf numFmtId="0" fontId="0" fillId="0" borderId="31" xfId="0" applyBorder="1" applyAlignment="1">
      <alignment horizontal="left" indent="1"/>
    </xf>
    <xf numFmtId="49" fontId="0" fillId="0" borderId="22" xfId="0" applyNumberFormat="1" applyBorder="1"/>
    <xf numFmtId="49" fontId="0" fillId="0" borderId="18" xfId="0" applyNumberFormat="1" applyBorder="1"/>
    <xf numFmtId="0" fontId="3" fillId="0" borderId="2" xfId="3" applyNumberFormat="1" applyFont="1" applyFill="1" applyBorder="1"/>
    <xf numFmtId="0" fontId="11" fillId="0" borderId="0" xfId="0" applyFont="1" applyAlignment="1">
      <alignment vertical="top"/>
    </xf>
    <xf numFmtId="0" fontId="93" fillId="0" borderId="0" xfId="0" applyFont="1"/>
    <xf numFmtId="0" fontId="51" fillId="0" borderId="0" xfId="9" applyAlignment="1"/>
    <xf numFmtId="2" fontId="0" fillId="0" borderId="0" xfId="0" applyNumberFormat="1"/>
    <xf numFmtId="0" fontId="7" fillId="17" borderId="1" xfId="1" applyFont="1" applyFill="1" applyBorder="1"/>
    <xf numFmtId="0" fontId="7" fillId="17" borderId="0" xfId="1" applyFont="1" applyFill="1"/>
    <xf numFmtId="0" fontId="7" fillId="0" borderId="1" xfId="1" applyFont="1" applyBorder="1"/>
    <xf numFmtId="0" fontId="39" fillId="0" borderId="0" xfId="1" applyFont="1"/>
    <xf numFmtId="0" fontId="94" fillId="0" borderId="0" xfId="1" applyFont="1"/>
    <xf numFmtId="14" fontId="9" fillId="0" borderId="0" xfId="1" applyNumberFormat="1" applyFont="1"/>
    <xf numFmtId="0" fontId="12" fillId="0" borderId="0" xfId="1" applyFont="1" applyAlignment="1">
      <alignment horizontal="center"/>
    </xf>
    <xf numFmtId="0" fontId="9" fillId="0" borderId="0" xfId="1" applyFont="1" applyAlignment="1">
      <alignment horizontal="left"/>
    </xf>
    <xf numFmtId="0" fontId="13" fillId="0" borderId="0" xfId="1" applyFont="1" applyAlignment="1">
      <alignment horizontal="left" vertical="top" wrapText="1"/>
    </xf>
    <xf numFmtId="0" fontId="9" fillId="0" borderId="0" xfId="1" applyFont="1" applyAlignment="1">
      <alignment horizontal="left" vertical="top" wrapText="1"/>
    </xf>
    <xf numFmtId="0" fontId="60" fillId="0" borderId="0" xfId="1" applyFont="1" applyAlignment="1">
      <alignment horizontal="center"/>
    </xf>
    <xf numFmtId="0" fontId="11" fillId="0" borderId="0" xfId="0" applyFont="1" applyAlignment="1">
      <alignment vertical="top"/>
    </xf>
    <xf numFmtId="0" fontId="11" fillId="0" borderId="12" xfId="0" applyFont="1" applyBorder="1" applyAlignment="1">
      <alignment vertical="top"/>
    </xf>
    <xf numFmtId="0" fontId="0" fillId="13" borderId="0" xfId="0" applyFill="1" applyAlignment="1" applyProtection="1">
      <alignment horizontal="left" vertical="top" wrapText="1"/>
      <protection locked="0"/>
    </xf>
    <xf numFmtId="0" fontId="0" fillId="13" borderId="4" xfId="0" applyFill="1" applyBorder="1" applyAlignment="1" applyProtection="1">
      <alignment horizontal="left" vertical="top" wrapText="1"/>
      <protection locked="0"/>
    </xf>
    <xf numFmtId="0" fontId="2" fillId="13" borderId="4" xfId="0" applyFont="1" applyFill="1" applyBorder="1" applyAlignment="1" applyProtection="1">
      <alignment horizontal="left" vertical="top" wrapText="1"/>
      <protection locked="0"/>
    </xf>
    <xf numFmtId="0" fontId="0" fillId="13" borderId="8" xfId="0" applyFill="1" applyBorder="1" applyAlignment="1" applyProtection="1">
      <alignment horizontal="left" vertical="top" wrapText="1"/>
      <protection locked="0"/>
    </xf>
    <xf numFmtId="49" fontId="9" fillId="13" borderId="4" xfId="0" applyNumberFormat="1" applyFont="1" applyFill="1" applyBorder="1" applyAlignment="1" applyProtection="1">
      <alignment horizontal="left"/>
      <protection locked="0"/>
    </xf>
    <xf numFmtId="0" fontId="9" fillId="13" borderId="4" xfId="0" applyFont="1" applyFill="1" applyBorder="1" applyAlignment="1" applyProtection="1">
      <alignment horizontal="left"/>
      <protection locked="0"/>
    </xf>
    <xf numFmtId="49" fontId="0" fillId="13" borderId="4" xfId="0" applyNumberFormat="1" applyFill="1" applyBorder="1" applyAlignment="1" applyProtection="1">
      <alignment horizontal="left"/>
      <protection locked="0"/>
    </xf>
    <xf numFmtId="0" fontId="0" fillId="0" borderId="0" xfId="0" applyAlignment="1">
      <alignment horizontal="center" wrapText="1"/>
    </xf>
    <xf numFmtId="0" fontId="68" fillId="0" borderId="0" xfId="0" applyFont="1" applyAlignment="1">
      <alignment horizontal="left" vertical="center" wrapText="1"/>
    </xf>
    <xf numFmtId="0" fontId="9" fillId="13" borderId="6" xfId="0" applyFont="1" applyFill="1" applyBorder="1" applyAlignment="1" applyProtection="1">
      <alignment horizontal="left"/>
      <protection locked="0"/>
    </xf>
    <xf numFmtId="0" fontId="19" fillId="13" borderId="5" xfId="0" applyFont="1" applyFill="1" applyBorder="1" applyAlignment="1" applyProtection="1">
      <alignment horizontal="left" vertical="top" wrapText="1"/>
      <protection locked="0"/>
    </xf>
    <xf numFmtId="0" fontId="19" fillId="13" borderId="6" xfId="0" applyFont="1" applyFill="1" applyBorder="1" applyAlignment="1" applyProtection="1">
      <alignment horizontal="left" vertical="top" wrapText="1"/>
      <protection locked="0"/>
    </xf>
    <xf numFmtId="0" fontId="19" fillId="13" borderId="7" xfId="0" applyFont="1" applyFill="1" applyBorder="1" applyAlignment="1" applyProtection="1">
      <alignment horizontal="left" vertical="top" wrapText="1"/>
      <protection locked="0"/>
    </xf>
    <xf numFmtId="0" fontId="9" fillId="13" borderId="6" xfId="0" applyFont="1" applyFill="1" applyBorder="1" applyProtection="1">
      <protection locked="0"/>
    </xf>
    <xf numFmtId="174" fontId="9" fillId="13" borderId="4" xfId="0" applyNumberFormat="1" applyFont="1" applyFill="1" applyBorder="1" applyAlignment="1" applyProtection="1">
      <alignment horizontal="left"/>
      <protection locked="0"/>
    </xf>
    <xf numFmtId="0" fontId="48" fillId="0" borderId="11" xfId="0" applyFont="1" applyBorder="1" applyAlignment="1">
      <alignment horizontal="left"/>
    </xf>
    <xf numFmtId="0" fontId="48" fillId="0" borderId="0" xfId="0" applyFont="1" applyAlignment="1">
      <alignment horizontal="left"/>
    </xf>
    <xf numFmtId="0" fontId="48" fillId="0" borderId="12" xfId="0" applyFont="1" applyBorder="1" applyAlignment="1">
      <alignment horizontal="left"/>
    </xf>
    <xf numFmtId="0" fontId="48" fillId="0" borderId="5" xfId="0" applyFont="1" applyBorder="1" applyAlignment="1">
      <alignment horizontal="left" vertical="top"/>
    </xf>
    <xf numFmtId="0" fontId="48" fillId="0" borderId="6" xfId="0" applyFont="1" applyBorder="1" applyAlignment="1">
      <alignment horizontal="left" vertical="top"/>
    </xf>
    <xf numFmtId="0" fontId="48" fillId="0" borderId="7" xfId="0" applyFont="1" applyBorder="1" applyAlignment="1">
      <alignment horizontal="left" vertical="top"/>
    </xf>
    <xf numFmtId="0" fontId="48" fillId="0" borderId="2" xfId="0" applyFont="1" applyBorder="1" applyAlignment="1">
      <alignment horizontal="left" vertical="top" wrapText="1"/>
    </xf>
    <xf numFmtId="0" fontId="48" fillId="0" borderId="9" xfId="0" applyFont="1" applyBorder="1" applyAlignment="1">
      <alignment horizontal="left"/>
    </xf>
    <xf numFmtId="0" fontId="48" fillId="0" borderId="8" xfId="0" applyFont="1" applyBorder="1" applyAlignment="1">
      <alignment horizontal="left"/>
    </xf>
    <xf numFmtId="0" fontId="48" fillId="0" borderId="10" xfId="0" applyFont="1" applyBorder="1" applyAlignment="1">
      <alignment horizontal="left"/>
    </xf>
    <xf numFmtId="0" fontId="7" fillId="13" borderId="5" xfId="0" applyFont="1" applyFill="1" applyBorder="1" applyProtection="1">
      <protection locked="0"/>
    </xf>
    <xf numFmtId="0" fontId="7" fillId="13" borderId="7" xfId="0" applyFont="1" applyFill="1" applyBorder="1" applyProtection="1">
      <protection locked="0"/>
    </xf>
    <xf numFmtId="167" fontId="9" fillId="13" borderId="5" xfId="3" applyNumberFormat="1" applyFont="1" applyFill="1" applyBorder="1" applyAlignment="1" applyProtection="1">
      <alignment horizontal="right"/>
      <protection locked="0"/>
    </xf>
    <xf numFmtId="167" fontId="9" fillId="13" borderId="7" xfId="3" applyNumberFormat="1" applyFont="1" applyFill="1" applyBorder="1" applyAlignment="1" applyProtection="1">
      <alignment horizontal="right"/>
      <protection locked="0"/>
    </xf>
    <xf numFmtId="167" fontId="9" fillId="12" borderId="5" xfId="3" applyNumberFormat="1" applyFont="1" applyFill="1" applyBorder="1" applyAlignment="1" applyProtection="1">
      <alignment horizontal="right"/>
    </xf>
    <xf numFmtId="167" fontId="9" fillId="12" borderId="7" xfId="3" applyNumberFormat="1" applyFont="1" applyFill="1" applyBorder="1" applyAlignment="1" applyProtection="1">
      <alignment horizontal="right"/>
    </xf>
    <xf numFmtId="0" fontId="22" fillId="3" borderId="5" xfId="0" applyFont="1" applyFill="1" applyBorder="1" applyAlignment="1">
      <alignment horizontal="center" wrapText="1"/>
    </xf>
    <xf numFmtId="0" fontId="22" fillId="3" borderId="7" xfId="0" applyFont="1" applyFill="1" applyBorder="1" applyAlignment="1">
      <alignment horizontal="center" wrapText="1"/>
    </xf>
    <xf numFmtId="167" fontId="79" fillId="0" borderId="0" xfId="0" applyNumberFormat="1" applyFont="1" applyAlignment="1">
      <alignment horizontal="right"/>
    </xf>
    <xf numFmtId="0" fontId="22" fillId="3" borderId="9" xfId="0" applyFont="1" applyFill="1" applyBorder="1" applyAlignment="1">
      <alignment horizontal="center" wrapText="1"/>
    </xf>
    <xf numFmtId="0" fontId="22" fillId="3" borderId="10" xfId="0" applyFont="1" applyFill="1" applyBorder="1" applyAlignment="1">
      <alignment horizontal="center" wrapText="1"/>
    </xf>
    <xf numFmtId="0" fontId="7" fillId="13" borderId="5" xfId="0" applyFont="1" applyFill="1" applyBorder="1" applyAlignment="1" applyProtection="1">
      <alignment horizontal="left"/>
      <protection locked="0"/>
    </xf>
    <xf numFmtId="0" fontId="7" fillId="13" borderId="7" xfId="0" applyFont="1" applyFill="1" applyBorder="1" applyAlignment="1" applyProtection="1">
      <alignment horizontal="left"/>
      <protection locked="0"/>
    </xf>
    <xf numFmtId="0" fontId="22" fillId="3" borderId="6" xfId="0" applyFont="1" applyFill="1" applyBorder="1" applyAlignment="1">
      <alignment horizontal="center" wrapText="1"/>
    </xf>
    <xf numFmtId="0" fontId="9" fillId="13" borderId="2" xfId="0" applyFont="1" applyFill="1" applyBorder="1" applyAlignment="1" applyProtection="1">
      <alignment horizontal="left"/>
      <protection locked="0"/>
    </xf>
    <xf numFmtId="0" fontId="72" fillId="0" borderId="11" xfId="0" applyFont="1" applyBorder="1" applyAlignment="1">
      <alignment horizontal="left" vertical="top" wrapText="1"/>
    </xf>
    <xf numFmtId="0" fontId="7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2" fillId="0" borderId="0" xfId="0" applyFont="1" applyAlignment="1">
      <alignment horizontal="left" vertical="top" wrapText="1"/>
    </xf>
    <xf numFmtId="165" fontId="72" fillId="0" borderId="29" xfId="0" applyNumberFormat="1" applyFont="1" applyBorder="1" applyAlignment="1">
      <alignment horizontal="left" vertical="top" wrapText="1" indent="1"/>
    </xf>
    <xf numFmtId="165" fontId="72" fillId="0" borderId="0" xfId="0" applyNumberFormat="1" applyFont="1" applyAlignment="1">
      <alignment horizontal="left" vertical="top" wrapText="1" indent="1"/>
    </xf>
    <xf numFmtId="0" fontId="0" fillId="13" borderId="5"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7" xfId="0" applyFill="1" applyBorder="1" applyAlignment="1" applyProtection="1">
      <alignment horizontal="left"/>
      <protection locked="0"/>
    </xf>
    <xf numFmtId="164" fontId="9" fillId="13" borderId="4" xfId="0" applyNumberFormat="1" applyFont="1" applyFill="1" applyBorder="1" applyAlignment="1" applyProtection="1">
      <alignment horizontal="left" vertical="top"/>
      <protection locked="0"/>
    </xf>
    <xf numFmtId="164" fontId="13" fillId="0" borderId="0" xfId="0" applyNumberFormat="1" applyFont="1" applyAlignment="1">
      <alignment horizontal="left" wrapText="1"/>
    </xf>
    <xf numFmtId="0" fontId="21" fillId="0" borderId="0" xfId="0" applyFont="1" applyAlignment="1">
      <alignment horizontal="left" vertical="top" wrapText="1"/>
    </xf>
    <xf numFmtId="174" fontId="9" fillId="13" borderId="4" xfId="0" applyNumberFormat="1" applyFont="1" applyFill="1" applyBorder="1" applyAlignment="1" applyProtection="1">
      <alignment horizontal="center"/>
      <protection locked="0"/>
    </xf>
    <xf numFmtId="0" fontId="0" fillId="13" borderId="9" xfId="0" applyFill="1" applyBorder="1" applyAlignment="1" applyProtection="1">
      <alignment horizontal="left" vertical="top" wrapText="1"/>
      <protection locked="0"/>
    </xf>
    <xf numFmtId="0" fontId="0" fillId="13" borderId="10" xfId="0" applyFill="1" applyBorder="1" applyAlignment="1" applyProtection="1">
      <alignment horizontal="left" vertical="top" wrapText="1"/>
      <protection locked="0"/>
    </xf>
    <xf numFmtId="0" fontId="0" fillId="13" borderId="11" xfId="0" applyFill="1" applyBorder="1" applyAlignment="1" applyProtection="1">
      <alignment horizontal="left" vertical="top" wrapText="1"/>
      <protection locked="0"/>
    </xf>
    <xf numFmtId="0" fontId="0" fillId="13" borderId="12" xfId="0" applyFill="1" applyBorder="1" applyAlignment="1" applyProtection="1">
      <alignment horizontal="left" vertical="top" wrapText="1"/>
      <protection locked="0"/>
    </xf>
    <xf numFmtId="0" fontId="0" fillId="13" borderId="13" xfId="0" applyFill="1" applyBorder="1" applyAlignment="1" applyProtection="1">
      <alignment horizontal="left" vertical="top" wrapText="1"/>
      <protection locked="0"/>
    </xf>
    <xf numFmtId="0" fontId="0" fillId="13" borderId="14" xfId="0" applyFill="1" applyBorder="1" applyAlignment="1" applyProtection="1">
      <alignment horizontal="left" vertical="top" wrapText="1"/>
      <protection locked="0"/>
    </xf>
    <xf numFmtId="49" fontId="9" fillId="13" borderId="6" xfId="0" applyNumberFormat="1" applyFont="1" applyFill="1" applyBorder="1" applyAlignment="1" applyProtection="1">
      <alignment horizontal="left"/>
      <protection locked="0"/>
    </xf>
    <xf numFmtId="166" fontId="9" fillId="13" borderId="4" xfId="0" applyNumberFormat="1" applyFont="1" applyFill="1" applyBorder="1" applyAlignment="1" applyProtection="1">
      <alignment horizontal="left"/>
      <protection locked="0"/>
    </xf>
    <xf numFmtId="166" fontId="7" fillId="2" borderId="4" xfId="0" applyNumberFormat="1" applyFont="1" applyFill="1" applyBorder="1" applyProtection="1">
      <protection locked="0"/>
    </xf>
    <xf numFmtId="164" fontId="7" fillId="2" borderId="4" xfId="0" applyNumberFormat="1" applyFont="1" applyFill="1" applyBorder="1" applyAlignment="1" applyProtection="1">
      <alignment horizontal="left"/>
      <protection locked="0"/>
    </xf>
    <xf numFmtId="165" fontId="9" fillId="13" borderId="6" xfId="0" applyNumberFormat="1" applyFont="1" applyFill="1" applyBorder="1" applyAlignment="1" applyProtection="1">
      <alignment horizontal="right"/>
      <protection locked="0"/>
    </xf>
    <xf numFmtId="165" fontId="9" fillId="13" borderId="4" xfId="0" applyNumberFormat="1" applyFont="1" applyFill="1" applyBorder="1" applyProtection="1">
      <protection locked="0"/>
    </xf>
    <xf numFmtId="165" fontId="9" fillId="13" borderId="4" xfId="0" applyNumberFormat="1" applyFont="1" applyFill="1" applyBorder="1" applyAlignment="1" applyProtection="1">
      <alignment horizontal="right"/>
      <protection locked="0"/>
    </xf>
    <xf numFmtId="167" fontId="9" fillId="13" borderId="4" xfId="0" applyNumberFormat="1" applyFont="1" applyFill="1" applyBorder="1" applyAlignment="1" applyProtection="1">
      <alignment horizontal="right"/>
      <protection locked="0"/>
    </xf>
    <xf numFmtId="164" fontId="0" fillId="0" borderId="0" xfId="0" applyNumberFormat="1" applyAlignment="1">
      <alignment horizontal="right"/>
    </xf>
    <xf numFmtId="167" fontId="9" fillId="13" borderId="6" xfId="0" applyNumberFormat="1" applyFont="1" applyFill="1" applyBorder="1" applyAlignment="1" applyProtection="1">
      <alignment horizontal="right"/>
      <protection locked="0"/>
    </xf>
    <xf numFmtId="165" fontId="9" fillId="13" borderId="4" xfId="3" applyNumberFormat="1" applyFont="1" applyFill="1" applyBorder="1" applyAlignment="1" applyProtection="1">
      <alignment horizontal="right"/>
      <protection locked="0"/>
    </xf>
    <xf numFmtId="0" fontId="0" fillId="13" borderId="4" xfId="0" applyFill="1" applyBorder="1" applyAlignment="1" applyProtection="1">
      <alignment horizontal="center" vertical="top" wrapText="1"/>
      <protection locked="0"/>
    </xf>
    <xf numFmtId="0" fontId="0" fillId="13" borderId="13" xfId="0" applyFill="1" applyBorder="1" applyAlignment="1" applyProtection="1">
      <alignment horizontal="left" vertical="top"/>
      <protection locked="0"/>
    </xf>
    <xf numFmtId="0" fontId="0" fillId="13" borderId="4" xfId="0" applyFill="1" applyBorder="1" applyAlignment="1" applyProtection="1">
      <alignment horizontal="left" vertical="top"/>
      <protection locked="0"/>
    </xf>
    <xf numFmtId="0" fontId="0" fillId="13" borderId="14" xfId="0" applyFill="1" applyBorder="1" applyAlignment="1" applyProtection="1">
      <alignment horizontal="left" vertical="top"/>
      <protection locked="0"/>
    </xf>
    <xf numFmtId="0" fontId="72" fillId="0" borderId="0" xfId="0" applyFont="1" applyAlignment="1">
      <alignment horizontal="center" vertical="top" wrapText="1"/>
    </xf>
    <xf numFmtId="0" fontId="0" fillId="13" borderId="4" xfId="0" applyFill="1" applyBorder="1" applyAlignment="1" applyProtection="1">
      <alignment horizontal="left"/>
      <protection locked="0"/>
    </xf>
    <xf numFmtId="0" fontId="0" fillId="13" borderId="4" xfId="0" applyFill="1" applyBorder="1" applyAlignment="1" applyProtection="1">
      <alignment horizontal="center"/>
      <protection locked="0"/>
    </xf>
    <xf numFmtId="49" fontId="0" fillId="13" borderId="4" xfId="0" applyNumberFormat="1" applyFill="1" applyBorder="1" applyProtection="1">
      <protection locked="0"/>
    </xf>
    <xf numFmtId="0" fontId="42" fillId="0" borderId="11" xfId="0" applyFont="1" applyBorder="1" applyAlignment="1">
      <alignment horizontal="left" wrapText="1"/>
    </xf>
    <xf numFmtId="0" fontId="42" fillId="0" borderId="0" xfId="0" applyFont="1" applyAlignment="1">
      <alignment horizontal="left" wrapText="1"/>
    </xf>
    <xf numFmtId="0" fontId="9" fillId="0" borderId="9" xfId="0" applyFont="1" applyBorder="1" applyAlignment="1">
      <alignment horizontal="left" vertical="top" wrapText="1"/>
    </xf>
    <xf numFmtId="0" fontId="9" fillId="0" borderId="8"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12" xfId="0" applyFont="1" applyBorder="1" applyAlignment="1">
      <alignment horizontal="left" vertical="top" wrapText="1"/>
    </xf>
    <xf numFmtId="0" fontId="19" fillId="13" borderId="4" xfId="0" applyFont="1" applyFill="1" applyBorder="1" applyProtection="1">
      <protection locked="0"/>
    </xf>
    <xf numFmtId="0" fontId="19" fillId="13" borderId="4" xfId="0" applyFont="1" applyFill="1" applyBorder="1" applyAlignment="1" applyProtection="1">
      <alignment vertical="center" wrapText="1"/>
      <protection locked="0"/>
    </xf>
    <xf numFmtId="0" fontId="19" fillId="13" borderId="6" xfId="0" applyFont="1" applyFill="1" applyBorder="1" applyAlignment="1" applyProtection="1">
      <alignment vertical="center" wrapText="1"/>
      <protection locked="0"/>
    </xf>
    <xf numFmtId="0" fontId="51" fillId="0" borderId="0" xfId="9" applyBorder="1" applyAlignment="1" applyProtection="1">
      <alignment horizontal="left" vertical="top" wrapText="1"/>
    </xf>
    <xf numFmtId="0" fontId="9" fillId="13" borderId="4" xfId="0" applyFont="1" applyFill="1" applyBorder="1" applyAlignment="1" applyProtection="1">
      <alignment horizontal="center"/>
      <protection locked="0"/>
    </xf>
    <xf numFmtId="0" fontId="0" fillId="0" borderId="4" xfId="0" applyBorder="1" applyAlignment="1">
      <alignment horizontal="left"/>
    </xf>
    <xf numFmtId="0" fontId="19" fillId="13" borderId="6" xfId="0" applyFont="1" applyFill="1" applyBorder="1" applyAlignment="1" applyProtection="1">
      <alignment horizontal="left"/>
      <protection locked="0"/>
    </xf>
    <xf numFmtId="0" fontId="2" fillId="0" borderId="0" xfId="0" applyFont="1" applyAlignment="1">
      <alignment horizontal="left" wrapText="1"/>
    </xf>
    <xf numFmtId="0" fontId="19" fillId="13" borderId="4" xfId="0" applyFont="1" applyFill="1" applyBorder="1" applyAlignment="1" applyProtection="1">
      <alignment horizontal="left"/>
      <protection locked="0"/>
    </xf>
    <xf numFmtId="0" fontId="19" fillId="13" borderId="6" xfId="0" applyFont="1" applyFill="1" applyBorder="1" applyProtection="1">
      <protection locked="0"/>
    </xf>
    <xf numFmtId="4" fontId="0" fillId="0" borderId="6" xfId="2" applyNumberFormat="1" applyFont="1" applyBorder="1"/>
    <xf numFmtId="4" fontId="0" fillId="0" borderId="7" xfId="2" applyNumberFormat="1" applyFont="1" applyBorder="1"/>
    <xf numFmtId="0" fontId="25" fillId="3" borderId="0" xfId="0" applyFont="1" applyFill="1" applyAlignment="1">
      <alignment horizontal="center"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9" fillId="13" borderId="5" xfId="0" applyFont="1" applyFill="1" applyBorder="1" applyAlignment="1" applyProtection="1">
      <alignment horizontal="left" vertical="center"/>
      <protection locked="0"/>
    </xf>
    <xf numFmtId="0" fontId="9" fillId="13" borderId="6" xfId="0" applyFont="1" applyFill="1" applyBorder="1" applyAlignment="1" applyProtection="1">
      <alignment horizontal="left" vertical="center"/>
      <protection locked="0"/>
    </xf>
    <xf numFmtId="0" fontId="9" fillId="13" borderId="7" xfId="0" applyFont="1" applyFill="1" applyBorder="1" applyAlignment="1" applyProtection="1">
      <alignment horizontal="left" vertical="center"/>
      <protection locked="0"/>
    </xf>
    <xf numFmtId="0" fontId="2" fillId="3" borderId="9" xfId="0" applyFont="1" applyFill="1" applyBorder="1" applyAlignment="1">
      <alignment horizontal="center"/>
    </xf>
    <xf numFmtId="0" fontId="2" fillId="3" borderId="8" xfId="0" applyFont="1" applyFill="1" applyBorder="1" applyAlignment="1">
      <alignment horizontal="center"/>
    </xf>
    <xf numFmtId="0" fontId="2" fillId="3" borderId="10" xfId="0" applyFont="1" applyFill="1" applyBorder="1" applyAlignment="1">
      <alignment horizontal="center"/>
    </xf>
    <xf numFmtId="0" fontId="45" fillId="0" borderId="0" xfId="0" applyFont="1" applyAlignment="1">
      <alignment horizontal="left"/>
    </xf>
    <xf numFmtId="0" fontId="2" fillId="0" borderId="0" xfId="0" applyFont="1" applyAlignment="1">
      <alignment horizontal="center" wrapText="1"/>
    </xf>
    <xf numFmtId="0" fontId="3" fillId="13" borderId="6" xfId="0" applyFont="1" applyFill="1" applyBorder="1" applyProtection="1">
      <protection locked="0"/>
    </xf>
    <xf numFmtId="0" fontId="3" fillId="13" borderId="4" xfId="0" applyFont="1" applyFill="1" applyBorder="1" applyProtection="1">
      <protection locked="0"/>
    </xf>
    <xf numFmtId="0" fontId="72" fillId="0" borderId="0" xfId="0" applyFont="1" applyAlignment="1">
      <alignment horizontal="left" vertical="top" wrapText="1" indent="1"/>
    </xf>
    <xf numFmtId="0" fontId="14" fillId="0" borderId="11" xfId="0" applyFont="1" applyBorder="1" applyAlignment="1" applyProtection="1">
      <alignment horizontal="left" vertical="top" wrapText="1"/>
      <protection locked="0"/>
    </xf>
    <xf numFmtId="0" fontId="85"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40" fillId="0" borderId="0" xfId="0" applyFont="1" applyAlignment="1">
      <alignment horizontal="left" wrapText="1"/>
    </xf>
    <xf numFmtId="0" fontId="7" fillId="0" borderId="0" xfId="0" applyFont="1" applyAlignment="1">
      <alignment horizontal="left" vertical="top" wrapText="1"/>
    </xf>
    <xf numFmtId="0" fontId="48" fillId="0" borderId="0" xfId="0" applyFont="1" applyAlignment="1">
      <alignment horizontal="left" wrapText="1"/>
    </xf>
    <xf numFmtId="0" fontId="8" fillId="0" borderId="0" xfId="0" applyFont="1"/>
    <xf numFmtId="0" fontId="7" fillId="0" borderId="0" xfId="0" applyFont="1" applyAlignment="1">
      <alignment horizontal="left" wrapText="1"/>
    </xf>
    <xf numFmtId="0" fontId="33" fillId="0" borderId="5" xfId="0" applyFont="1" applyBorder="1" applyAlignment="1">
      <alignment horizontal="center"/>
    </xf>
    <xf numFmtId="0" fontId="33" fillId="0" borderId="6" xfId="0" applyFont="1" applyBorder="1" applyAlignment="1">
      <alignment horizontal="center"/>
    </xf>
    <xf numFmtId="0" fontId="33" fillId="0" borderId="7" xfId="0" applyFont="1" applyBorder="1" applyAlignment="1">
      <alignment horizontal="center"/>
    </xf>
    <xf numFmtId="0" fontId="35" fillId="0" borderId="0" xfId="0" applyFont="1" applyAlignment="1">
      <alignment horizontal="center"/>
    </xf>
    <xf numFmtId="0" fontId="32" fillId="0" borderId="5" xfId="0" applyFont="1" applyBorder="1" applyAlignment="1">
      <alignment horizontal="center"/>
    </xf>
    <xf numFmtId="0" fontId="32" fillId="0" borderId="7" xfId="0" applyFont="1" applyBorder="1" applyAlignment="1">
      <alignment horizontal="center"/>
    </xf>
    <xf numFmtId="0" fontId="32" fillId="0" borderId="6" xfId="0" applyFont="1" applyBorder="1" applyAlignment="1">
      <alignment horizontal="center"/>
    </xf>
    <xf numFmtId="2" fontId="31" fillId="0" borderId="4" xfId="2" applyNumberFormat="1" applyFont="1" applyBorder="1" applyAlignment="1" applyProtection="1">
      <alignment horizontal="left"/>
    </xf>
    <xf numFmtId="1" fontId="5" fillId="3" borderId="5" xfId="10" applyNumberFormat="1" applyFont="1" applyFill="1" applyBorder="1" applyAlignment="1">
      <alignment horizontal="center"/>
    </xf>
    <xf numFmtId="1" fontId="5" fillId="3" borderId="6" xfId="10" applyNumberFormat="1" applyFont="1" applyFill="1" applyBorder="1" applyAlignment="1">
      <alignment horizontal="center"/>
    </xf>
    <xf numFmtId="1" fontId="5" fillId="3" borderId="7" xfId="10" applyNumberFormat="1" applyFont="1" applyFill="1" applyBorder="1" applyAlignment="1">
      <alignment horizontal="center"/>
    </xf>
    <xf numFmtId="42" fontId="5" fillId="0" borderId="0" xfId="7" applyNumberFormat="1" applyFont="1" applyFill="1" applyBorder="1" applyAlignment="1">
      <alignment horizontal="right"/>
    </xf>
    <xf numFmtId="6" fontId="3" fillId="0" borderId="4" xfId="7" applyNumberFormat="1" applyFont="1" applyFill="1" applyBorder="1" applyAlignment="1">
      <alignment horizontal="right"/>
    </xf>
    <xf numFmtId="42" fontId="3" fillId="0" borderId="6" xfId="7" applyNumberFormat="1" applyFont="1" applyFill="1" applyBorder="1" applyAlignment="1">
      <alignment horizontal="right"/>
    </xf>
    <xf numFmtId="167" fontId="5" fillId="0" borderId="6" xfId="3" applyNumberFormat="1" applyFont="1" applyFill="1" applyBorder="1" applyAlignment="1">
      <alignment horizontal="right"/>
    </xf>
    <xf numFmtId="44" fontId="5" fillId="0" borderId="6" xfId="3" applyFont="1" applyFill="1" applyBorder="1" applyAlignment="1">
      <alignment horizontal="right"/>
    </xf>
    <xf numFmtId="44" fontId="5" fillId="0" borderId="7" xfId="3" applyFont="1" applyFill="1" applyBorder="1" applyAlignment="1">
      <alignment horizontal="right"/>
    </xf>
    <xf numFmtId="0" fontId="5" fillId="3" borderId="5" xfId="10" applyFont="1" applyFill="1" applyBorder="1" applyAlignment="1">
      <alignment horizontal="center"/>
    </xf>
    <xf numFmtId="0" fontId="5" fillId="3" borderId="6" xfId="10" applyFont="1" applyFill="1" applyBorder="1" applyAlignment="1">
      <alignment horizontal="center"/>
    </xf>
    <xf numFmtId="0" fontId="5" fillId="3" borderId="7" xfId="10" applyFont="1" applyFill="1" applyBorder="1" applyAlignment="1">
      <alignment horizontal="center"/>
    </xf>
    <xf numFmtId="0" fontId="5" fillId="0" borderId="4" xfId="10" applyFont="1" applyBorder="1" applyAlignment="1">
      <alignment horizontal="center"/>
    </xf>
    <xf numFmtId="0" fontId="5" fillId="0" borderId="0" xfId="10" applyFont="1" applyAlignment="1">
      <alignment horizontal="center"/>
    </xf>
    <xf numFmtId="42" fontId="3" fillId="0" borderId="0" xfId="7" applyNumberFormat="1" applyFont="1" applyFill="1" applyBorder="1" applyAlignment="1" applyProtection="1">
      <alignment vertical="center"/>
    </xf>
    <xf numFmtId="42" fontId="3" fillId="0" borderId="0" xfId="7" applyNumberFormat="1" applyFont="1" applyFill="1" applyBorder="1" applyAlignment="1" applyProtection="1">
      <alignment horizontal="right"/>
    </xf>
    <xf numFmtId="167" fontId="3" fillId="0" borderId="0" xfId="7" applyNumberFormat="1" applyFont="1" applyFill="1" applyBorder="1" applyAlignment="1" applyProtection="1">
      <alignment horizontal="right"/>
    </xf>
    <xf numFmtId="167" fontId="3" fillId="0" borderId="4" xfId="7" applyNumberFormat="1" applyFont="1" applyFill="1" applyBorder="1" applyAlignment="1" applyProtection="1">
      <alignment horizontal="right"/>
    </xf>
    <xf numFmtId="0" fontId="5" fillId="16" borderId="2" xfId="10" applyFont="1" applyFill="1" applyBorder="1" applyAlignment="1">
      <alignment horizontal="center"/>
    </xf>
    <xf numFmtId="42" fontId="5" fillId="0" borderId="4" xfId="7" applyNumberFormat="1" applyFont="1" applyFill="1" applyBorder="1" applyAlignment="1">
      <alignment horizontal="right"/>
    </xf>
    <xf numFmtId="0" fontId="89" fillId="0" borderId="0" xfId="10" applyFont="1" applyAlignment="1">
      <alignment horizontal="center" vertical="center" wrapText="1"/>
    </xf>
    <xf numFmtId="0" fontId="56" fillId="0" borderId="0" xfId="10" applyFont="1" applyAlignment="1">
      <alignment horizontal="left" vertical="center" wrapText="1"/>
    </xf>
    <xf numFmtId="167" fontId="3" fillId="0" borderId="0" xfId="7" applyNumberFormat="1" applyFont="1" applyFill="1" applyAlignment="1" applyProtection="1">
      <alignment horizontal="right"/>
    </xf>
    <xf numFmtId="167" fontId="5" fillId="0" borderId="8" xfId="7" applyNumberFormat="1" applyFont="1" applyFill="1" applyBorder="1" applyAlignment="1" applyProtection="1">
      <alignment horizontal="right"/>
    </xf>
    <xf numFmtId="0" fontId="5" fillId="3" borderId="4" xfId="10" applyFont="1" applyFill="1" applyBorder="1" applyAlignment="1">
      <alignment horizontal="left" vertical="center"/>
    </xf>
    <xf numFmtId="0" fontId="5" fillId="0" borderId="24" xfId="10" applyFont="1" applyBorder="1" applyAlignment="1">
      <alignment horizontal="center"/>
    </xf>
    <xf numFmtId="0" fontId="5" fillId="3" borderId="24" xfId="10" applyFont="1" applyFill="1" applyBorder="1" applyAlignment="1">
      <alignment horizontal="center"/>
    </xf>
    <xf numFmtId="0" fontId="5" fillId="3" borderId="5" xfId="10" applyFont="1" applyFill="1" applyBorder="1" applyAlignment="1">
      <alignment horizontal="center" vertical="center"/>
    </xf>
    <xf numFmtId="0" fontId="5" fillId="3" borderId="6" xfId="10" applyFont="1" applyFill="1" applyBorder="1" applyAlignment="1">
      <alignment horizontal="center" vertical="center"/>
    </xf>
    <xf numFmtId="0" fontId="5" fillId="3" borderId="7" xfId="10" applyFont="1" applyFill="1" applyBorder="1" applyAlignment="1">
      <alignment horizontal="center" vertical="center"/>
    </xf>
    <xf numFmtId="167" fontId="3" fillId="0" borderId="0" xfId="7" applyNumberFormat="1" applyFont="1" applyFill="1" applyBorder="1" applyAlignment="1" applyProtection="1"/>
    <xf numFmtId="0" fontId="65" fillId="0" borderId="0" xfId="10" applyFont="1" applyAlignment="1">
      <alignment horizontal="center" vertical="center" wrapText="1"/>
    </xf>
    <xf numFmtId="0" fontId="19" fillId="0" borderId="0" xfId="0" applyFont="1" applyAlignment="1">
      <alignment horizontal="left" wrapText="1" indent="1"/>
    </xf>
    <xf numFmtId="0" fontId="19" fillId="0" borderId="0" xfId="0" applyFont="1" applyAlignment="1">
      <alignment vertical="top" wrapText="1"/>
    </xf>
    <xf numFmtId="1" fontId="7" fillId="0" borderId="0" xfId="0" applyNumberFormat="1" applyFont="1" applyAlignment="1">
      <alignment horizontal="center" vertical="top"/>
    </xf>
    <xf numFmtId="0" fontId="19"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horizontal="left" vertical="top" wrapText="1" indent="1"/>
    </xf>
    <xf numFmtId="0" fontId="7" fillId="0" borderId="0" xfId="0" applyFont="1" applyAlignment="1">
      <alignment horizontal="left" vertical="top" wrapText="1" indent="2"/>
    </xf>
    <xf numFmtId="0" fontId="7" fillId="0" borderId="0" xfId="0" applyFont="1" applyAlignment="1">
      <alignment horizontal="left" vertical="top" wrapText="1" indent="5"/>
    </xf>
    <xf numFmtId="0" fontId="19" fillId="0" borderId="0" xfId="0" applyFont="1" applyAlignment="1">
      <alignment horizontal="left" vertical="top" wrapText="1" indent="5"/>
    </xf>
    <xf numFmtId="0" fontId="9" fillId="0" borderId="0" xfId="0" applyFont="1" applyAlignment="1">
      <alignment horizontal="left" wrapText="1"/>
    </xf>
    <xf numFmtId="0" fontId="25" fillId="0" borderId="0" xfId="0" applyFont="1" applyAlignment="1">
      <alignment horizontal="center"/>
    </xf>
  </cellXfs>
  <cellStyles count="11">
    <cellStyle name="Comma" xfId="2" builtinId="3"/>
    <cellStyle name="Comma 2" xfId="6" xr:uid="{00000000-0005-0000-0000-000001000000}"/>
    <cellStyle name="Currency" xfId="3" builtinId="4"/>
    <cellStyle name="Currency 2" xfId="7" xr:uid="{00000000-0005-0000-0000-000003000000}"/>
    <cellStyle name="Hyperlink" xfId="9" builtinId="8"/>
    <cellStyle name="Normal" xfId="0" builtinId="0"/>
    <cellStyle name="Normal 2" xfId="5" xr:uid="{00000000-0005-0000-0000-000006000000}"/>
    <cellStyle name="Normal 3" xfId="10" xr:uid="{00000000-0005-0000-0000-000007000000}"/>
    <cellStyle name="Normal_Prolink Application Master-2013-v4" xfId="1" xr:uid="{00000000-0005-0000-0000-000008000000}"/>
    <cellStyle name="Percent" xfId="4" builtinId="5"/>
    <cellStyle name="Percent 2" xfId="8" xr:uid="{00000000-0005-0000-0000-00000A000000}"/>
  </cellStyles>
  <dxfs count="4">
    <dxf>
      <fill>
        <patternFill>
          <bgColor theme="0" tint="-0.499984740745262"/>
        </patternFill>
      </fill>
    </dxf>
    <dxf>
      <fill>
        <patternFill>
          <bgColor theme="0" tint="-0.499984740745262"/>
        </patternFill>
      </fill>
    </dxf>
    <dxf>
      <font>
        <b val="0"/>
        <i val="0"/>
        <color auto="1"/>
      </font>
      <fill>
        <patternFill patternType="gray125">
          <bgColor theme="1" tint="0.34998626667073579"/>
        </patternFill>
      </fill>
    </dxf>
    <dxf>
      <font>
        <b val="0"/>
        <i val="0"/>
        <color auto="1"/>
      </font>
      <fill>
        <patternFill patternType="gray125">
          <bgColor theme="1" tint="0.3499862666707357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D3D3D3"/>
    </indexedColors>
    <mruColors>
      <color rgb="FFFCFBD3"/>
      <color rgb="FF66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426720</xdr:colOff>
      <xdr:row>17</xdr:row>
      <xdr:rowOff>45720</xdr:rowOff>
    </xdr:from>
    <xdr:to>
      <xdr:col>13</xdr:col>
      <xdr:colOff>536257</xdr:colOff>
      <xdr:row>17</xdr:row>
      <xdr:rowOff>145730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0484" y="37290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31</xdr:row>
      <xdr:rowOff>121920</xdr:rowOff>
    </xdr:from>
    <xdr:to>
      <xdr:col>3</xdr:col>
      <xdr:colOff>513981</xdr:colOff>
      <xdr:row>38</xdr:row>
      <xdr:rowOff>83829</xdr:rowOff>
    </xdr:to>
    <xdr:pic>
      <xdr:nvPicPr>
        <xdr:cNvPr id="3" name="Picture 2">
          <a:extLst>
            <a:ext uri="{FF2B5EF4-FFF2-40B4-BE49-F238E27FC236}">
              <a16:creationId xmlns:a16="http://schemas.microsoft.com/office/drawing/2014/main" id="{02A25725-BB76-46B0-BE1C-D19F397578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6770370"/>
          <a:ext cx="1843260" cy="13049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68580</xdr:colOff>
      <xdr:row>6</xdr:row>
      <xdr:rowOff>22861</xdr:rowOff>
    </xdr:from>
    <xdr:to>
      <xdr:col>4</xdr:col>
      <xdr:colOff>178117</xdr:colOff>
      <xdr:row>6</xdr:row>
      <xdr:rowOff>122871</xdr:rowOff>
    </xdr:to>
    <xdr:sp macro="" textlink="">
      <xdr:nvSpPr>
        <xdr:cNvPr id="2" name="Isosceles Triangle 1">
          <a:extLst>
            <a:ext uri="{FF2B5EF4-FFF2-40B4-BE49-F238E27FC236}">
              <a16:creationId xmlns:a16="http://schemas.microsoft.com/office/drawing/2014/main" id="{00000000-0008-0000-0F00-000002000000}"/>
            </a:ext>
          </a:extLst>
        </xdr:cNvPr>
        <xdr:cNvSpPr/>
      </xdr:nvSpPr>
      <xdr:spPr bwMode="auto">
        <a:xfrm rot="5400000">
          <a:off x="2366964" y="1008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53340</xdr:colOff>
      <xdr:row>6</xdr:row>
      <xdr:rowOff>144781</xdr:rowOff>
    </xdr:from>
    <xdr:to>
      <xdr:col>1</xdr:col>
      <xdr:colOff>162877</xdr:colOff>
      <xdr:row>6</xdr:row>
      <xdr:rowOff>244791</xdr:rowOff>
    </xdr:to>
    <xdr:sp macro="" textlink="">
      <xdr:nvSpPr>
        <xdr:cNvPr id="3" name="Isosceles Triangle 2">
          <a:extLst>
            <a:ext uri="{FF2B5EF4-FFF2-40B4-BE49-F238E27FC236}">
              <a16:creationId xmlns:a16="http://schemas.microsoft.com/office/drawing/2014/main" id="{00000000-0008-0000-0F00-000003000000}"/>
            </a:ext>
          </a:extLst>
        </xdr:cNvPr>
        <xdr:cNvSpPr/>
      </xdr:nvSpPr>
      <xdr:spPr bwMode="auto">
        <a:xfrm rot="5400000">
          <a:off x="248604" y="11306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6</xdr:row>
      <xdr:rowOff>0</xdr:rowOff>
    </xdr:from>
    <xdr:to>
      <xdr:col>6</xdr:col>
      <xdr:colOff>109537</xdr:colOff>
      <xdr:row>6</xdr:row>
      <xdr:rowOff>100010</xdr:rowOff>
    </xdr:to>
    <xdr:sp macro="" textlink="">
      <xdr:nvSpPr>
        <xdr:cNvPr id="4" name="Isosceles Triangle 3">
          <a:extLst>
            <a:ext uri="{FF2B5EF4-FFF2-40B4-BE49-F238E27FC236}">
              <a16:creationId xmlns:a16="http://schemas.microsoft.com/office/drawing/2014/main" id="{00000000-0008-0000-0F00-000004000000}"/>
            </a:ext>
          </a:extLst>
        </xdr:cNvPr>
        <xdr:cNvSpPr/>
      </xdr:nvSpPr>
      <xdr:spPr bwMode="auto">
        <a:xfrm rot="5400000">
          <a:off x="3990024" y="9858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1078230</xdr:colOff>
      <xdr:row>5</xdr:row>
      <xdr:rowOff>107158</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196340" cy="8996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28576</xdr:rowOff>
    </xdr:from>
    <xdr:to>
      <xdr:col>5</xdr:col>
      <xdr:colOff>514350</xdr:colOff>
      <xdr:row>32</xdr:row>
      <xdr:rowOff>9526</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0" y="3571876"/>
          <a:ext cx="5981700" cy="3028950"/>
        </a:xfrm>
        <a:prstGeom prst="rect">
          <a:avLst/>
        </a:prstGeom>
        <a:solidFill>
          <a:srgbClr val="FCFBD3"/>
        </a:solidFill>
        <a:ln w="9525">
          <a:solidFill>
            <a:srgbClr val="000000"/>
          </a:solidFill>
          <a:miter lim="800000"/>
          <a:headEnd/>
          <a:tailEnd/>
        </a:ln>
      </xdr:spPr>
      <xdr:txBody>
        <a:bodyPr vertOverflow="clip" wrap="square" lIns="27432" tIns="22860" rIns="0" bIns="0" anchor="t"/>
        <a:lstStyle/>
        <a:p>
          <a:pPr algn="l" rtl="0">
            <a:defRPr sz="1000"/>
          </a:pPr>
          <a:r>
            <a:rPr lang="en-US" sz="1000" b="0" i="0" u="none" strike="noStrike" baseline="0">
              <a:solidFill>
                <a:srgbClr val="000000"/>
              </a:solidFill>
              <a:latin typeface="+mn-lt"/>
              <a:cs typeface="Arial"/>
            </a:rPr>
            <a:t>Virginia Housing utilizes this application to capture data for our analysis and is mapped to our internal systems.   Each page of the application is a separate sheet/tab within this spreadsheet.  Enter numbers or text as appropriate in the blank spaces highlighted in yellow. Cells have been formatted as appropriate for the data expected.  All other cells are protected and will not allow changes. </a:t>
          </a:r>
          <a:endParaRPr lang="en-US" sz="1000" b="0" i="0" u="none" strike="noStrike" baseline="0">
            <a:solidFill>
              <a:srgbClr val="FF0000"/>
            </a:solidFill>
            <a:latin typeface="+mn-lt"/>
            <a:cs typeface="Arial"/>
          </a:endParaRPr>
        </a:p>
        <a:p>
          <a:pPr algn="l" rtl="0">
            <a:defRPr sz="1000"/>
          </a:pP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000000"/>
              </a:solidFill>
              <a:latin typeface="+mn-lt"/>
              <a:cs typeface="Arial"/>
            </a:rPr>
            <a:t>PLEASE NOTE: </a:t>
          </a:r>
          <a:endParaRPr lang="en-US" sz="1000" b="1" i="0" u="none" strike="noStrike" baseline="0">
            <a:solidFill>
              <a:srgbClr val="FF0000"/>
            </a:solidFill>
            <a:latin typeface="+mn-lt"/>
            <a:cs typeface="Arial"/>
          </a:endParaRPr>
        </a:p>
        <a:p>
          <a:pPr algn="l" rtl="0">
            <a:defRPr sz="1000"/>
          </a:pPr>
          <a:r>
            <a:rPr lang="en-US" sz="1000" b="1" i="0" u="none" strike="noStrike" baseline="0">
              <a:solidFill>
                <a:srgbClr val="FF0000"/>
              </a:solidFill>
              <a:latin typeface="+mn-lt"/>
              <a:cs typeface="Arial"/>
            </a:rPr>
            <a:t>►</a:t>
          </a:r>
          <a:r>
            <a:rPr lang="en-US" sz="1000" b="1" i="0" u="none" strike="noStrike" baseline="0">
              <a:solidFill>
                <a:srgbClr val="000000"/>
              </a:solidFill>
              <a:latin typeface="+mn-lt"/>
              <a:cs typeface="Arial"/>
            </a:rPr>
            <a:t>  </a:t>
          </a:r>
          <a:r>
            <a:rPr lang="en-US" sz="1000" b="1" i="0" u="none" strike="noStrike" baseline="0">
              <a:solidFill>
                <a:srgbClr val="FF0000"/>
              </a:solidFill>
              <a:latin typeface="+mn-lt"/>
              <a:cs typeface="Arial"/>
            </a:rPr>
            <a:t>VERY IMPORTANT! :  </a:t>
          </a:r>
          <a:r>
            <a:rPr lang="en-US" sz="1000" b="1" i="0" u="none" strike="noStrike" baseline="0">
              <a:solidFill>
                <a:srgbClr val="000000"/>
              </a:solidFill>
              <a:latin typeface="+mn-lt"/>
              <a:cs typeface="Arial"/>
            </a:rPr>
            <a:t>Do not </a:t>
          </a:r>
          <a:r>
            <a:rPr lang="en-US" sz="1000" b="0" i="0" u="none" strike="noStrike" baseline="0">
              <a:solidFill>
                <a:srgbClr val="000000"/>
              </a:solidFill>
              <a:latin typeface="+mn-lt"/>
              <a:cs typeface="Arial"/>
            </a:rPr>
            <a:t>use the copy/cut/paste functions within this document. Pasting fields will corrupt the application .  You may use links to other cells or other documents but do not paste data from one document or field to another.   </a:t>
          </a:r>
        </a:p>
        <a:p>
          <a:pPr algn="l" rtl="0">
            <a:defRPr sz="1000"/>
          </a:pPr>
          <a:r>
            <a:rPr lang="en-US" sz="1000" b="0" i="0" u="none" strike="noStrike" baseline="0">
              <a:solidFill>
                <a:srgbClr val="000000"/>
              </a:solidFill>
              <a:latin typeface="+mn-lt"/>
              <a:cs typeface="Arial"/>
            </a:rPr>
            <a:t>►  In fields where text is required, take care to enter text on each line appropriately so value does not extend beyond the right margin of the page. </a:t>
          </a:r>
        </a:p>
        <a:p>
          <a:pPr algn="l" rtl="0">
            <a:defRPr sz="1000"/>
          </a:pPr>
          <a:r>
            <a:rPr lang="en-US" sz="1000" b="0" i="0" u="none" strike="noStrike" baseline="0">
              <a:solidFill>
                <a:srgbClr val="000000"/>
              </a:solidFill>
              <a:latin typeface="+mn-lt"/>
              <a:cs typeface="Arial"/>
            </a:rPr>
            <a:t>►  Some fields provide a dropdown of options to select from, indicated by a down arrow that appears when the cell is selected. Click on the arrow to select a value within the dropdown for these fields.  </a:t>
          </a:r>
        </a:p>
        <a:p>
          <a:pPr algn="l" rtl="0">
            <a:defRPr sz="1000"/>
          </a:pPr>
          <a:r>
            <a:rPr lang="en-US" sz="1000" b="0" i="0" u="none" strike="noStrike" baseline="0">
              <a:solidFill>
                <a:srgbClr val="000000"/>
              </a:solidFill>
              <a:latin typeface="+mn-lt"/>
              <a:cs typeface="Arial"/>
            </a:rPr>
            <a:t>►  The spreadsheet contains multiple error checks to assist in identifying potential mistakes in the application. These may appear as data is entered because many are dependent on values entered later in the application.  Do not be concerned with these messages until all data within the application has been entered.  </a:t>
          </a:r>
        </a:p>
        <a:p>
          <a:pPr algn="l" rtl="0">
            <a:defRPr sz="1000"/>
          </a:pPr>
          <a:r>
            <a:rPr lang="en-US" sz="1000" b="0" i="0" u="none" strike="noStrike" baseline="0">
              <a:solidFill>
                <a:srgbClr val="000000"/>
              </a:solidFill>
              <a:latin typeface="+mn-lt"/>
              <a:cs typeface="Arial"/>
            </a:rPr>
            <a:t>►  Also note that some cells contain error messages such as “#DIV/0!” before you begin.  These warnings will disappear as the numbers necessary for the calculation are entered.</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effectLst/>
              <a:latin typeface="+mn-lt"/>
              <a:ea typeface="+mn-ea"/>
              <a:cs typeface="+mn-cs"/>
            </a:rPr>
            <a:t>►  Red triangles on the top right of a field indicate comments added to clarify information needed.  </a:t>
          </a:r>
          <a:endParaRPr lang="en-US">
            <a:effectLst/>
          </a:endParaRPr>
        </a:p>
        <a:p>
          <a:pPr algn="l" rtl="0">
            <a:defRPr sz="1000"/>
          </a:pPr>
          <a:endParaRPr lang="en-US" sz="1000" b="1" i="0" u="none" strike="noStrike" baseline="0">
            <a:solidFill>
              <a:srgbClr val="FF0000"/>
            </a:solidFill>
            <a:latin typeface="+mn-lt"/>
            <a:cs typeface="Arial"/>
          </a:endParaRPr>
        </a:p>
        <a:p>
          <a:pPr algn="l" rtl="0">
            <a:defRPr sz="1000"/>
          </a:pPr>
          <a:endParaRPr lang="en-US" sz="900" b="1" i="0" u="none" strike="noStrike" baseline="0">
            <a:solidFill>
              <a:srgbClr val="FF0000"/>
            </a:solidFill>
            <a:latin typeface="Arial"/>
            <a:cs typeface="Arial"/>
          </a:endParaRPr>
        </a:p>
      </xdr:txBody>
    </xdr:sp>
    <xdr:clientData/>
  </xdr:twoCellAnchor>
  <xdr:twoCellAnchor editAs="oneCell">
    <xdr:from>
      <xdr:col>0</xdr:col>
      <xdr:colOff>7620</xdr:colOff>
      <xdr:row>0</xdr:row>
      <xdr:rowOff>0</xdr:rowOff>
    </xdr:from>
    <xdr:to>
      <xdr:col>0</xdr:col>
      <xdr:colOff>1203960</xdr:colOff>
      <xdr:row>4</xdr:row>
      <xdr:rowOff>30958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0"/>
          <a:ext cx="1196340" cy="899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68580</xdr:colOff>
      <xdr:row>2</xdr:row>
      <xdr:rowOff>137160</xdr:rowOff>
    </xdr:from>
    <xdr:to>
      <xdr:col>10</xdr:col>
      <xdr:colOff>333375</xdr:colOff>
      <xdr:row>6</xdr:row>
      <xdr:rowOff>152400</xdr:rowOff>
    </xdr:to>
    <xdr:sp macro="" textlink="">
      <xdr:nvSpPr>
        <xdr:cNvPr id="2" name="Text 1">
          <a:extLst>
            <a:ext uri="{FF2B5EF4-FFF2-40B4-BE49-F238E27FC236}">
              <a16:creationId xmlns:a16="http://schemas.microsoft.com/office/drawing/2014/main" id="{00000000-0008-0000-0500-000002000000}"/>
            </a:ext>
          </a:extLst>
        </xdr:cNvPr>
        <xdr:cNvSpPr txBox="1">
          <a:spLocks noChangeArrowheads="1"/>
        </xdr:cNvSpPr>
      </xdr:nvSpPr>
      <xdr:spPr bwMode="auto">
        <a:xfrm>
          <a:off x="68580" y="381000"/>
          <a:ext cx="5774055" cy="746760"/>
        </a:xfrm>
        <a:prstGeom prst="rect">
          <a:avLst/>
        </a:prstGeom>
        <a:solidFill>
          <a:schemeClr val="bg1">
            <a:lumMod val="85000"/>
          </a:schemeClr>
        </a:solidFill>
        <a:ln w="9525">
          <a:solidFill>
            <a:srgbClr val="000000"/>
          </a:solidFill>
          <a:miter lim="800000"/>
          <a:headEnd/>
          <a:tailEnd/>
        </a:ln>
      </xdr:spPr>
      <xdr:txBody>
        <a:bodyPr vertOverflow="clip" wrap="square" lIns="27432" tIns="22860" rIns="0" bIns="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mn-lt"/>
              <a:cs typeface="Arial"/>
            </a:rPr>
            <a:t>Along with completing this application, please include the following items.  The assigned Development Officer may request additional information not listed below.  </a:t>
          </a:r>
          <a:r>
            <a:rPr lang="en-US" sz="1000" b="0" i="0" baseline="0">
              <a:effectLst/>
              <a:latin typeface="+mn-lt"/>
              <a:ea typeface="+mn-ea"/>
              <a:cs typeface="+mn-cs"/>
            </a:rPr>
            <a:t>All documents should be submitted using our secure Procorem site.  Please see our website for instructions. </a:t>
          </a:r>
          <a:r>
            <a:rPr lang="en-US" sz="1000" b="0" i="0" u="none" strike="noStrike" baseline="0">
              <a:solidFill>
                <a:srgbClr val="000000"/>
              </a:solidFill>
              <a:latin typeface="+mn-lt"/>
              <a:cs typeface="Arial"/>
            </a:rPr>
            <a:t>Your assistance in organizing the submission by filing items in a subfolder corresponding with the tab will facilitate review of your application.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645795</xdr:colOff>
      <xdr:row>18</xdr:row>
      <xdr:rowOff>40007</xdr:rowOff>
    </xdr:from>
    <xdr:to>
      <xdr:col>2</xdr:col>
      <xdr:colOff>755332</xdr:colOff>
      <xdr:row>18</xdr:row>
      <xdr:rowOff>140017</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1593534" y="33308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53</xdr:row>
      <xdr:rowOff>64776</xdr:rowOff>
    </xdr:from>
    <xdr:to>
      <xdr:col>5</xdr:col>
      <xdr:colOff>773429</xdr:colOff>
      <xdr:row>53</xdr:row>
      <xdr:rowOff>164786</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3640456" y="94611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565785</xdr:colOff>
      <xdr:row>43</xdr:row>
      <xdr:rowOff>57152</xdr:rowOff>
    </xdr:from>
    <xdr:to>
      <xdr:col>6</xdr:col>
      <xdr:colOff>675322</xdr:colOff>
      <xdr:row>43</xdr:row>
      <xdr:rowOff>157162</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4332924" y="7853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24</xdr:row>
      <xdr:rowOff>41912</xdr:rowOff>
    </xdr:from>
    <xdr:to>
      <xdr:col>5</xdr:col>
      <xdr:colOff>722947</xdr:colOff>
      <xdr:row>24</xdr:row>
      <xdr:rowOff>141922</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3589974" y="45043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613410</xdr:colOff>
      <xdr:row>58</xdr:row>
      <xdr:rowOff>45722</xdr:rowOff>
    </xdr:from>
    <xdr:to>
      <xdr:col>5</xdr:col>
      <xdr:colOff>722947</xdr:colOff>
      <xdr:row>58</xdr:row>
      <xdr:rowOff>145732</xdr:rowOff>
    </xdr:to>
    <xdr:sp macro="" textlink="">
      <xdr:nvSpPr>
        <xdr:cNvPr id="7" name="Isosceles Triangle 6">
          <a:extLst>
            <a:ext uri="{FF2B5EF4-FFF2-40B4-BE49-F238E27FC236}">
              <a16:creationId xmlns:a16="http://schemas.microsoft.com/office/drawing/2014/main" id="{00000000-0008-0000-0700-000007000000}"/>
            </a:ext>
          </a:extLst>
        </xdr:cNvPr>
        <xdr:cNvSpPr/>
      </xdr:nvSpPr>
      <xdr:spPr bwMode="auto">
        <a:xfrm rot="5400000">
          <a:off x="3582354" y="92916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663892</xdr:colOff>
      <xdr:row>55</xdr:row>
      <xdr:rowOff>38102</xdr:rowOff>
    </xdr:from>
    <xdr:to>
      <xdr:col>5</xdr:col>
      <xdr:colOff>773429</xdr:colOff>
      <xdr:row>55</xdr:row>
      <xdr:rowOff>138112</xdr:rowOff>
    </xdr:to>
    <xdr:sp macro="" textlink="">
      <xdr:nvSpPr>
        <xdr:cNvPr id="9" name="Isosceles Triangle 8">
          <a:extLst>
            <a:ext uri="{FF2B5EF4-FFF2-40B4-BE49-F238E27FC236}">
              <a16:creationId xmlns:a16="http://schemas.microsoft.com/office/drawing/2014/main" id="{00000000-0008-0000-0700-000009000000}"/>
            </a:ext>
          </a:extLst>
        </xdr:cNvPr>
        <xdr:cNvSpPr/>
      </xdr:nvSpPr>
      <xdr:spPr bwMode="auto">
        <a:xfrm rot="5400000">
          <a:off x="3640456" y="97583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3</xdr:col>
      <xdr:colOff>510540</xdr:colOff>
      <xdr:row>59</xdr:row>
      <xdr:rowOff>38101</xdr:rowOff>
    </xdr:from>
    <xdr:to>
      <xdr:col>3</xdr:col>
      <xdr:colOff>620077</xdr:colOff>
      <xdr:row>59</xdr:row>
      <xdr:rowOff>138111</xdr:rowOff>
    </xdr:to>
    <xdr:sp macro="" textlink="">
      <xdr:nvSpPr>
        <xdr:cNvPr id="10" name="Isosceles Triangle 9">
          <a:extLst>
            <a:ext uri="{FF2B5EF4-FFF2-40B4-BE49-F238E27FC236}">
              <a16:creationId xmlns:a16="http://schemas.microsoft.com/office/drawing/2014/main" id="{00000000-0008-0000-0700-00000A000000}"/>
            </a:ext>
          </a:extLst>
        </xdr:cNvPr>
        <xdr:cNvSpPr/>
      </xdr:nvSpPr>
      <xdr:spPr bwMode="auto">
        <a:xfrm rot="5400000">
          <a:off x="2046924" y="110442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1981200</xdr:colOff>
      <xdr:row>22</xdr:row>
      <xdr:rowOff>38100</xdr:rowOff>
    </xdr:from>
    <xdr:to>
      <xdr:col>7</xdr:col>
      <xdr:colOff>2115502</xdr:colOff>
      <xdr:row>22</xdr:row>
      <xdr:rowOff>138110</xdr:rowOff>
    </xdr:to>
    <xdr:sp macro="" textlink="">
      <xdr:nvSpPr>
        <xdr:cNvPr id="12" name="Isosceles Triangle 11">
          <a:extLst>
            <a:ext uri="{FF2B5EF4-FFF2-40B4-BE49-F238E27FC236}">
              <a16:creationId xmlns:a16="http://schemas.microsoft.com/office/drawing/2014/main" id="{00000000-0008-0000-0700-00000C000000}"/>
            </a:ext>
          </a:extLst>
        </xdr:cNvPr>
        <xdr:cNvSpPr/>
      </xdr:nvSpPr>
      <xdr:spPr bwMode="auto">
        <a:xfrm rot="5400000">
          <a:off x="664846" y="4402454"/>
          <a:ext cx="100010" cy="0"/>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1615442</xdr:colOff>
      <xdr:row>10</xdr:row>
      <xdr:rowOff>60960</xdr:rowOff>
    </xdr:from>
    <xdr:to>
      <xdr:col>1</xdr:col>
      <xdr:colOff>1724979</xdr:colOff>
      <xdr:row>10</xdr:row>
      <xdr:rowOff>160970</xdr:rowOff>
    </xdr:to>
    <xdr:sp macro="" textlink="">
      <xdr:nvSpPr>
        <xdr:cNvPr id="2" name="Isosceles Triangle 1">
          <a:extLst>
            <a:ext uri="{FF2B5EF4-FFF2-40B4-BE49-F238E27FC236}">
              <a16:creationId xmlns:a16="http://schemas.microsoft.com/office/drawing/2014/main" id="{00000000-0008-0000-0800-000002000000}"/>
            </a:ext>
          </a:extLst>
        </xdr:cNvPr>
        <xdr:cNvSpPr/>
      </xdr:nvSpPr>
      <xdr:spPr bwMode="auto">
        <a:xfrm rot="5400000">
          <a:off x="1940246" y="9477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xdr:col>
      <xdr:colOff>1661160</xdr:colOff>
      <xdr:row>13</xdr:row>
      <xdr:rowOff>38101</xdr:rowOff>
    </xdr:from>
    <xdr:to>
      <xdr:col>1</xdr:col>
      <xdr:colOff>1770697</xdr:colOff>
      <xdr:row>13</xdr:row>
      <xdr:rowOff>138111</xdr:rowOff>
    </xdr:to>
    <xdr:sp macro="" textlink="">
      <xdr:nvSpPr>
        <xdr:cNvPr id="3" name="Isosceles Triangle 2">
          <a:extLst>
            <a:ext uri="{FF2B5EF4-FFF2-40B4-BE49-F238E27FC236}">
              <a16:creationId xmlns:a16="http://schemas.microsoft.com/office/drawing/2014/main" id="{00000000-0008-0000-0800-000003000000}"/>
            </a:ext>
          </a:extLst>
        </xdr:cNvPr>
        <xdr:cNvSpPr/>
      </xdr:nvSpPr>
      <xdr:spPr bwMode="auto">
        <a:xfrm rot="5400000">
          <a:off x="1985964" y="16563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71</xdr:row>
      <xdr:rowOff>205745</xdr:rowOff>
    </xdr:from>
    <xdr:to>
      <xdr:col>6</xdr:col>
      <xdr:colOff>216217</xdr:colOff>
      <xdr:row>71</xdr:row>
      <xdr:rowOff>305755</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6047424" y="420148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106680</xdr:colOff>
      <xdr:row>82</xdr:row>
      <xdr:rowOff>205745</xdr:rowOff>
    </xdr:from>
    <xdr:to>
      <xdr:col>6</xdr:col>
      <xdr:colOff>216217</xdr:colOff>
      <xdr:row>82</xdr:row>
      <xdr:rowOff>305755</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6466524" y="1618012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220980</xdr:colOff>
      <xdr:row>7</xdr:row>
      <xdr:rowOff>53341</xdr:rowOff>
    </xdr:from>
    <xdr:to>
      <xdr:col>2</xdr:col>
      <xdr:colOff>330517</xdr:colOff>
      <xdr:row>7</xdr:row>
      <xdr:rowOff>153351</xdr:rowOff>
    </xdr:to>
    <xdr:sp macro="" textlink="">
      <xdr:nvSpPr>
        <xdr:cNvPr id="2" name="Isosceles Triangle 1">
          <a:extLst>
            <a:ext uri="{FF2B5EF4-FFF2-40B4-BE49-F238E27FC236}">
              <a16:creationId xmlns:a16="http://schemas.microsoft.com/office/drawing/2014/main" id="{00000000-0008-0000-0900-000002000000}"/>
            </a:ext>
          </a:extLst>
        </xdr:cNvPr>
        <xdr:cNvSpPr/>
      </xdr:nvSpPr>
      <xdr:spPr bwMode="auto">
        <a:xfrm rot="5400000">
          <a:off x="1063944" y="1214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261504</xdr:colOff>
      <xdr:row>13</xdr:row>
      <xdr:rowOff>54034</xdr:rowOff>
    </xdr:from>
    <xdr:to>
      <xdr:col>2</xdr:col>
      <xdr:colOff>368270</xdr:colOff>
      <xdr:row>13</xdr:row>
      <xdr:rowOff>154044</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1087496" y="2016270"/>
          <a:ext cx="100010" cy="106766"/>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518160</xdr:colOff>
      <xdr:row>36</xdr:row>
      <xdr:rowOff>60960</xdr:rowOff>
    </xdr:from>
    <xdr:to>
      <xdr:col>6</xdr:col>
      <xdr:colOff>42862</xdr:colOff>
      <xdr:row>36</xdr:row>
      <xdr:rowOff>160970</xdr:rowOff>
    </xdr:to>
    <xdr:sp macro="" textlink="">
      <xdr:nvSpPr>
        <xdr:cNvPr id="3" name="Isosceles Triangle 2">
          <a:extLst>
            <a:ext uri="{FF2B5EF4-FFF2-40B4-BE49-F238E27FC236}">
              <a16:creationId xmlns:a16="http://schemas.microsoft.com/office/drawing/2014/main" id="{00000000-0008-0000-0B00-000003000000}"/>
            </a:ext>
          </a:extLst>
        </xdr:cNvPr>
        <xdr:cNvSpPr/>
      </xdr:nvSpPr>
      <xdr:spPr bwMode="auto">
        <a:xfrm rot="5400000">
          <a:off x="4672966" y="620839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0</xdr:colOff>
      <xdr:row>32</xdr:row>
      <xdr:rowOff>53340</xdr:rowOff>
    </xdr:from>
    <xdr:to>
      <xdr:col>6</xdr:col>
      <xdr:colOff>134302</xdr:colOff>
      <xdr:row>32</xdr:row>
      <xdr:rowOff>153350</xdr:rowOff>
    </xdr:to>
    <xdr:sp macro="" textlink="">
      <xdr:nvSpPr>
        <xdr:cNvPr id="4" name="Isosceles Triangle 3">
          <a:extLst>
            <a:ext uri="{FF2B5EF4-FFF2-40B4-BE49-F238E27FC236}">
              <a16:creationId xmlns:a16="http://schemas.microsoft.com/office/drawing/2014/main" id="{00000000-0008-0000-0B00-000004000000}"/>
            </a:ext>
          </a:extLst>
        </xdr:cNvPr>
        <xdr:cNvSpPr/>
      </xdr:nvSpPr>
      <xdr:spPr bwMode="auto">
        <a:xfrm rot="5400000">
          <a:off x="4764406" y="5606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1440182</xdr:colOff>
      <xdr:row>10</xdr:row>
      <xdr:rowOff>53340</xdr:rowOff>
    </xdr:from>
    <xdr:to>
      <xdr:col>5</xdr:col>
      <xdr:colOff>1549719</xdr:colOff>
      <xdr:row>10</xdr:row>
      <xdr:rowOff>153350</xdr:rowOff>
    </xdr:to>
    <xdr:sp macro="" textlink="">
      <xdr:nvSpPr>
        <xdr:cNvPr id="3" name="Isosceles Triangle 2">
          <a:extLst>
            <a:ext uri="{FF2B5EF4-FFF2-40B4-BE49-F238E27FC236}">
              <a16:creationId xmlns:a16="http://schemas.microsoft.com/office/drawing/2014/main" id="{00000000-0008-0000-0C00-000003000000}"/>
            </a:ext>
          </a:extLst>
        </xdr:cNvPr>
        <xdr:cNvSpPr/>
      </xdr:nvSpPr>
      <xdr:spPr bwMode="auto">
        <a:xfrm rot="5400000">
          <a:off x="4721546" y="88677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13</xdr:row>
      <xdr:rowOff>45721</xdr:rowOff>
    </xdr:from>
    <xdr:to>
      <xdr:col>5</xdr:col>
      <xdr:colOff>1576389</xdr:colOff>
      <xdr:row>13</xdr:row>
      <xdr:rowOff>145731</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748216" y="19764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12</xdr:row>
      <xdr:rowOff>45721</xdr:rowOff>
    </xdr:from>
    <xdr:to>
      <xdr:col>5</xdr:col>
      <xdr:colOff>1576389</xdr:colOff>
      <xdr:row>12</xdr:row>
      <xdr:rowOff>145731</xdr:rowOff>
    </xdr:to>
    <xdr:sp macro="" textlink="">
      <xdr:nvSpPr>
        <xdr:cNvPr id="5" name="Isosceles Triangle 4">
          <a:extLst>
            <a:ext uri="{FF2B5EF4-FFF2-40B4-BE49-F238E27FC236}">
              <a16:creationId xmlns:a16="http://schemas.microsoft.com/office/drawing/2014/main" id="{00000000-0008-0000-0C00-000005000000}"/>
            </a:ext>
          </a:extLst>
        </xdr:cNvPr>
        <xdr:cNvSpPr/>
      </xdr:nvSpPr>
      <xdr:spPr bwMode="auto">
        <a:xfrm rot="5400000">
          <a:off x="4748216" y="17935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1466852</xdr:colOff>
      <xdr:row>14</xdr:row>
      <xdr:rowOff>53342</xdr:rowOff>
    </xdr:from>
    <xdr:to>
      <xdr:col>5</xdr:col>
      <xdr:colOff>1576389</xdr:colOff>
      <xdr:row>14</xdr:row>
      <xdr:rowOff>153352</xdr:rowOff>
    </xdr:to>
    <xdr:sp macro="" textlink="">
      <xdr:nvSpPr>
        <xdr:cNvPr id="7" name="Isosceles Triangle 6">
          <a:extLst>
            <a:ext uri="{FF2B5EF4-FFF2-40B4-BE49-F238E27FC236}">
              <a16:creationId xmlns:a16="http://schemas.microsoft.com/office/drawing/2014/main" id="{00000000-0008-0000-0C00-000007000000}"/>
            </a:ext>
          </a:extLst>
        </xdr:cNvPr>
        <xdr:cNvSpPr/>
      </xdr:nvSpPr>
      <xdr:spPr bwMode="auto">
        <a:xfrm rot="5400000">
          <a:off x="4748216" y="216693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9</xdr:row>
      <xdr:rowOff>51438</xdr:rowOff>
    </xdr:from>
    <xdr:to>
      <xdr:col>6</xdr:col>
      <xdr:colOff>891539</xdr:colOff>
      <xdr:row>9</xdr:row>
      <xdr:rowOff>151448</xdr:rowOff>
    </xdr:to>
    <xdr:sp macro="" textlink="">
      <xdr:nvSpPr>
        <xdr:cNvPr id="12" name="Isosceles Triangle 11">
          <a:extLst>
            <a:ext uri="{FF2B5EF4-FFF2-40B4-BE49-F238E27FC236}">
              <a16:creationId xmlns:a16="http://schemas.microsoft.com/office/drawing/2014/main" id="{00000000-0008-0000-0C00-00000C000000}"/>
            </a:ext>
          </a:extLst>
        </xdr:cNvPr>
        <xdr:cNvSpPr/>
      </xdr:nvSpPr>
      <xdr:spPr bwMode="auto">
        <a:xfrm rot="5400000">
          <a:off x="5000626" y="13420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10</xdr:row>
      <xdr:rowOff>41912</xdr:rowOff>
    </xdr:from>
    <xdr:to>
      <xdr:col>6</xdr:col>
      <xdr:colOff>891539</xdr:colOff>
      <xdr:row>10</xdr:row>
      <xdr:rowOff>141922</xdr:rowOff>
    </xdr:to>
    <xdr:sp macro="" textlink="">
      <xdr:nvSpPr>
        <xdr:cNvPr id="13" name="Isosceles Triangle 12">
          <a:extLst>
            <a:ext uri="{FF2B5EF4-FFF2-40B4-BE49-F238E27FC236}">
              <a16:creationId xmlns:a16="http://schemas.microsoft.com/office/drawing/2014/main" id="{00000000-0008-0000-0C00-00000D000000}"/>
            </a:ext>
          </a:extLst>
        </xdr:cNvPr>
        <xdr:cNvSpPr/>
      </xdr:nvSpPr>
      <xdr:spPr bwMode="auto">
        <a:xfrm rot="5400000">
          <a:off x="4882516" y="176117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11</xdr:row>
      <xdr:rowOff>53343</xdr:rowOff>
    </xdr:from>
    <xdr:to>
      <xdr:col>6</xdr:col>
      <xdr:colOff>891539</xdr:colOff>
      <xdr:row>11</xdr:row>
      <xdr:rowOff>153353</xdr:rowOff>
    </xdr:to>
    <xdr:sp macro="" textlink="">
      <xdr:nvSpPr>
        <xdr:cNvPr id="14" name="Isosceles Triangle 13">
          <a:extLst>
            <a:ext uri="{FF2B5EF4-FFF2-40B4-BE49-F238E27FC236}">
              <a16:creationId xmlns:a16="http://schemas.microsoft.com/office/drawing/2014/main" id="{00000000-0008-0000-0C00-00000E000000}"/>
            </a:ext>
          </a:extLst>
        </xdr:cNvPr>
        <xdr:cNvSpPr/>
      </xdr:nvSpPr>
      <xdr:spPr bwMode="auto">
        <a:xfrm rot="5400000">
          <a:off x="4882516" y="196310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12</xdr:row>
      <xdr:rowOff>66679</xdr:rowOff>
    </xdr:from>
    <xdr:to>
      <xdr:col>6</xdr:col>
      <xdr:colOff>891539</xdr:colOff>
      <xdr:row>12</xdr:row>
      <xdr:rowOff>166689</xdr:rowOff>
    </xdr:to>
    <xdr:sp macro="" textlink="">
      <xdr:nvSpPr>
        <xdr:cNvPr id="15" name="Isosceles Triangle 14">
          <a:extLst>
            <a:ext uri="{FF2B5EF4-FFF2-40B4-BE49-F238E27FC236}">
              <a16:creationId xmlns:a16="http://schemas.microsoft.com/office/drawing/2014/main" id="{00000000-0008-0000-0C00-00000F000000}"/>
            </a:ext>
          </a:extLst>
        </xdr:cNvPr>
        <xdr:cNvSpPr/>
      </xdr:nvSpPr>
      <xdr:spPr bwMode="auto">
        <a:xfrm rot="5400000">
          <a:off x="4882516" y="216694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13</xdr:row>
      <xdr:rowOff>70488</xdr:rowOff>
    </xdr:from>
    <xdr:to>
      <xdr:col>6</xdr:col>
      <xdr:colOff>891539</xdr:colOff>
      <xdr:row>13</xdr:row>
      <xdr:rowOff>170498</xdr:rowOff>
    </xdr:to>
    <xdr:sp macro="" textlink="">
      <xdr:nvSpPr>
        <xdr:cNvPr id="16" name="Isosceles Triangle 15">
          <a:extLst>
            <a:ext uri="{FF2B5EF4-FFF2-40B4-BE49-F238E27FC236}">
              <a16:creationId xmlns:a16="http://schemas.microsoft.com/office/drawing/2014/main" id="{00000000-0008-0000-0C00-000010000000}"/>
            </a:ext>
          </a:extLst>
        </xdr:cNvPr>
        <xdr:cNvSpPr/>
      </xdr:nvSpPr>
      <xdr:spPr bwMode="auto">
        <a:xfrm rot="5400000">
          <a:off x="4882516" y="236124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32</xdr:row>
      <xdr:rowOff>53344</xdr:rowOff>
    </xdr:from>
    <xdr:to>
      <xdr:col>6</xdr:col>
      <xdr:colOff>891539</xdr:colOff>
      <xdr:row>32</xdr:row>
      <xdr:rowOff>153354</xdr:rowOff>
    </xdr:to>
    <xdr:sp macro="" textlink="">
      <xdr:nvSpPr>
        <xdr:cNvPr id="18" name="Isosceles Triangle 17">
          <a:extLst>
            <a:ext uri="{FF2B5EF4-FFF2-40B4-BE49-F238E27FC236}">
              <a16:creationId xmlns:a16="http://schemas.microsoft.com/office/drawing/2014/main" id="{00000000-0008-0000-0C00-000012000000}"/>
            </a:ext>
          </a:extLst>
        </xdr:cNvPr>
        <xdr:cNvSpPr/>
      </xdr:nvSpPr>
      <xdr:spPr bwMode="auto">
        <a:xfrm rot="5400000">
          <a:off x="5000626" y="541306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33</xdr:row>
      <xdr:rowOff>38101</xdr:rowOff>
    </xdr:from>
    <xdr:to>
      <xdr:col>6</xdr:col>
      <xdr:colOff>891539</xdr:colOff>
      <xdr:row>33</xdr:row>
      <xdr:rowOff>138111</xdr:rowOff>
    </xdr:to>
    <xdr:sp macro="" textlink="">
      <xdr:nvSpPr>
        <xdr:cNvPr id="19" name="Isosceles Triangle 18">
          <a:extLst>
            <a:ext uri="{FF2B5EF4-FFF2-40B4-BE49-F238E27FC236}">
              <a16:creationId xmlns:a16="http://schemas.microsoft.com/office/drawing/2014/main" id="{00000000-0008-0000-0C00-000013000000}"/>
            </a:ext>
          </a:extLst>
        </xdr:cNvPr>
        <xdr:cNvSpPr/>
      </xdr:nvSpPr>
      <xdr:spPr bwMode="auto">
        <a:xfrm rot="5400000">
          <a:off x="5000626" y="558069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34</xdr:row>
      <xdr:rowOff>38101</xdr:rowOff>
    </xdr:from>
    <xdr:to>
      <xdr:col>6</xdr:col>
      <xdr:colOff>891539</xdr:colOff>
      <xdr:row>34</xdr:row>
      <xdr:rowOff>138111</xdr:rowOff>
    </xdr:to>
    <xdr:sp macro="" textlink="">
      <xdr:nvSpPr>
        <xdr:cNvPr id="20" name="Isosceles Triangle 19">
          <a:extLst>
            <a:ext uri="{FF2B5EF4-FFF2-40B4-BE49-F238E27FC236}">
              <a16:creationId xmlns:a16="http://schemas.microsoft.com/office/drawing/2014/main" id="{00000000-0008-0000-0C00-000014000000}"/>
            </a:ext>
          </a:extLst>
        </xdr:cNvPr>
        <xdr:cNvSpPr/>
      </xdr:nvSpPr>
      <xdr:spPr bwMode="auto">
        <a:xfrm rot="5400000">
          <a:off x="5000626" y="576357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782002</xdr:colOff>
      <xdr:row>35</xdr:row>
      <xdr:rowOff>38101</xdr:rowOff>
    </xdr:from>
    <xdr:to>
      <xdr:col>6</xdr:col>
      <xdr:colOff>891539</xdr:colOff>
      <xdr:row>35</xdr:row>
      <xdr:rowOff>138111</xdr:rowOff>
    </xdr:to>
    <xdr:sp macro="" textlink="">
      <xdr:nvSpPr>
        <xdr:cNvPr id="21" name="Isosceles Triangle 20">
          <a:extLst>
            <a:ext uri="{FF2B5EF4-FFF2-40B4-BE49-F238E27FC236}">
              <a16:creationId xmlns:a16="http://schemas.microsoft.com/office/drawing/2014/main" id="{00000000-0008-0000-0C00-000015000000}"/>
            </a:ext>
          </a:extLst>
        </xdr:cNvPr>
        <xdr:cNvSpPr/>
      </xdr:nvSpPr>
      <xdr:spPr bwMode="auto">
        <a:xfrm rot="5400000">
          <a:off x="5000626" y="594645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6</xdr:col>
      <xdr:colOff>782002</xdr:colOff>
      <xdr:row>14</xdr:row>
      <xdr:rowOff>66676</xdr:rowOff>
    </xdr:from>
    <xdr:to>
      <xdr:col>6</xdr:col>
      <xdr:colOff>891539</xdr:colOff>
      <xdr:row>14</xdr:row>
      <xdr:rowOff>166686</xdr:rowOff>
    </xdr:to>
    <xdr:sp macro="" textlink="">
      <xdr:nvSpPr>
        <xdr:cNvPr id="22" name="Isosceles Triangle 21">
          <a:extLst>
            <a:ext uri="{FF2B5EF4-FFF2-40B4-BE49-F238E27FC236}">
              <a16:creationId xmlns:a16="http://schemas.microsoft.com/office/drawing/2014/main" id="{00000000-0008-0000-0C00-000016000000}"/>
            </a:ext>
          </a:extLst>
        </xdr:cNvPr>
        <xdr:cNvSpPr/>
      </xdr:nvSpPr>
      <xdr:spPr bwMode="auto">
        <a:xfrm rot="5400000">
          <a:off x="5000626" y="22717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95250</xdr:colOff>
      <xdr:row>14</xdr:row>
      <xdr:rowOff>38100</xdr:rowOff>
    </xdr:from>
    <xdr:to>
      <xdr:col>0</xdr:col>
      <xdr:colOff>204787</xdr:colOff>
      <xdr:row>14</xdr:row>
      <xdr:rowOff>138110</xdr:rowOff>
    </xdr:to>
    <xdr:sp macro="" textlink="">
      <xdr:nvSpPr>
        <xdr:cNvPr id="25" name="Isosceles Triangle 24">
          <a:extLst>
            <a:ext uri="{FF2B5EF4-FFF2-40B4-BE49-F238E27FC236}">
              <a16:creationId xmlns:a16="http://schemas.microsoft.com/office/drawing/2014/main" id="{00000000-0008-0000-0C00-000019000000}"/>
            </a:ext>
          </a:extLst>
        </xdr:cNvPr>
        <xdr:cNvSpPr/>
      </xdr:nvSpPr>
      <xdr:spPr bwMode="auto">
        <a:xfrm rot="5400000">
          <a:off x="100014" y="231933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1615440</xdr:colOff>
      <xdr:row>22</xdr:row>
      <xdr:rowOff>0</xdr:rowOff>
    </xdr:from>
    <xdr:to>
      <xdr:col>2</xdr:col>
      <xdr:colOff>1724977</xdr:colOff>
      <xdr:row>22</xdr:row>
      <xdr:rowOff>8571</xdr:rowOff>
    </xdr:to>
    <xdr:sp macro="" textlink="">
      <xdr:nvSpPr>
        <xdr:cNvPr id="6" name="Isosceles Triangle 5">
          <a:extLst>
            <a:ext uri="{FF2B5EF4-FFF2-40B4-BE49-F238E27FC236}">
              <a16:creationId xmlns:a16="http://schemas.microsoft.com/office/drawing/2014/main" id="{00000000-0008-0000-0E00-000006000000}"/>
            </a:ext>
          </a:extLst>
        </xdr:cNvPr>
        <xdr:cNvSpPr/>
      </xdr:nvSpPr>
      <xdr:spPr bwMode="auto">
        <a:xfrm rot="5400000">
          <a:off x="2199324" y="36147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1813560</xdr:colOff>
      <xdr:row>21</xdr:row>
      <xdr:rowOff>60960</xdr:rowOff>
    </xdr:from>
    <xdr:to>
      <xdr:col>2</xdr:col>
      <xdr:colOff>1947862</xdr:colOff>
      <xdr:row>21</xdr:row>
      <xdr:rowOff>160970</xdr:rowOff>
    </xdr:to>
    <xdr:sp macro="" textlink="">
      <xdr:nvSpPr>
        <xdr:cNvPr id="3" name="Isosceles Triangle 2">
          <a:extLst>
            <a:ext uri="{FF2B5EF4-FFF2-40B4-BE49-F238E27FC236}">
              <a16:creationId xmlns:a16="http://schemas.microsoft.com/office/drawing/2014/main" id="{00000000-0008-0000-0E00-000003000000}"/>
            </a:ext>
          </a:extLst>
        </xdr:cNvPr>
        <xdr:cNvSpPr/>
      </xdr:nvSpPr>
      <xdr:spPr bwMode="auto">
        <a:xfrm rot="5400000">
          <a:off x="2173606" y="293941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xdr:col>
      <xdr:colOff>1836420</xdr:colOff>
      <xdr:row>31</xdr:row>
      <xdr:rowOff>53340</xdr:rowOff>
    </xdr:from>
    <xdr:to>
      <xdr:col>2</xdr:col>
      <xdr:colOff>1970722</xdr:colOff>
      <xdr:row>31</xdr:row>
      <xdr:rowOff>153350</xdr:rowOff>
    </xdr:to>
    <xdr:sp macro="" textlink="">
      <xdr:nvSpPr>
        <xdr:cNvPr id="4" name="Isosceles Triangle 3">
          <a:extLst>
            <a:ext uri="{FF2B5EF4-FFF2-40B4-BE49-F238E27FC236}">
              <a16:creationId xmlns:a16="http://schemas.microsoft.com/office/drawing/2014/main" id="{00000000-0008-0000-0E00-000004000000}"/>
            </a:ext>
          </a:extLst>
        </xdr:cNvPr>
        <xdr:cNvSpPr/>
      </xdr:nvSpPr>
      <xdr:spPr bwMode="auto">
        <a:xfrm rot="5400000">
          <a:off x="2196466" y="4562474"/>
          <a:ext cx="100010" cy="1343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roLink%20Ongoing%20Tasks/DEV%20Tasks/New%20DEV%20Forms/Conventional%20RH%20Loan%20App-V3.xlsx" TargetMode="External"/><Relationship Id="rId1" Type="http://schemas.openxmlformats.org/officeDocument/2006/relationships/externalLinkPath" Target="/ProLink%20Ongoing%20Tasks/DEV%20Tasks/New%20DEV%20Forms/Conventional%20RH%20Loan%20App-V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ProLink%20Ongoing%20Tasks/DEV%20Tasks/New%20DEV%20Forms/Mixed%20Use%20Templates/Mixed%20Use%20RH%20Loan%20App%203.3.xlsx" TargetMode="External"/><Relationship Id="rId1" Type="http://schemas.openxmlformats.org/officeDocument/2006/relationships/externalLinkPath" Target="/ProLink%20Ongoing%20Tasks/DEV%20Tasks/New%20DEV%20Forms/Mixed%20Use%20Templates/Mixed%20Use%20RH%20Loan%20App%203.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ProLink%20Ongoing%20Tasks/DEV%20Tasks/New%20DEV%20Forms/Mixed%20Use%20Templates/Older%20Versions/Mixed%20Use%20RH%20Loan%20App%204.3.xlsx" TargetMode="External"/><Relationship Id="rId1" Type="http://schemas.openxmlformats.org/officeDocument/2006/relationships/externalLinkPath" Target="/ProLink%20Ongoing%20Tasks/DEV%20Tasks/New%20DEV%20Forms/Mixed%20Use%20Templates/Older%20Versions/Mixed%20Use%20RH%20Loan%20App%204.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ProLink%20Ongoing%20Tasks/DEV%20Tasks/New%20DEV%20Forms/test%20folder/Test%20App%2002102015.xlsx" TargetMode="External"/><Relationship Id="rId1" Type="http://schemas.openxmlformats.org/officeDocument/2006/relationships/externalLinkPath" Target="/ProLink%20Ongoing%20Tasks/DEV%20Tasks/New%20DEV%20Forms/test%20folder/Test%20App%2002102015.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Taxcredits/Litc%202014/ProLink%20Templates/Master%202014%20Reservation%20Application.xlsx" TargetMode="External"/><Relationship Id="rId1" Type="http://schemas.openxmlformats.org/officeDocument/2006/relationships/externalLinkPath" Target="/Multifam/Taxcredits/Litc%202014/ProLink%20Templates/Master%202014%20Reservation%20Applica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ortal.vhda.net/Multifam/Taxcredits/Litc%202014/ProLink%20Templates/Master%202014%20Reservation%20App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Guidelines"/>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refreshError="1"/>
      <sheetData sheetId="3" refreshError="1"/>
      <sheetData sheetId="4" refreshError="1"/>
      <sheetData sheetId="5" refreshError="1"/>
      <sheetData sheetId="6">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Guidelines"/>
      <sheetName val="DEV Info"/>
      <sheetName val="Sources"/>
      <sheetName val="SD_Dropdowns"/>
      <sheetName val="Borrower"/>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row r="2">
          <cell r="AO2" t="str">
            <v>New 4%</v>
          </cell>
          <cell r="AQ2" t="str">
            <v>Assumption</v>
          </cell>
          <cell r="AS2" t="str">
            <v>Elderly - Non Specific</v>
          </cell>
          <cell r="AU2" t="str">
            <v>Garden (1)</v>
          </cell>
          <cell r="AW2" t="str">
            <v>SRO</v>
          </cell>
          <cell r="AY2" t="str">
            <v>Carpet</v>
          </cell>
          <cell r="BC2" t="str">
            <v>Electric Baseboard</v>
          </cell>
          <cell r="BE2" t="str">
            <v>Central Air</v>
          </cell>
          <cell r="BG2" t="str">
            <v>Solar</v>
          </cell>
          <cell r="BI2" t="str">
            <v>Combo</v>
          </cell>
          <cell r="BK2" t="str">
            <v>Aluminum</v>
          </cell>
          <cell r="BM2" t="str">
            <v>AK</v>
          </cell>
          <cell r="BO2" t="str">
            <v>General Residential</v>
          </cell>
          <cell r="BQ2" t="str">
            <v>Low-Rise (1-4)</v>
          </cell>
          <cell r="BS2" t="str">
            <v>Accomack County</v>
          </cell>
          <cell r="BU2" t="str">
            <v>Masonry</v>
          </cell>
          <cell r="BW2" t="str">
            <v>Tenants in Units at Closing</v>
          </cell>
          <cell r="BY2" t="str">
            <v>Combination</v>
          </cell>
        </row>
        <row r="3">
          <cell r="AO3" t="str">
            <v>New 9%</v>
          </cell>
          <cell r="AQ3" t="str">
            <v>Conversion</v>
          </cell>
          <cell r="AS3" t="str">
            <v>Homeless - Chronic</v>
          </cell>
          <cell r="AU3" t="str">
            <v>Townhouse (2+)</v>
          </cell>
          <cell r="AW3" t="str">
            <v>Bed</v>
          </cell>
          <cell r="AY3" t="str">
            <v>Ceramic Tile</v>
          </cell>
          <cell r="BC3" t="str">
            <v>Electric Forced Air</v>
          </cell>
          <cell r="BE3" t="str">
            <v>Window Unit</v>
          </cell>
          <cell r="BG3" t="str">
            <v>Electric</v>
          </cell>
          <cell r="BI3" t="str">
            <v>Electric</v>
          </cell>
          <cell r="BK3" t="str">
            <v>Brick</v>
          </cell>
          <cell r="BM3" t="str">
            <v>AL</v>
          </cell>
          <cell r="BO3" t="str">
            <v>Supportive Housing</v>
          </cell>
          <cell r="BQ3" t="str">
            <v>Mid-Rise (5-7)</v>
          </cell>
          <cell r="BS3" t="str">
            <v>Albemarle County</v>
          </cell>
          <cell r="BU3" t="str">
            <v>Frame</v>
          </cell>
          <cell r="BW3" t="str">
            <v>Tenants Not in Units at Closing</v>
          </cell>
          <cell r="BY3" t="str">
            <v>Flat</v>
          </cell>
        </row>
        <row r="4">
          <cell r="AO4" t="str">
            <v xml:space="preserve">4% and 9% </v>
          </cell>
          <cell r="AQ4" t="str">
            <v>Grant</v>
          </cell>
          <cell r="AS4" t="str">
            <v>PWD - Non Specific</v>
          </cell>
          <cell r="AU4" t="str">
            <v>Combination</v>
          </cell>
          <cell r="AW4" t="str">
            <v>1BR, 1BA</v>
          </cell>
          <cell r="AY4" t="str">
            <v>Combination</v>
          </cell>
          <cell r="BC4" t="str">
            <v>Gas Forced Air</v>
          </cell>
          <cell r="BE4" t="str">
            <v>Central Chiller</v>
          </cell>
          <cell r="BG4" t="str">
            <v>Gas</v>
          </cell>
          <cell r="BI4" t="str">
            <v>Gas</v>
          </cell>
          <cell r="BK4" t="str">
            <v>Combination</v>
          </cell>
          <cell r="BM4" t="str">
            <v>AR</v>
          </cell>
          <cell r="BO4" t="str">
            <v>Mixed Income Only</v>
          </cell>
          <cell r="BQ4" t="str">
            <v>High-Rise (8+)</v>
          </cell>
          <cell r="BS4" t="str">
            <v>Alexandria City</v>
          </cell>
          <cell r="BU4" t="str">
            <v>Steel</v>
          </cell>
          <cell r="BY4" t="str">
            <v>Hip Roof</v>
          </cell>
        </row>
        <row r="5">
          <cell r="AO5" t="str">
            <v>Existing 4%</v>
          </cell>
          <cell r="AQ5" t="str">
            <v>Loan Increase</v>
          </cell>
          <cell r="AS5" t="str">
            <v>Elderly 55+</v>
          </cell>
          <cell r="AU5" t="str">
            <v>SRO</v>
          </cell>
          <cell r="AW5" t="str">
            <v>1BR, 1.5BA</v>
          </cell>
          <cell r="AY5" t="str">
            <v>Concrete</v>
          </cell>
          <cell r="BC5" t="str">
            <v>Gas Radiant</v>
          </cell>
          <cell r="BE5" t="str">
            <v>Through Wall</v>
          </cell>
          <cell r="BG5" t="str">
            <v>Oil Fired</v>
          </cell>
          <cell r="BK5" t="str">
            <v>Fiber Cement Siding</v>
          </cell>
          <cell r="BM5" t="str">
            <v>AZ</v>
          </cell>
          <cell r="BO5" t="str">
            <v>Mixed Use/Mixed Income</v>
          </cell>
          <cell r="BQ5" t="str">
            <v>Townhouse Concept</v>
          </cell>
          <cell r="BS5" t="str">
            <v>Alleghany County</v>
          </cell>
          <cell r="BU5" t="str">
            <v>Combination</v>
          </cell>
          <cell r="BY5" t="str">
            <v>Mansard</v>
          </cell>
        </row>
        <row r="6">
          <cell r="AO6" t="str">
            <v>Existing 9%</v>
          </cell>
          <cell r="AQ6" t="str">
            <v>New Deal</v>
          </cell>
          <cell r="AS6" t="str">
            <v>Homeless - Other</v>
          </cell>
          <cell r="AU6" t="str">
            <v>Live-Work</v>
          </cell>
          <cell r="AW6" t="str">
            <v>1BR, 2BA</v>
          </cell>
          <cell r="AY6" t="str">
            <v>Hardwood</v>
          </cell>
          <cell r="BC6" t="str">
            <v>Heat Pump</v>
          </cell>
          <cell r="BK6" t="str">
            <v>Masonite</v>
          </cell>
          <cell r="BM6" t="str">
            <v>CA</v>
          </cell>
          <cell r="BO6" t="str">
            <v>MUMI/ Supportive Housing</v>
          </cell>
          <cell r="BQ6" t="str">
            <v>SF Detached</v>
          </cell>
          <cell r="BS6" t="str">
            <v>Amelia County</v>
          </cell>
          <cell r="BU6" t="str">
            <v>Other</v>
          </cell>
          <cell r="BY6" t="str">
            <v>Pitched</v>
          </cell>
        </row>
        <row r="7">
          <cell r="AO7" t="str">
            <v>Existing EUA</v>
          </cell>
          <cell r="AQ7" t="str">
            <v>Recast</v>
          </cell>
          <cell r="AS7" t="str">
            <v>PWD - HIV</v>
          </cell>
          <cell r="AU7" t="str">
            <v>Loft</v>
          </cell>
          <cell r="AW7" t="str">
            <v>2BR, 1BA</v>
          </cell>
          <cell r="AY7" t="str">
            <v>Laminate</v>
          </cell>
          <cell r="BC7" t="str">
            <v>Oil Forced Air</v>
          </cell>
          <cell r="BK7" t="str">
            <v>Other</v>
          </cell>
          <cell r="BM7" t="str">
            <v>CO</v>
          </cell>
          <cell r="BQ7" t="str">
            <v>Duplex</v>
          </cell>
          <cell r="BS7" t="str">
            <v>Amherst County</v>
          </cell>
          <cell r="BY7" t="str">
            <v>Sloped</v>
          </cell>
        </row>
        <row r="8">
          <cell r="AQ8" t="str">
            <v>Refinance External - Other</v>
          </cell>
          <cell r="AS8" t="str">
            <v>Elderly 62+</v>
          </cell>
          <cell r="AW8" t="str">
            <v>2BR, 1.5BA</v>
          </cell>
          <cell r="AY8" t="str">
            <v>Parquet</v>
          </cell>
          <cell r="BC8" t="str">
            <v>Oil Radiant</v>
          </cell>
          <cell r="BK8" t="str">
            <v>Stone</v>
          </cell>
          <cell r="BM8" t="str">
            <v>CT</v>
          </cell>
          <cell r="BQ8" t="str">
            <v>Cluster</v>
          </cell>
          <cell r="BS8" t="str">
            <v>Appomattox County</v>
          </cell>
        </row>
        <row r="9">
          <cell r="AQ9" t="str">
            <v>Refinance Internal - VHDA</v>
          </cell>
          <cell r="AS9" t="str">
            <v>PWD - Mental</v>
          </cell>
          <cell r="AW9" t="str">
            <v>2BR, 2BA</v>
          </cell>
          <cell r="AY9" t="str">
            <v>Sheet Vinyl</v>
          </cell>
          <cell r="BC9" t="str">
            <v>Solar</v>
          </cell>
          <cell r="BK9" t="str">
            <v>Synthetic Stucco</v>
          </cell>
          <cell r="BM9" t="str">
            <v>DC</v>
          </cell>
          <cell r="BQ9" t="str">
            <v>Commercial - Only</v>
          </cell>
          <cell r="BS9" t="str">
            <v>Arlington County</v>
          </cell>
        </row>
        <row r="10">
          <cell r="AQ10" t="str">
            <v>Restructure</v>
          </cell>
          <cell r="AS10" t="str">
            <v>Elderly 65+</v>
          </cell>
          <cell r="AW10" t="str">
            <v>2BR, 2.5BA</v>
          </cell>
          <cell r="AY10" t="str">
            <v>Vinyl Tile</v>
          </cell>
          <cell r="BK10" t="str">
            <v>Vinyl</v>
          </cell>
          <cell r="BM10" t="str">
            <v>DE</v>
          </cell>
          <cell r="BS10" t="str">
            <v>Augusta County</v>
          </cell>
        </row>
        <row r="11">
          <cell r="AQ11" t="str">
            <v>Workout</v>
          </cell>
          <cell r="AS11" t="str">
            <v>PWD - Physical</v>
          </cell>
          <cell r="AW11" t="str">
            <v>2BR, 3BA</v>
          </cell>
          <cell r="BK11" t="str">
            <v>Wood</v>
          </cell>
          <cell r="BM11" t="str">
            <v>FL</v>
          </cell>
          <cell r="BS11" t="str">
            <v>Bath County</v>
          </cell>
        </row>
        <row r="12">
          <cell r="AQ12" t="str">
            <v>Equity Takeout</v>
          </cell>
          <cell r="AS12" t="str">
            <v>Elderly Frail</v>
          </cell>
          <cell r="AW12" t="str">
            <v>2BR, 3.5BA</v>
          </cell>
          <cell r="BM12" t="str">
            <v>GA</v>
          </cell>
          <cell r="BS12" t="str">
            <v>Bedford County</v>
          </cell>
        </row>
        <row r="13">
          <cell r="AS13" t="str">
            <v>PWD - Substance Abuse</v>
          </cell>
          <cell r="AW13" t="str">
            <v>3BR, 1BA</v>
          </cell>
          <cell r="BM13" t="str">
            <v>HI</v>
          </cell>
          <cell r="BS13" t="str">
            <v>Bland County</v>
          </cell>
        </row>
        <row r="14">
          <cell r="AS14" t="str">
            <v>General</v>
          </cell>
          <cell r="AW14" t="str">
            <v>3BR, 1.5BA</v>
          </cell>
          <cell r="BM14" t="str">
            <v>IA</v>
          </cell>
          <cell r="BS14" t="str">
            <v>Botetourt County</v>
          </cell>
        </row>
        <row r="15">
          <cell r="AW15" t="str">
            <v>3BR, 2BA</v>
          </cell>
          <cell r="BM15" t="str">
            <v>ID</v>
          </cell>
          <cell r="BS15" t="str">
            <v>Bristol City</v>
          </cell>
        </row>
        <row r="16">
          <cell r="AW16" t="str">
            <v>3BR, 2.5BA</v>
          </cell>
          <cell r="BM16" t="str">
            <v>IL</v>
          </cell>
          <cell r="BS16" t="str">
            <v>Brunswick County</v>
          </cell>
        </row>
        <row r="17">
          <cell r="AW17" t="str">
            <v>3BR, 3BA</v>
          </cell>
          <cell r="BM17" t="str">
            <v>IN</v>
          </cell>
          <cell r="BS17" t="str">
            <v>Buchanan County</v>
          </cell>
        </row>
        <row r="18">
          <cell r="AW18" t="str">
            <v>3BR, 3.5BA</v>
          </cell>
          <cell r="BM18" t="str">
            <v>KS</v>
          </cell>
          <cell r="BS18" t="str">
            <v>Buckingham County</v>
          </cell>
        </row>
        <row r="19">
          <cell r="AW19" t="str">
            <v>4BR, 1BA</v>
          </cell>
          <cell r="BM19" t="str">
            <v>KY</v>
          </cell>
          <cell r="BS19" t="str">
            <v>Buena Vista City</v>
          </cell>
        </row>
        <row r="20">
          <cell r="AW20" t="str">
            <v>4BR, 1.5BA</v>
          </cell>
          <cell r="BM20" t="str">
            <v>LA</v>
          </cell>
          <cell r="BS20" t="str">
            <v>Campbell County</v>
          </cell>
        </row>
        <row r="21">
          <cell r="AW21" t="str">
            <v>4BR, 2BA</v>
          </cell>
          <cell r="BM21" t="str">
            <v>MA</v>
          </cell>
          <cell r="BS21" t="str">
            <v>Caroline County</v>
          </cell>
        </row>
        <row r="22">
          <cell r="AW22" t="str">
            <v>4BR, 2.5BA</v>
          </cell>
          <cell r="BM22" t="str">
            <v>MD</v>
          </cell>
          <cell r="BS22" t="str">
            <v>Carroll County</v>
          </cell>
        </row>
        <row r="23">
          <cell r="AW23" t="str">
            <v>4BR, 3BA</v>
          </cell>
          <cell r="BM23" t="str">
            <v>ME</v>
          </cell>
          <cell r="BS23" t="str">
            <v>Charles City County</v>
          </cell>
        </row>
        <row r="24">
          <cell r="AW24" t="str">
            <v>4BR, 3.5BA</v>
          </cell>
          <cell r="BM24" t="str">
            <v>MI</v>
          </cell>
          <cell r="BS24" t="str">
            <v>Charlotte County</v>
          </cell>
        </row>
        <row r="25">
          <cell r="AW25" t="str">
            <v>4BR, 4BA</v>
          </cell>
          <cell r="BM25" t="str">
            <v>MN</v>
          </cell>
          <cell r="BS25" t="str">
            <v>Charlottesville City</v>
          </cell>
        </row>
        <row r="26">
          <cell r="AW26" t="str">
            <v>5BR, 1BA</v>
          </cell>
          <cell r="BM26" t="str">
            <v>MO</v>
          </cell>
          <cell r="BS26" t="str">
            <v>Chesapeake City</v>
          </cell>
        </row>
        <row r="27">
          <cell r="AW27" t="str">
            <v>5BR, 1.5BA</v>
          </cell>
          <cell r="BM27" t="str">
            <v>MS</v>
          </cell>
          <cell r="BS27" t="str">
            <v>Chesterfield County</v>
          </cell>
        </row>
        <row r="28">
          <cell r="AW28" t="str">
            <v>5BR, 2BA</v>
          </cell>
          <cell r="BM28" t="str">
            <v>MT</v>
          </cell>
          <cell r="BS28" t="str">
            <v>Clarke County</v>
          </cell>
        </row>
        <row r="29">
          <cell r="AW29" t="str">
            <v>5BR, 2.5BA</v>
          </cell>
          <cell r="BM29" t="str">
            <v>NC</v>
          </cell>
          <cell r="BS29" t="str">
            <v>Colonial Heights City</v>
          </cell>
        </row>
        <row r="30">
          <cell r="AW30" t="str">
            <v>5BR, 3BA</v>
          </cell>
          <cell r="BM30" t="str">
            <v>ND</v>
          </cell>
          <cell r="BS30" t="str">
            <v>Covington City</v>
          </cell>
        </row>
        <row r="31">
          <cell r="AW31" t="str">
            <v>5BR, 3.5BA</v>
          </cell>
          <cell r="BM31" t="str">
            <v>NE</v>
          </cell>
          <cell r="BS31" t="str">
            <v>Craig County</v>
          </cell>
        </row>
        <row r="32">
          <cell r="AW32" t="str">
            <v>6BR or More</v>
          </cell>
          <cell r="BM32" t="str">
            <v>NH</v>
          </cell>
          <cell r="BS32" t="str">
            <v>Culpeper County</v>
          </cell>
        </row>
        <row r="33">
          <cell r="AW33" t="str">
            <v>Efficiency</v>
          </cell>
          <cell r="BM33" t="str">
            <v>NJ</v>
          </cell>
          <cell r="BS33" t="str">
            <v>Cumberland County</v>
          </cell>
        </row>
        <row r="34">
          <cell r="BM34" t="str">
            <v>NM</v>
          </cell>
          <cell r="BS34" t="str">
            <v>Danville City</v>
          </cell>
        </row>
        <row r="35">
          <cell r="BM35" t="str">
            <v>NV</v>
          </cell>
          <cell r="BS35" t="str">
            <v>Dickenson County</v>
          </cell>
        </row>
        <row r="36">
          <cell r="BM36" t="str">
            <v>NY</v>
          </cell>
          <cell r="BS36" t="str">
            <v>Dinwiddie County</v>
          </cell>
        </row>
        <row r="37">
          <cell r="BM37" t="str">
            <v>OH</v>
          </cell>
          <cell r="BS37" t="str">
            <v>Emporia City</v>
          </cell>
        </row>
        <row r="38">
          <cell r="BM38" t="str">
            <v>OK</v>
          </cell>
          <cell r="BS38" t="str">
            <v>Essex County</v>
          </cell>
        </row>
        <row r="39">
          <cell r="BM39" t="str">
            <v>OR</v>
          </cell>
          <cell r="BS39" t="str">
            <v>Fairfax City</v>
          </cell>
        </row>
        <row r="40">
          <cell r="BM40" t="str">
            <v>PA</v>
          </cell>
          <cell r="BS40" t="str">
            <v>Fairfax County</v>
          </cell>
        </row>
        <row r="41">
          <cell r="BM41" t="str">
            <v>RI</v>
          </cell>
          <cell r="BS41" t="str">
            <v>Falls Church City</v>
          </cell>
        </row>
        <row r="42">
          <cell r="BM42" t="str">
            <v>SC</v>
          </cell>
          <cell r="BS42" t="str">
            <v>Fauquier County</v>
          </cell>
        </row>
        <row r="43">
          <cell r="BM43" t="str">
            <v>SD</v>
          </cell>
          <cell r="BS43" t="str">
            <v>Floyd County</v>
          </cell>
        </row>
        <row r="44">
          <cell r="BM44" t="str">
            <v>TN</v>
          </cell>
          <cell r="BS44" t="str">
            <v>Fluvanna County</v>
          </cell>
        </row>
        <row r="45">
          <cell r="BM45" t="str">
            <v>TX</v>
          </cell>
          <cell r="BS45" t="str">
            <v>Franklin City</v>
          </cell>
        </row>
        <row r="46">
          <cell r="BM46" t="str">
            <v>UT</v>
          </cell>
          <cell r="BS46" t="str">
            <v>Franklin County</v>
          </cell>
        </row>
        <row r="47">
          <cell r="BM47" t="str">
            <v>VA</v>
          </cell>
          <cell r="BS47" t="str">
            <v>Frederick County</v>
          </cell>
        </row>
        <row r="48">
          <cell r="BM48" t="str">
            <v>VT</v>
          </cell>
          <cell r="BS48" t="str">
            <v>Fredericksburg City</v>
          </cell>
        </row>
        <row r="49">
          <cell r="BM49" t="str">
            <v>WA</v>
          </cell>
          <cell r="BS49" t="str">
            <v>Galax City</v>
          </cell>
        </row>
        <row r="50">
          <cell r="BM50" t="str">
            <v>WI</v>
          </cell>
          <cell r="BS50" t="str">
            <v>Giles County</v>
          </cell>
        </row>
        <row r="51">
          <cell r="BM51" t="str">
            <v>WV</v>
          </cell>
          <cell r="BS51" t="str">
            <v>Gloucester County</v>
          </cell>
        </row>
        <row r="52">
          <cell r="BM52" t="str">
            <v>WY</v>
          </cell>
          <cell r="BS52" t="str">
            <v>Goochland County</v>
          </cell>
        </row>
        <row r="53">
          <cell r="BS53" t="str">
            <v>Grayson County</v>
          </cell>
        </row>
        <row r="54">
          <cell r="BS54" t="str">
            <v>Greene County</v>
          </cell>
        </row>
        <row r="55">
          <cell r="BS55" t="str">
            <v>Greensville County</v>
          </cell>
        </row>
        <row r="56">
          <cell r="BS56" t="str">
            <v>Halifax County</v>
          </cell>
        </row>
        <row r="57">
          <cell r="BS57" t="str">
            <v>Hampton City</v>
          </cell>
        </row>
        <row r="58">
          <cell r="BS58" t="str">
            <v>Hanover County</v>
          </cell>
        </row>
        <row r="59">
          <cell r="BS59" t="str">
            <v>Harrisonburg City</v>
          </cell>
        </row>
        <row r="60">
          <cell r="BS60" t="str">
            <v>Henrico County</v>
          </cell>
        </row>
        <row r="61">
          <cell r="BS61" t="str">
            <v>Henry County</v>
          </cell>
        </row>
        <row r="62">
          <cell r="BS62" t="str">
            <v>Highland County</v>
          </cell>
        </row>
        <row r="63">
          <cell r="BS63" t="str">
            <v>Hopewell City</v>
          </cell>
        </row>
        <row r="64">
          <cell r="BS64" t="str">
            <v>Isle of Wight County</v>
          </cell>
        </row>
        <row r="65">
          <cell r="BS65" t="str">
            <v>James City County</v>
          </cell>
        </row>
        <row r="66">
          <cell r="BS66" t="str">
            <v>King and Queen County</v>
          </cell>
        </row>
        <row r="67">
          <cell r="BS67" t="str">
            <v>King George County</v>
          </cell>
        </row>
        <row r="68">
          <cell r="BS68" t="str">
            <v>King William County</v>
          </cell>
        </row>
        <row r="69">
          <cell r="BS69" t="str">
            <v>Lancaster County</v>
          </cell>
        </row>
        <row r="70">
          <cell r="BS70" t="str">
            <v>Lee County</v>
          </cell>
        </row>
        <row r="71">
          <cell r="BS71" t="str">
            <v>Lexington City</v>
          </cell>
        </row>
        <row r="72">
          <cell r="BS72" t="str">
            <v>Loudoun County</v>
          </cell>
        </row>
        <row r="73">
          <cell r="BS73" t="str">
            <v>Louisa County</v>
          </cell>
        </row>
        <row r="74">
          <cell r="BS74" t="str">
            <v>Lunenburg County</v>
          </cell>
        </row>
        <row r="75">
          <cell r="BS75" t="str">
            <v>Lynchburg City</v>
          </cell>
        </row>
        <row r="76">
          <cell r="BS76" t="str">
            <v>Madison County</v>
          </cell>
        </row>
        <row r="77">
          <cell r="BS77" t="str">
            <v>Manassas City</v>
          </cell>
        </row>
        <row r="78">
          <cell r="BS78" t="str">
            <v>Manassas Park City</v>
          </cell>
        </row>
        <row r="79">
          <cell r="BS79" t="str">
            <v>Martinsville City</v>
          </cell>
        </row>
        <row r="80">
          <cell r="BS80" t="str">
            <v>Mathews County</v>
          </cell>
        </row>
        <row r="81">
          <cell r="BS81" t="str">
            <v>Mecklenburg County</v>
          </cell>
        </row>
        <row r="82">
          <cell r="BS82" t="str">
            <v>Middlesex County</v>
          </cell>
        </row>
        <row r="83">
          <cell r="BS83" t="str">
            <v>Montgomery County</v>
          </cell>
        </row>
        <row r="84">
          <cell r="BS84" t="str">
            <v>Nelson County</v>
          </cell>
        </row>
        <row r="85">
          <cell r="BS85" t="str">
            <v>New Kent County</v>
          </cell>
        </row>
        <row r="86">
          <cell r="BS86" t="str">
            <v>Newport News City</v>
          </cell>
        </row>
        <row r="87">
          <cell r="BS87" t="str">
            <v>Norfolk City</v>
          </cell>
        </row>
        <row r="88">
          <cell r="BS88" t="str">
            <v>Northampton County</v>
          </cell>
        </row>
        <row r="89">
          <cell r="BS89" t="str">
            <v>Northumberland County</v>
          </cell>
        </row>
        <row r="90">
          <cell r="BS90" t="str">
            <v>Norton City</v>
          </cell>
        </row>
        <row r="91">
          <cell r="BS91" t="str">
            <v>Nottoway County</v>
          </cell>
        </row>
        <row r="92">
          <cell r="BS92" t="str">
            <v>Orange County</v>
          </cell>
        </row>
        <row r="93">
          <cell r="BS93" t="str">
            <v>Page County</v>
          </cell>
        </row>
        <row r="94">
          <cell r="BS94" t="str">
            <v>Patrick County</v>
          </cell>
        </row>
        <row r="95">
          <cell r="BS95" t="str">
            <v>Petersburg City</v>
          </cell>
        </row>
        <row r="96">
          <cell r="BS96" t="str">
            <v>Pittsylvania County</v>
          </cell>
        </row>
        <row r="97">
          <cell r="BS97" t="str">
            <v>Poquoson City</v>
          </cell>
        </row>
        <row r="98">
          <cell r="BS98" t="str">
            <v>Portsmouth City</v>
          </cell>
        </row>
        <row r="99">
          <cell r="BS99" t="str">
            <v>Powhatan County</v>
          </cell>
        </row>
        <row r="100">
          <cell r="BS100" t="str">
            <v>Prince Edward County</v>
          </cell>
        </row>
        <row r="101">
          <cell r="BS101" t="str">
            <v>Prince George County</v>
          </cell>
        </row>
        <row r="102">
          <cell r="BS102" t="str">
            <v>Prince William County</v>
          </cell>
        </row>
        <row r="103">
          <cell r="BS103" t="str">
            <v>Pulaski County</v>
          </cell>
        </row>
        <row r="104">
          <cell r="BS104" t="str">
            <v>Radford City</v>
          </cell>
        </row>
        <row r="105">
          <cell r="BS105" t="str">
            <v>Rappahannock County</v>
          </cell>
        </row>
        <row r="106">
          <cell r="BS106" t="str">
            <v>Richmond City</v>
          </cell>
        </row>
        <row r="107">
          <cell r="BS107" t="str">
            <v>Richmond County</v>
          </cell>
        </row>
        <row r="108">
          <cell r="BS108" t="str">
            <v>Roanoke City</v>
          </cell>
        </row>
        <row r="109">
          <cell r="BS109" t="str">
            <v>Roanoke County</v>
          </cell>
        </row>
        <row r="110">
          <cell r="BS110" t="str">
            <v>Rockbridge County</v>
          </cell>
        </row>
        <row r="111">
          <cell r="BS111" t="str">
            <v>Rockingham County</v>
          </cell>
        </row>
        <row r="112">
          <cell r="BS112" t="str">
            <v>Russell County</v>
          </cell>
        </row>
        <row r="113">
          <cell r="BS113" t="str">
            <v>Salem City</v>
          </cell>
        </row>
        <row r="114">
          <cell r="BS114" t="str">
            <v>Scott County</v>
          </cell>
        </row>
        <row r="115">
          <cell r="BS115" t="str">
            <v>Shenandoah County</v>
          </cell>
        </row>
        <row r="116">
          <cell r="BS116" t="str">
            <v>Smyth County</v>
          </cell>
        </row>
        <row r="117">
          <cell r="BS117" t="str">
            <v>Southampton County</v>
          </cell>
        </row>
        <row r="118">
          <cell r="BS118" t="str">
            <v>Spotsylvania County</v>
          </cell>
        </row>
        <row r="119">
          <cell r="BS119" t="str">
            <v>Stafford County</v>
          </cell>
        </row>
        <row r="120">
          <cell r="BS120" t="str">
            <v>Staunton City</v>
          </cell>
        </row>
        <row r="121">
          <cell r="BS121" t="str">
            <v>Suffolk City</v>
          </cell>
        </row>
        <row r="122">
          <cell r="BS122" t="str">
            <v>Surry County</v>
          </cell>
        </row>
        <row r="123">
          <cell r="BS123" t="str">
            <v>Sussex County</v>
          </cell>
        </row>
        <row r="124">
          <cell r="BS124" t="str">
            <v>Tazewell County</v>
          </cell>
        </row>
        <row r="125">
          <cell r="BS125" t="str">
            <v>Virginia Beach City</v>
          </cell>
        </row>
        <row r="126">
          <cell r="BS126" t="str">
            <v>Warren County</v>
          </cell>
        </row>
        <row r="127">
          <cell r="BS127" t="str">
            <v>Washington County</v>
          </cell>
        </row>
        <row r="128">
          <cell r="BS128" t="str">
            <v>Waynesboro City</v>
          </cell>
        </row>
        <row r="129">
          <cell r="BS129" t="str">
            <v>Westmoreland County</v>
          </cell>
        </row>
        <row r="130">
          <cell r="BS130" t="str">
            <v>Williamsburg City</v>
          </cell>
        </row>
        <row r="131">
          <cell r="BS131" t="str">
            <v>Winchester City</v>
          </cell>
        </row>
        <row r="132">
          <cell r="BS132" t="str">
            <v>Wise County</v>
          </cell>
        </row>
        <row r="133">
          <cell r="BS133" t="str">
            <v>Wythe County</v>
          </cell>
        </row>
        <row r="134">
          <cell r="BS134" t="str">
            <v>York County</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Guidelines"/>
      <sheetName val="DEV Info"/>
      <sheetName val="Sources"/>
      <sheetName val="Borrower"/>
      <sheetName val="SD_Dropdowns"/>
      <sheetName val="Team"/>
      <sheetName val="Site"/>
      <sheetName val="Bldg"/>
      <sheetName val="Tenants"/>
      <sheetName val="Mrktg"/>
      <sheetName val="Income"/>
      <sheetName val="Comm Income"/>
      <sheetName val="Expenses"/>
      <sheetName val="Uses"/>
      <sheetName val="Con. Draw"/>
      <sheetName val="Arch."/>
      <sheetName val="Dev Summary"/>
      <sheetName val="DCA"/>
      <sheetName val="Exhibit 1"/>
      <sheetName val="Exhibit 2"/>
      <sheetName val="Exhibit 3"/>
      <sheetName val="Exhibit 4"/>
      <sheetName val="Exhibit 5"/>
    </sheetNames>
    <sheetDataSet>
      <sheetData sheetId="0"/>
      <sheetData sheetId="1"/>
      <sheetData sheetId="2"/>
      <sheetData sheetId="3"/>
      <sheetData sheetId="4"/>
      <sheetData sheetId="5"/>
      <sheetData sheetId="6"/>
      <sheetData sheetId="7"/>
      <sheetData sheetId="8">
        <row r="2">
          <cell r="C2" t="str">
            <v>New 4%</v>
          </cell>
          <cell r="E2" t="str">
            <v>Pre Development Loan</v>
          </cell>
          <cell r="G2" t="str">
            <v>General</v>
          </cell>
          <cell r="I2" t="str">
            <v>Garden (1)</v>
          </cell>
          <cell r="K2" t="str">
            <v>Efficiency</v>
          </cell>
          <cell r="M2" t="str">
            <v>Carpet</v>
          </cell>
          <cell r="O2" t="str">
            <v>Combination</v>
          </cell>
          <cell r="Q2" t="str">
            <v>Electric Baseboard</v>
          </cell>
          <cell r="S2" t="str">
            <v>Central Air</v>
          </cell>
          <cell r="U2" t="str">
            <v>Electric</v>
          </cell>
          <cell r="W2" t="str">
            <v>Electric</v>
          </cell>
          <cell r="Y2" t="str">
            <v>Aluminum</v>
          </cell>
          <cell r="AA2" t="str">
            <v>AK</v>
          </cell>
          <cell r="AC2" t="str">
            <v>General Residential</v>
          </cell>
          <cell r="AE2" t="str">
            <v>Low-Rise (1-4)</v>
          </cell>
          <cell r="AG2" t="str">
            <v>Albemarle County</v>
          </cell>
          <cell r="AI2" t="str">
            <v>Masonry</v>
          </cell>
          <cell r="AK2" t="str">
            <v>Tenants in Units at Closing</v>
          </cell>
          <cell r="AM2" t="str">
            <v>Flat</v>
          </cell>
          <cell r="AO2" t="str">
            <v>Advertisement</v>
          </cell>
          <cell r="AQ2" t="str">
            <v>30%</v>
          </cell>
        </row>
        <row r="3">
          <cell r="C3" t="str">
            <v>New 9%</v>
          </cell>
          <cell r="E3" t="str">
            <v>Assumption</v>
          </cell>
          <cell r="G3" t="str">
            <v>SpecHousingNeeds - Homeless</v>
          </cell>
          <cell r="I3" t="str">
            <v>Townhouse (2+)</v>
          </cell>
          <cell r="K3" t="str">
            <v>SRO</v>
          </cell>
          <cell r="M3" t="str">
            <v>Ceramic Tile</v>
          </cell>
          <cell r="O3" t="str">
            <v>Restaurant</v>
          </cell>
          <cell r="Q3" t="str">
            <v>Electric Forced Air</v>
          </cell>
          <cell r="S3" t="str">
            <v>Window Unit</v>
          </cell>
          <cell r="U3" t="str">
            <v>Gas</v>
          </cell>
          <cell r="W3" t="str">
            <v>Gas</v>
          </cell>
          <cell r="Y3" t="str">
            <v>Brick</v>
          </cell>
          <cell r="AA3" t="str">
            <v>AL</v>
          </cell>
          <cell r="AC3" t="str">
            <v>Supportive Housing</v>
          </cell>
          <cell r="AE3" t="str">
            <v>Mid-Rise (5-7)</v>
          </cell>
          <cell r="AG3" t="str">
            <v>Accomack County</v>
          </cell>
          <cell r="AI3" t="str">
            <v>Frame</v>
          </cell>
          <cell r="AK3" t="str">
            <v>Tenants Not in Units at Closing</v>
          </cell>
          <cell r="AM3" t="str">
            <v>Mansard</v>
          </cell>
          <cell r="AO3" t="str">
            <v>Conference / Seminar</v>
          </cell>
          <cell r="AQ3" t="str">
            <v>40%</v>
          </cell>
        </row>
        <row r="4">
          <cell r="C4" t="str">
            <v>Existing 4%</v>
          </cell>
          <cell r="E4" t="str">
            <v>Conversion</v>
          </cell>
          <cell r="G4" t="str">
            <v>PWD - Non Specific</v>
          </cell>
          <cell r="I4" t="str">
            <v>Combination</v>
          </cell>
          <cell r="K4" t="str">
            <v>Bed</v>
          </cell>
          <cell r="M4" t="str">
            <v>Hardwood</v>
          </cell>
          <cell r="O4" t="str">
            <v>Medical</v>
          </cell>
          <cell r="Q4" t="str">
            <v>Gas Forced Air</v>
          </cell>
          <cell r="S4" t="str">
            <v>Central Chiller</v>
          </cell>
          <cell r="U4" t="str">
            <v>Oil Fired</v>
          </cell>
          <cell r="W4" t="str">
            <v>Combo</v>
          </cell>
          <cell r="Y4" t="str">
            <v>Fiber Cement Siding</v>
          </cell>
          <cell r="AA4" t="str">
            <v>AR</v>
          </cell>
          <cell r="AC4" t="str">
            <v>Mixed Income Only</v>
          </cell>
          <cell r="AE4" t="str">
            <v>High-Rise (8+)</v>
          </cell>
          <cell r="AG4" t="str">
            <v>Alexandria City</v>
          </cell>
          <cell r="AI4" t="str">
            <v>Steel</v>
          </cell>
          <cell r="AM4" t="str">
            <v>Pitched</v>
          </cell>
          <cell r="AO4" t="str">
            <v>News Source</v>
          </cell>
          <cell r="AQ4" t="str">
            <v>50%</v>
          </cell>
        </row>
        <row r="5">
          <cell r="C5" t="str">
            <v xml:space="preserve">4% and 9% </v>
          </cell>
          <cell r="E5" t="str">
            <v>Grant</v>
          </cell>
          <cell r="G5" t="str">
            <v>SpecHousingNeeds - Displaced</v>
          </cell>
          <cell r="I5" t="str">
            <v>SRO</v>
          </cell>
          <cell r="K5" t="str">
            <v>1BR, 1BA</v>
          </cell>
          <cell r="M5" t="str">
            <v>Sheet Vinyl</v>
          </cell>
          <cell r="O5" t="str">
            <v>Service</v>
          </cell>
          <cell r="Q5" t="str">
            <v>Gas Radiant</v>
          </cell>
          <cell r="S5" t="str">
            <v>Through Wall</v>
          </cell>
          <cell r="U5" t="str">
            <v>Solar</v>
          </cell>
          <cell r="Y5" t="str">
            <v>Masonite</v>
          </cell>
          <cell r="AA5" t="str">
            <v>AZ</v>
          </cell>
          <cell r="AC5" t="str">
            <v>Mixed Use/Mixed Income</v>
          </cell>
          <cell r="AE5" t="str">
            <v>Townhouse Concept</v>
          </cell>
          <cell r="AG5" t="str">
            <v>Alleghany County</v>
          </cell>
          <cell r="AI5" t="str">
            <v>Combination</v>
          </cell>
          <cell r="AM5" t="str">
            <v>Sloped</v>
          </cell>
          <cell r="AO5" t="str">
            <v>Banker / Broker</v>
          </cell>
          <cell r="AQ5" t="str">
            <v>60%</v>
          </cell>
        </row>
        <row r="6">
          <cell r="C6" t="str">
            <v>Existing 9%</v>
          </cell>
          <cell r="E6" t="str">
            <v>Loan Increase</v>
          </cell>
          <cell r="G6" t="str">
            <v>PWD - HIV</v>
          </cell>
          <cell r="I6" t="str">
            <v>Live-Work</v>
          </cell>
          <cell r="K6" t="str">
            <v>1BR, 1.5BA</v>
          </cell>
          <cell r="M6" t="str">
            <v>Vinyl Tile</v>
          </cell>
          <cell r="O6" t="str">
            <v>Office</v>
          </cell>
          <cell r="Q6" t="str">
            <v>Heat Pump</v>
          </cell>
          <cell r="Y6" t="str">
            <v>Other</v>
          </cell>
          <cell r="AA6" t="str">
            <v>CA</v>
          </cell>
          <cell r="AC6" t="str">
            <v>MUMI/ Supportive Housing</v>
          </cell>
          <cell r="AE6" t="str">
            <v>SF Detached</v>
          </cell>
          <cell r="AG6" t="str">
            <v>Amelia County</v>
          </cell>
          <cell r="AI6" t="str">
            <v>Other</v>
          </cell>
          <cell r="AM6" t="str">
            <v>Combination</v>
          </cell>
          <cell r="AO6" t="str">
            <v>Other Developer</v>
          </cell>
          <cell r="AQ6" t="str">
            <v>80%</v>
          </cell>
        </row>
        <row r="7">
          <cell r="C7" t="str">
            <v>Existing EUA</v>
          </cell>
          <cell r="E7" t="str">
            <v>New Deal</v>
          </cell>
          <cell r="G7" t="str">
            <v>SpecHousingNeeds - Elderly</v>
          </cell>
          <cell r="I7" t="str">
            <v>Loft</v>
          </cell>
          <cell r="K7" t="str">
            <v>1BR, 2BA</v>
          </cell>
          <cell r="M7" t="str">
            <v>Parquet</v>
          </cell>
          <cell r="O7" t="str">
            <v>Retail</v>
          </cell>
          <cell r="Q7" t="str">
            <v>Oil Forced Air</v>
          </cell>
          <cell r="Y7" t="str">
            <v>Vinyl</v>
          </cell>
          <cell r="AA7" t="str">
            <v>CO</v>
          </cell>
          <cell r="AE7" t="str">
            <v>Duplex</v>
          </cell>
          <cell r="AG7" t="str">
            <v>Amherst County</v>
          </cell>
          <cell r="AM7" t="str">
            <v>Hip Roof</v>
          </cell>
          <cell r="AO7" t="str">
            <v>I'm a current customer</v>
          </cell>
          <cell r="AQ7" t="str">
            <v>150%</v>
          </cell>
        </row>
        <row r="8">
          <cell r="E8" t="str">
            <v>Recast</v>
          </cell>
          <cell r="G8" t="str">
            <v>PWD - Mental</v>
          </cell>
          <cell r="K8" t="str">
            <v>2BR, 1BA</v>
          </cell>
          <cell r="M8" t="str">
            <v>Combination</v>
          </cell>
          <cell r="O8" t="str">
            <v>Other</v>
          </cell>
          <cell r="Q8" t="str">
            <v>Oil Radiant</v>
          </cell>
          <cell r="Y8" t="str">
            <v>Wood</v>
          </cell>
          <cell r="AA8" t="str">
            <v>CT</v>
          </cell>
          <cell r="AE8" t="str">
            <v>Cluster</v>
          </cell>
          <cell r="AG8" t="str">
            <v>Appomattox County</v>
          </cell>
          <cell r="AO8" t="str">
            <v>Other</v>
          </cell>
          <cell r="AQ8" t="str">
            <v>Market</v>
          </cell>
        </row>
        <row r="9">
          <cell r="E9" t="str">
            <v>Refinance External - Other</v>
          </cell>
          <cell r="G9" t="str">
            <v>SpecHousingNeeds - Handicapped</v>
          </cell>
          <cell r="K9" t="str">
            <v>2BR, 1.5BA</v>
          </cell>
          <cell r="M9" t="str">
            <v>Laminate</v>
          </cell>
          <cell r="Q9" t="str">
            <v>Solar</v>
          </cell>
          <cell r="Y9" t="str">
            <v>Combination</v>
          </cell>
          <cell r="AA9" t="str">
            <v>DC</v>
          </cell>
          <cell r="AE9" t="str">
            <v>Commercial - Only</v>
          </cell>
          <cell r="AG9" t="str">
            <v>Arlington County</v>
          </cell>
        </row>
        <row r="10">
          <cell r="E10" t="str">
            <v>Refinance Internal - VHDA</v>
          </cell>
          <cell r="G10" t="str">
            <v>PWD - Physical</v>
          </cell>
          <cell r="K10" t="str">
            <v>2BR, 2BA</v>
          </cell>
          <cell r="M10" t="str">
            <v>Concrete</v>
          </cell>
          <cell r="Y10" t="str">
            <v>Synthetic Stucco</v>
          </cell>
          <cell r="AA10" t="str">
            <v>DE</v>
          </cell>
          <cell r="AG10" t="str">
            <v>Augusta County</v>
          </cell>
        </row>
        <row r="11">
          <cell r="E11" t="str">
            <v>Restructure</v>
          </cell>
          <cell r="G11" t="str">
            <v>SpecHousingNeeds - Disabled</v>
          </cell>
          <cell r="K11" t="str">
            <v>2BR, 2.5BA</v>
          </cell>
          <cell r="Y11" t="str">
            <v>Stone</v>
          </cell>
          <cell r="AA11" t="str">
            <v>FL</v>
          </cell>
          <cell r="AG11" t="str">
            <v>Bath County</v>
          </cell>
        </row>
        <row r="12">
          <cell r="E12" t="str">
            <v>Workout</v>
          </cell>
          <cell r="G12" t="str">
            <v>PWD - Substance Abuse</v>
          </cell>
          <cell r="K12" t="str">
            <v>2BR, 3BA</v>
          </cell>
          <cell r="AA12" t="str">
            <v>GA</v>
          </cell>
          <cell r="AG12" t="str">
            <v>Bedford County</v>
          </cell>
        </row>
        <row r="13">
          <cell r="E13" t="str">
            <v>Equity Takeout</v>
          </cell>
          <cell r="G13" t="str">
            <v>IndivWithChildren - Large Family</v>
          </cell>
          <cell r="K13" t="str">
            <v>2BR, 3.5BA</v>
          </cell>
          <cell r="AA13" t="str">
            <v>HI</v>
          </cell>
          <cell r="AG13" t="str">
            <v>Bland County</v>
          </cell>
        </row>
        <row r="14">
          <cell r="G14" t="str">
            <v>IndivWithChildren - Single Parent Family</v>
          </cell>
          <cell r="K14" t="str">
            <v>3BR, 1BA</v>
          </cell>
          <cell r="AA14" t="str">
            <v>IA</v>
          </cell>
          <cell r="AG14" t="str">
            <v>Botetourt County</v>
          </cell>
        </row>
        <row r="15">
          <cell r="K15" t="str">
            <v>3BR, 1.5BA</v>
          </cell>
          <cell r="AA15" t="str">
            <v>ID</v>
          </cell>
          <cell r="AG15" t="str">
            <v>Bristol City</v>
          </cell>
        </row>
        <row r="16">
          <cell r="K16" t="str">
            <v>3BR, 2BA</v>
          </cell>
          <cell r="AA16" t="str">
            <v>IL</v>
          </cell>
          <cell r="AG16" t="str">
            <v>Brunswick County</v>
          </cell>
        </row>
        <row r="17">
          <cell r="K17" t="str">
            <v>3BR, 2.5BA</v>
          </cell>
          <cell r="AA17" t="str">
            <v>IN</v>
          </cell>
          <cell r="AG17" t="str">
            <v>Buchanan County</v>
          </cell>
        </row>
        <row r="18">
          <cell r="K18" t="str">
            <v>3BR, 3BA</v>
          </cell>
          <cell r="AA18" t="str">
            <v>KS</v>
          </cell>
          <cell r="AG18" t="str">
            <v>Buckingham County</v>
          </cell>
        </row>
        <row r="19">
          <cell r="K19" t="str">
            <v>3BR, 3.5BA</v>
          </cell>
          <cell r="AA19" t="str">
            <v>KY</v>
          </cell>
          <cell r="AG19" t="str">
            <v>Buena Vista City</v>
          </cell>
        </row>
        <row r="20">
          <cell r="K20" t="str">
            <v>4BR, 1BA</v>
          </cell>
          <cell r="AA20" t="str">
            <v>LA</v>
          </cell>
          <cell r="AG20" t="str">
            <v>Campbell County</v>
          </cell>
        </row>
        <row r="21">
          <cell r="K21" t="str">
            <v>4BR, 1.5BA</v>
          </cell>
          <cell r="AA21" t="str">
            <v>MA</v>
          </cell>
          <cell r="AG21" t="str">
            <v>Caroline County</v>
          </cell>
        </row>
        <row r="22">
          <cell r="K22" t="str">
            <v>4BR, 2BA</v>
          </cell>
          <cell r="AA22" t="str">
            <v>MD</v>
          </cell>
          <cell r="AG22" t="str">
            <v>Carroll County</v>
          </cell>
        </row>
        <row r="23">
          <cell r="K23" t="str">
            <v>4BR, 2.5BA</v>
          </cell>
          <cell r="AA23" t="str">
            <v>ME</v>
          </cell>
          <cell r="AG23" t="str">
            <v>Charles City County</v>
          </cell>
        </row>
        <row r="24">
          <cell r="K24" t="str">
            <v>4BR, 3BA</v>
          </cell>
          <cell r="AA24" t="str">
            <v>MI</v>
          </cell>
          <cell r="AG24" t="str">
            <v>Charlotte County</v>
          </cell>
        </row>
        <row r="25">
          <cell r="K25" t="str">
            <v>4BR, 3.5BA</v>
          </cell>
          <cell r="AA25" t="str">
            <v>MN</v>
          </cell>
          <cell r="AG25" t="str">
            <v>Charlottesville City</v>
          </cell>
        </row>
        <row r="26">
          <cell r="K26" t="str">
            <v>4BR, 4BA</v>
          </cell>
          <cell r="AA26" t="str">
            <v>MO</v>
          </cell>
          <cell r="AG26" t="str">
            <v>Chesapeake City</v>
          </cell>
        </row>
        <row r="27">
          <cell r="K27" t="str">
            <v>5BR, 1BA</v>
          </cell>
          <cell r="AA27" t="str">
            <v>MS</v>
          </cell>
          <cell r="AG27" t="str">
            <v>Chesterfield County</v>
          </cell>
        </row>
        <row r="28">
          <cell r="K28" t="str">
            <v>5BR, 1.5BA</v>
          </cell>
          <cell r="AA28" t="str">
            <v>MT</v>
          </cell>
          <cell r="AG28" t="str">
            <v>Clarke County</v>
          </cell>
        </row>
        <row r="29">
          <cell r="K29" t="str">
            <v>5BR, 2BA</v>
          </cell>
          <cell r="AA29" t="str">
            <v>NC</v>
          </cell>
          <cell r="AG29" t="str">
            <v>Colonial Heights City</v>
          </cell>
        </row>
        <row r="30">
          <cell r="K30" t="str">
            <v>5BR, 2.5BA</v>
          </cell>
          <cell r="AA30" t="str">
            <v>ND</v>
          </cell>
          <cell r="AG30" t="str">
            <v>Covington City</v>
          </cell>
        </row>
        <row r="31">
          <cell r="K31" t="str">
            <v>5BR, 3BA</v>
          </cell>
          <cell r="AA31" t="str">
            <v>NE</v>
          </cell>
          <cell r="AG31" t="str">
            <v>Craig County</v>
          </cell>
        </row>
        <row r="32">
          <cell r="K32" t="str">
            <v>5BR, 3.5BA</v>
          </cell>
          <cell r="AA32" t="str">
            <v>NH</v>
          </cell>
          <cell r="AG32" t="str">
            <v>Culpeper County</v>
          </cell>
        </row>
        <row r="33">
          <cell r="K33" t="str">
            <v>6BR or More</v>
          </cell>
          <cell r="AA33" t="str">
            <v>NJ</v>
          </cell>
          <cell r="AG33" t="str">
            <v>Cumberland County</v>
          </cell>
        </row>
        <row r="34">
          <cell r="AA34" t="str">
            <v>NM</v>
          </cell>
          <cell r="AG34" t="str">
            <v>Danville City</v>
          </cell>
        </row>
        <row r="35">
          <cell r="AA35" t="str">
            <v>NV</v>
          </cell>
          <cell r="AG35" t="str">
            <v>Dickenson County</v>
          </cell>
        </row>
        <row r="36">
          <cell r="AA36" t="str">
            <v>NY</v>
          </cell>
          <cell r="AG36" t="str">
            <v>Dinwiddie County</v>
          </cell>
        </row>
        <row r="37">
          <cell r="AA37" t="str">
            <v>OH</v>
          </cell>
          <cell r="AG37" t="str">
            <v>Emporia City</v>
          </cell>
        </row>
        <row r="38">
          <cell r="AA38" t="str">
            <v>OK</v>
          </cell>
          <cell r="AG38" t="str">
            <v>Essex County</v>
          </cell>
        </row>
        <row r="39">
          <cell r="AA39" t="str">
            <v>OR</v>
          </cell>
          <cell r="AG39" t="str">
            <v>Fairfax City</v>
          </cell>
        </row>
        <row r="40">
          <cell r="AA40" t="str">
            <v>PA</v>
          </cell>
          <cell r="AG40" t="str">
            <v>Fairfax County</v>
          </cell>
        </row>
        <row r="41">
          <cell r="AA41" t="str">
            <v>RI</v>
          </cell>
          <cell r="AG41" t="str">
            <v>Falls Church City</v>
          </cell>
        </row>
        <row r="42">
          <cell r="AA42" t="str">
            <v>SC</v>
          </cell>
          <cell r="AG42" t="str">
            <v>Fauquier County</v>
          </cell>
        </row>
        <row r="43">
          <cell r="AA43" t="str">
            <v>SD</v>
          </cell>
          <cell r="AG43" t="str">
            <v>Floyd County</v>
          </cell>
        </row>
        <row r="44">
          <cell r="AA44" t="str">
            <v>TN</v>
          </cell>
          <cell r="AG44" t="str">
            <v>Fluvanna County</v>
          </cell>
        </row>
        <row r="45">
          <cell r="AA45" t="str">
            <v>TX</v>
          </cell>
          <cell r="AG45" t="str">
            <v>Franklin City</v>
          </cell>
        </row>
        <row r="46">
          <cell r="AA46" t="str">
            <v>UT</v>
          </cell>
          <cell r="AG46" t="str">
            <v>Franklin County</v>
          </cell>
        </row>
        <row r="47">
          <cell r="AA47" t="str">
            <v>VA</v>
          </cell>
          <cell r="AG47" t="str">
            <v>Frederick County</v>
          </cell>
        </row>
        <row r="48">
          <cell r="AA48" t="str">
            <v>VT</v>
          </cell>
          <cell r="AG48" t="str">
            <v>Fredericksburg City</v>
          </cell>
        </row>
        <row r="49">
          <cell r="AA49" t="str">
            <v>WA</v>
          </cell>
          <cell r="AG49" t="str">
            <v>Galax City</v>
          </cell>
        </row>
        <row r="50">
          <cell r="AA50" t="str">
            <v>WI</v>
          </cell>
          <cell r="AG50" t="str">
            <v>Giles County</v>
          </cell>
        </row>
        <row r="51">
          <cell r="AA51" t="str">
            <v>WV</v>
          </cell>
          <cell r="AG51" t="str">
            <v>Gloucester County</v>
          </cell>
        </row>
        <row r="52">
          <cell r="AA52" t="str">
            <v>WY</v>
          </cell>
          <cell r="AG52" t="str">
            <v>Goochland County</v>
          </cell>
        </row>
        <row r="53">
          <cell r="AG53" t="str">
            <v>Grayson County</v>
          </cell>
        </row>
        <row r="54">
          <cell r="AG54" t="str">
            <v>Greene County</v>
          </cell>
        </row>
        <row r="55">
          <cell r="AG55" t="str">
            <v>Greensville County</v>
          </cell>
        </row>
        <row r="56">
          <cell r="AG56" t="str">
            <v>Halifax County</v>
          </cell>
        </row>
        <row r="57">
          <cell r="AG57" t="str">
            <v>Hampton City</v>
          </cell>
        </row>
        <row r="58">
          <cell r="AG58" t="str">
            <v>Hanover County</v>
          </cell>
        </row>
        <row r="59">
          <cell r="AG59" t="str">
            <v>Harrisonburg City</v>
          </cell>
        </row>
        <row r="60">
          <cell r="AG60" t="str">
            <v>Henrico County</v>
          </cell>
        </row>
        <row r="61">
          <cell r="AG61" t="str">
            <v>Henry County</v>
          </cell>
        </row>
        <row r="62">
          <cell r="AG62" t="str">
            <v>Highland County</v>
          </cell>
        </row>
        <row r="63">
          <cell r="AG63" t="str">
            <v>Hopewell City</v>
          </cell>
        </row>
        <row r="64">
          <cell r="AG64" t="str">
            <v>Isle of Wight County</v>
          </cell>
        </row>
        <row r="65">
          <cell r="AG65" t="str">
            <v>James City County</v>
          </cell>
        </row>
        <row r="66">
          <cell r="AG66" t="str">
            <v>King and Queen County</v>
          </cell>
        </row>
        <row r="67">
          <cell r="AG67" t="str">
            <v>King George County</v>
          </cell>
        </row>
        <row r="68">
          <cell r="AG68" t="str">
            <v>King William County</v>
          </cell>
        </row>
        <row r="69">
          <cell r="AG69" t="str">
            <v>Lancaster County</v>
          </cell>
        </row>
        <row r="70">
          <cell r="AG70" t="str">
            <v>Lee County</v>
          </cell>
        </row>
        <row r="71">
          <cell r="AG71" t="str">
            <v>Lexington City</v>
          </cell>
        </row>
        <row r="72">
          <cell r="AG72" t="str">
            <v>Loudoun County</v>
          </cell>
        </row>
        <row r="73">
          <cell r="AG73" t="str">
            <v>Louisa County</v>
          </cell>
        </row>
        <row r="74">
          <cell r="AG74" t="str">
            <v>Lunenburg County</v>
          </cell>
        </row>
        <row r="75">
          <cell r="AG75" t="str">
            <v>Lynchburg City</v>
          </cell>
        </row>
        <row r="76">
          <cell r="AG76" t="str">
            <v>Madison County</v>
          </cell>
        </row>
        <row r="77">
          <cell r="AG77" t="str">
            <v>Manassas City</v>
          </cell>
        </row>
        <row r="78">
          <cell r="AG78" t="str">
            <v>Manassas Park City</v>
          </cell>
        </row>
        <row r="79">
          <cell r="AG79" t="str">
            <v>Martinsville City</v>
          </cell>
        </row>
        <row r="80">
          <cell r="AG80" t="str">
            <v>Mathews County</v>
          </cell>
        </row>
        <row r="81">
          <cell r="AG81" t="str">
            <v>Mecklenburg County</v>
          </cell>
        </row>
        <row r="82">
          <cell r="AG82" t="str">
            <v>Middlesex County</v>
          </cell>
        </row>
        <row r="83">
          <cell r="AG83" t="str">
            <v>Montgomery County</v>
          </cell>
        </row>
        <row r="84">
          <cell r="AG84" t="str">
            <v>Nelson County</v>
          </cell>
        </row>
        <row r="85">
          <cell r="AG85" t="str">
            <v>New Kent County</v>
          </cell>
        </row>
        <row r="86">
          <cell r="AG86" t="str">
            <v>Newport News City</v>
          </cell>
        </row>
        <row r="87">
          <cell r="AG87" t="str">
            <v>Norfolk City</v>
          </cell>
        </row>
        <row r="88">
          <cell r="AG88" t="str">
            <v>Northampton County</v>
          </cell>
        </row>
        <row r="89">
          <cell r="AG89" t="str">
            <v>Northumberland County</v>
          </cell>
        </row>
        <row r="90">
          <cell r="AG90" t="str">
            <v>Norton City</v>
          </cell>
        </row>
        <row r="91">
          <cell r="AG91" t="str">
            <v>Nottoway County</v>
          </cell>
        </row>
        <row r="92">
          <cell r="AG92" t="str">
            <v>Orange County</v>
          </cell>
        </row>
        <row r="93">
          <cell r="AG93" t="str">
            <v>Page County</v>
          </cell>
        </row>
        <row r="94">
          <cell r="AG94" t="str">
            <v>Patrick County</v>
          </cell>
        </row>
        <row r="95">
          <cell r="AG95" t="str">
            <v>Petersburg City</v>
          </cell>
        </row>
        <row r="96">
          <cell r="AG96" t="str">
            <v>Pittsylvania County</v>
          </cell>
        </row>
        <row r="97">
          <cell r="AG97" t="str">
            <v>Poquoson City</v>
          </cell>
        </row>
        <row r="98">
          <cell r="AG98" t="str">
            <v>Portsmouth City</v>
          </cell>
        </row>
        <row r="99">
          <cell r="AG99" t="str">
            <v>Powhatan County</v>
          </cell>
        </row>
        <row r="100">
          <cell r="AG100" t="str">
            <v>Prince Edward County</v>
          </cell>
        </row>
        <row r="101">
          <cell r="AG101" t="str">
            <v>Prince George County</v>
          </cell>
        </row>
        <row r="102">
          <cell r="AG102" t="str">
            <v>Prince William County</v>
          </cell>
        </row>
        <row r="103">
          <cell r="AG103" t="str">
            <v>Pulaski County</v>
          </cell>
        </row>
        <row r="104">
          <cell r="AG104" t="str">
            <v>Radford City</v>
          </cell>
        </row>
        <row r="105">
          <cell r="AG105" t="str">
            <v>Rappahannock County</v>
          </cell>
        </row>
        <row r="106">
          <cell r="AG106" t="str">
            <v>Richmond City</v>
          </cell>
        </row>
        <row r="107">
          <cell r="AG107" t="str">
            <v>Richmond County</v>
          </cell>
        </row>
        <row r="108">
          <cell r="AG108" t="str">
            <v>Roanoke City</v>
          </cell>
        </row>
        <row r="109">
          <cell r="AG109" t="str">
            <v>Roanoke County</v>
          </cell>
        </row>
        <row r="110">
          <cell r="AG110" t="str">
            <v>Rockbridge County</v>
          </cell>
        </row>
        <row r="111">
          <cell r="AG111" t="str">
            <v>Rockingham County</v>
          </cell>
        </row>
        <row r="112">
          <cell r="AG112" t="str">
            <v>Russell County</v>
          </cell>
        </row>
        <row r="113">
          <cell r="AG113" t="str">
            <v>Salem City</v>
          </cell>
        </row>
        <row r="114">
          <cell r="AG114" t="str">
            <v>Scott County</v>
          </cell>
        </row>
        <row r="115">
          <cell r="AG115" t="str">
            <v>Shenandoah County</v>
          </cell>
        </row>
        <row r="116">
          <cell r="AG116" t="str">
            <v>Smyth County</v>
          </cell>
        </row>
        <row r="117">
          <cell r="AG117" t="str">
            <v>Southampton County</v>
          </cell>
        </row>
        <row r="118">
          <cell r="AG118" t="str">
            <v>Spotsylvania County</v>
          </cell>
        </row>
        <row r="119">
          <cell r="AG119" t="str">
            <v>Stafford County</v>
          </cell>
        </row>
        <row r="120">
          <cell r="AG120" t="str">
            <v>Staunton City</v>
          </cell>
        </row>
        <row r="121">
          <cell r="AG121" t="str">
            <v>Suffolk City</v>
          </cell>
        </row>
        <row r="122">
          <cell r="AG122" t="str">
            <v>Surry County</v>
          </cell>
        </row>
        <row r="123">
          <cell r="AG123" t="str">
            <v>Sussex County</v>
          </cell>
        </row>
        <row r="124">
          <cell r="AG124" t="str">
            <v>Tazewell County</v>
          </cell>
        </row>
        <row r="125">
          <cell r="AG125" t="str">
            <v>Virginia Beach City</v>
          </cell>
        </row>
        <row r="126">
          <cell r="AG126" t="str">
            <v>Warren County</v>
          </cell>
        </row>
        <row r="127">
          <cell r="AG127" t="str">
            <v>Washington County</v>
          </cell>
        </row>
        <row r="128">
          <cell r="AG128" t="str">
            <v>Waynesboro City</v>
          </cell>
        </row>
        <row r="129">
          <cell r="AG129" t="str">
            <v>Westmoreland County</v>
          </cell>
        </row>
        <row r="130">
          <cell r="AG130" t="str">
            <v>Williamsburg City</v>
          </cell>
        </row>
        <row r="131">
          <cell r="AG131" t="str">
            <v>Winchester City</v>
          </cell>
        </row>
        <row r="132">
          <cell r="AG132" t="str">
            <v>Wise County</v>
          </cell>
        </row>
        <row r="133">
          <cell r="AG133" t="str">
            <v>Wythe County</v>
          </cell>
        </row>
        <row r="134">
          <cell r="AG134" t="str">
            <v>York County</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ersion Notes"/>
      <sheetName val="Cover"/>
      <sheetName val="Instructions"/>
      <sheetName val="Checklist"/>
      <sheetName val="DEV Info"/>
      <sheetName val="SD_Dropdowns"/>
      <sheetName val="Sources"/>
      <sheetName val="Borrower"/>
      <sheetName val="Team"/>
      <sheetName val="Site"/>
      <sheetName val="Bldg"/>
      <sheetName val="Tenants"/>
      <sheetName val="Mrktg"/>
      <sheetName val="Income"/>
      <sheetName val="Expenses"/>
      <sheetName val="Uses"/>
      <sheetName val="Con. Draw"/>
      <sheetName val="Arch."/>
      <sheetName val="Dev Summary"/>
      <sheetName val="Exhibit 1"/>
      <sheetName val="Exhibit 2"/>
      <sheetName val="Exhibit 3"/>
      <sheetName val="Exhibit 4"/>
    </sheetNames>
    <sheetDataSet>
      <sheetData sheetId="0" refreshError="1"/>
      <sheetData sheetId="1" refreshError="1"/>
      <sheetData sheetId="2"/>
      <sheetData sheetId="3" refreshError="1"/>
      <sheetData sheetId="4" refreshError="1"/>
      <sheetData sheetId="5">
        <row r="2">
          <cell r="DK2" t="str">
            <v>Assumption</v>
          </cell>
          <cell r="DM2" t="str">
            <v>General</v>
          </cell>
          <cell r="DO2" t="str">
            <v>Garden (1)</v>
          </cell>
          <cell r="DQ2" t="str">
            <v>Efficiency</v>
          </cell>
          <cell r="DS2" t="str">
            <v>Carpet</v>
          </cell>
          <cell r="DU2" t="str">
            <v>Electric Baseboard</v>
          </cell>
          <cell r="DW2" t="str">
            <v>Central Air</v>
          </cell>
          <cell r="DY2" t="str">
            <v>Electric</v>
          </cell>
          <cell r="EA2" t="str">
            <v>Combo</v>
          </cell>
          <cell r="EC2" t="str">
            <v>Aluminum</v>
          </cell>
          <cell r="EE2" t="str">
            <v>General Residential</v>
          </cell>
          <cell r="EG2" t="str">
            <v>Low-Rise (1-4)</v>
          </cell>
          <cell r="EI2" t="str">
            <v>Accomack County</v>
          </cell>
          <cell r="EK2" t="str">
            <v>Masonry</v>
          </cell>
          <cell r="EM2" t="str">
            <v>Tenants in Units at Closing</v>
          </cell>
          <cell r="EO2" t="str">
            <v>Combination</v>
          </cell>
        </row>
        <row r="3">
          <cell r="DK3" t="str">
            <v>Conversion</v>
          </cell>
          <cell r="DM3" t="str">
            <v>Elderly</v>
          </cell>
          <cell r="DO3" t="str">
            <v>Townhouse (2+)</v>
          </cell>
          <cell r="DQ3" t="str">
            <v>Bed</v>
          </cell>
          <cell r="DS3" t="str">
            <v>Ceramic Tile</v>
          </cell>
          <cell r="DU3" t="str">
            <v>Electric Forced Air</v>
          </cell>
          <cell r="DW3" t="str">
            <v>Window Unit</v>
          </cell>
          <cell r="DY3" t="str">
            <v>Gas</v>
          </cell>
          <cell r="EA3" t="str">
            <v>Electric</v>
          </cell>
          <cell r="EC3" t="str">
            <v>Brick</v>
          </cell>
          <cell r="EE3" t="str">
            <v>Supportive Housing</v>
          </cell>
          <cell r="EG3" t="str">
            <v>Mid-Rise (5-7)</v>
          </cell>
          <cell r="EI3" t="str">
            <v>Albemarle County</v>
          </cell>
          <cell r="EK3" t="str">
            <v>Frame</v>
          </cell>
          <cell r="EM3" t="str">
            <v>Tenants Not in Units at Closing</v>
          </cell>
          <cell r="EO3" t="str">
            <v>Flat</v>
          </cell>
        </row>
        <row r="4">
          <cell r="DK4" t="str">
            <v>Grant</v>
          </cell>
          <cell r="DM4" t="str">
            <v>Disabled</v>
          </cell>
          <cell r="DO4" t="str">
            <v>Combination</v>
          </cell>
          <cell r="DQ4" t="str">
            <v>1BR, 1BA</v>
          </cell>
          <cell r="DS4" t="str">
            <v>Combination</v>
          </cell>
          <cell r="DU4" t="str">
            <v>Gas Forced Air</v>
          </cell>
          <cell r="DW4" t="str">
            <v>Central Chiller</v>
          </cell>
          <cell r="DY4" t="str">
            <v>Oil Fired</v>
          </cell>
          <cell r="EA4" t="str">
            <v>Gas</v>
          </cell>
          <cell r="EC4" t="str">
            <v>Combination</v>
          </cell>
          <cell r="EE4" t="str">
            <v>Mixed Income Only</v>
          </cell>
          <cell r="EG4" t="str">
            <v>High-Rise (8+)</v>
          </cell>
          <cell r="EI4" t="str">
            <v>Alexandria City</v>
          </cell>
          <cell r="EK4" t="str">
            <v>Steel</v>
          </cell>
          <cell r="EO4" t="str">
            <v>Hip Roof</v>
          </cell>
        </row>
        <row r="5">
          <cell r="DK5" t="str">
            <v>Loan Increase</v>
          </cell>
          <cell r="DM5" t="str">
            <v>Homeless</v>
          </cell>
          <cell r="DO5" t="str">
            <v>SRO</v>
          </cell>
          <cell r="DQ5" t="str">
            <v>1BR, 1.5BA</v>
          </cell>
          <cell r="DS5" t="str">
            <v>Concrete</v>
          </cell>
          <cell r="DU5" t="str">
            <v>Gas Radiant</v>
          </cell>
          <cell r="DW5" t="str">
            <v>Through Wall</v>
          </cell>
          <cell r="EC5" t="str">
            <v>Fiber Cement Siding</v>
          </cell>
          <cell r="EE5" t="str">
            <v>Mixed Use/Mixed Income</v>
          </cell>
          <cell r="EG5" t="str">
            <v>Townhouse Concept</v>
          </cell>
          <cell r="EI5" t="str">
            <v>Alleghany County</v>
          </cell>
          <cell r="EK5" t="str">
            <v>Combination</v>
          </cell>
          <cell r="EO5" t="str">
            <v>Mansard</v>
          </cell>
        </row>
        <row r="6">
          <cell r="DK6" t="str">
            <v>New Deal</v>
          </cell>
          <cell r="DO6" t="str">
            <v>Live-Work</v>
          </cell>
          <cell r="DQ6" t="str">
            <v>1BR, 2BA</v>
          </cell>
          <cell r="DS6" t="str">
            <v>Hardwood</v>
          </cell>
          <cell r="DU6" t="str">
            <v>Heat Pump</v>
          </cell>
          <cell r="EC6" t="str">
            <v>Masonite</v>
          </cell>
          <cell r="EE6" t="str">
            <v>MUMI/ Supportive Housing</v>
          </cell>
          <cell r="EG6" t="str">
            <v>SF Detached</v>
          </cell>
          <cell r="EI6" t="str">
            <v>Amelia County</v>
          </cell>
          <cell r="EK6" t="str">
            <v>Other</v>
          </cell>
          <cell r="EO6" t="str">
            <v>Pitched</v>
          </cell>
        </row>
        <row r="7">
          <cell r="DK7" t="str">
            <v>Recast</v>
          </cell>
          <cell r="DO7" t="str">
            <v>Loft</v>
          </cell>
          <cell r="DQ7" t="str">
            <v>2BR, 1BA</v>
          </cell>
          <cell r="DS7" t="str">
            <v>Laminate</v>
          </cell>
          <cell r="DU7" t="str">
            <v>Oil Forced Air</v>
          </cell>
          <cell r="EC7" t="str">
            <v>Other</v>
          </cell>
          <cell r="EG7" t="str">
            <v>Duplex</v>
          </cell>
          <cell r="EI7" t="str">
            <v>Amherst County</v>
          </cell>
          <cell r="EO7" t="str">
            <v>Sloped</v>
          </cell>
        </row>
        <row r="8">
          <cell r="DK8" t="str">
            <v>Refinance External - Other</v>
          </cell>
          <cell r="DQ8" t="str">
            <v>2BR, 1.5BA</v>
          </cell>
          <cell r="DS8" t="str">
            <v>Parquet</v>
          </cell>
          <cell r="DU8" t="str">
            <v>Oil Radiant</v>
          </cell>
          <cell r="EC8" t="str">
            <v>Stone</v>
          </cell>
          <cell r="EG8" t="str">
            <v>Cluster</v>
          </cell>
          <cell r="EI8" t="str">
            <v>Appomattox County</v>
          </cell>
        </row>
        <row r="9">
          <cell r="DK9" t="str">
            <v>Refinance Internal - VHDA</v>
          </cell>
          <cell r="DQ9" t="str">
            <v>2BR, 2BA</v>
          </cell>
          <cell r="DS9" t="str">
            <v>Sheet Vinyl</v>
          </cell>
          <cell r="EC9" t="str">
            <v>Synthetic Stucco</v>
          </cell>
          <cell r="EG9" t="str">
            <v>Commercial - Only</v>
          </cell>
          <cell r="EI9" t="str">
            <v>Arlington County</v>
          </cell>
        </row>
        <row r="10">
          <cell r="DK10" t="str">
            <v>Restructure</v>
          </cell>
          <cell r="DQ10" t="str">
            <v>2BR, 2.5BA</v>
          </cell>
          <cell r="DS10" t="str">
            <v>Vinyl Tile</v>
          </cell>
          <cell r="EC10" t="str">
            <v>Vinyl</v>
          </cell>
          <cell r="EI10" t="str">
            <v>Augusta County</v>
          </cell>
        </row>
        <row r="11">
          <cell r="DK11" t="str">
            <v>Workout</v>
          </cell>
          <cell r="DQ11" t="str">
            <v>3BR, 1BA</v>
          </cell>
          <cell r="EC11" t="str">
            <v>Wood</v>
          </cell>
          <cell r="EI11" t="str">
            <v>Bath County</v>
          </cell>
        </row>
        <row r="12">
          <cell r="DK12" t="str">
            <v>Equity Takeout</v>
          </cell>
          <cell r="DQ12" t="str">
            <v>3BR, 1.5BA</v>
          </cell>
          <cell r="EI12" t="str">
            <v>Bedford County</v>
          </cell>
        </row>
        <row r="13">
          <cell r="DQ13" t="str">
            <v>3BR, 2BA</v>
          </cell>
          <cell r="EI13" t="str">
            <v>Bland County</v>
          </cell>
        </row>
        <row r="14">
          <cell r="DQ14" t="str">
            <v>3BR, 2.5BA</v>
          </cell>
          <cell r="EI14" t="str">
            <v>Botetourt County</v>
          </cell>
        </row>
        <row r="15">
          <cell r="DQ15" t="str">
            <v>3BR, 3BA</v>
          </cell>
          <cell r="EI15" t="str">
            <v>Bristol City</v>
          </cell>
        </row>
        <row r="16">
          <cell r="DQ16" t="str">
            <v>4BR, 1BA</v>
          </cell>
          <cell r="EI16" t="str">
            <v>Brunswick County</v>
          </cell>
        </row>
        <row r="17">
          <cell r="DQ17" t="str">
            <v>4BR, 1.5BA</v>
          </cell>
          <cell r="EI17" t="str">
            <v>Buchanan County</v>
          </cell>
        </row>
        <row r="18">
          <cell r="DQ18" t="str">
            <v>4BR, 2BA</v>
          </cell>
          <cell r="EI18" t="str">
            <v>Buckingham County</v>
          </cell>
        </row>
        <row r="19">
          <cell r="DQ19" t="str">
            <v>4BR, 2.5BA</v>
          </cell>
          <cell r="EI19" t="str">
            <v>Buena Vista City</v>
          </cell>
        </row>
        <row r="20">
          <cell r="DQ20" t="str">
            <v>4BR, 3BA</v>
          </cell>
          <cell r="EI20" t="str">
            <v>Campbell County</v>
          </cell>
        </row>
        <row r="21">
          <cell r="DQ21" t="str">
            <v>5BR, 1BA</v>
          </cell>
          <cell r="EI21" t="str">
            <v>Caroline County</v>
          </cell>
        </row>
        <row r="22">
          <cell r="DQ22" t="str">
            <v>5BR, 1.5BA</v>
          </cell>
          <cell r="EI22" t="str">
            <v>Carroll County</v>
          </cell>
        </row>
        <row r="23">
          <cell r="DQ23" t="str">
            <v>5BR, 2BA</v>
          </cell>
          <cell r="EI23" t="str">
            <v>Charles City County</v>
          </cell>
        </row>
        <row r="24">
          <cell r="DQ24" t="str">
            <v>5BR, 2.5BA</v>
          </cell>
          <cell r="EI24" t="str">
            <v>Charlotte County</v>
          </cell>
        </row>
        <row r="25">
          <cell r="DQ25" t="str">
            <v>5BR, 3BA</v>
          </cell>
          <cell r="EI25" t="str">
            <v>Charlottesville City</v>
          </cell>
        </row>
        <row r="26">
          <cell r="DQ26" t="str">
            <v>5BR, 3.5BA</v>
          </cell>
          <cell r="EI26" t="str">
            <v>Chesapeake City</v>
          </cell>
        </row>
        <row r="27">
          <cell r="DQ27" t="str">
            <v>HDS 1BR</v>
          </cell>
          <cell r="EI27" t="str">
            <v>Chesterfield County</v>
          </cell>
        </row>
        <row r="28">
          <cell r="DQ28" t="str">
            <v>HDS 2BR</v>
          </cell>
          <cell r="EI28" t="str">
            <v>Clarke County</v>
          </cell>
        </row>
        <row r="29">
          <cell r="DQ29" t="str">
            <v>HDS 3BR</v>
          </cell>
          <cell r="EI29" t="str">
            <v>Colonial Heights City</v>
          </cell>
        </row>
        <row r="30">
          <cell r="DQ30" t="str">
            <v>HDS 4BR</v>
          </cell>
          <cell r="EI30" t="str">
            <v>Covington City</v>
          </cell>
        </row>
        <row r="31">
          <cell r="DQ31" t="str">
            <v>2BR, 3.5BA</v>
          </cell>
          <cell r="EI31" t="str">
            <v>Craig County</v>
          </cell>
        </row>
        <row r="32">
          <cell r="DQ32" t="str">
            <v>2BR, 3BA</v>
          </cell>
          <cell r="EI32" t="str">
            <v>Culpeper County</v>
          </cell>
        </row>
        <row r="33">
          <cell r="DQ33" t="str">
            <v>3BR, 2.0BA</v>
          </cell>
          <cell r="EI33" t="str">
            <v>Cumberland County</v>
          </cell>
        </row>
        <row r="34">
          <cell r="DQ34" t="str">
            <v>4BR, 3.5BA</v>
          </cell>
          <cell r="EI34" t="str">
            <v>Danville City</v>
          </cell>
        </row>
        <row r="35">
          <cell r="DQ35" t="str">
            <v>4BR, 4BA</v>
          </cell>
          <cell r="EI35" t="str">
            <v>Dickenson County</v>
          </cell>
        </row>
        <row r="36">
          <cell r="DQ36" t="str">
            <v>HDS 0BR</v>
          </cell>
          <cell r="EI36" t="str">
            <v>Dinwiddie County</v>
          </cell>
        </row>
        <row r="37">
          <cell r="DQ37" t="str">
            <v>HDS 5BR+</v>
          </cell>
          <cell r="EI37" t="str">
            <v>Emporia City</v>
          </cell>
        </row>
        <row r="38">
          <cell r="EI38" t="str">
            <v>Essex County</v>
          </cell>
        </row>
        <row r="39">
          <cell r="EI39" t="str">
            <v>Fairfax City</v>
          </cell>
        </row>
        <row r="40">
          <cell r="EI40" t="str">
            <v>Fairfax County</v>
          </cell>
        </row>
        <row r="41">
          <cell r="EI41" t="str">
            <v>Falls Church City</v>
          </cell>
        </row>
        <row r="42">
          <cell r="EI42" t="str">
            <v>Fauquier County</v>
          </cell>
        </row>
        <row r="43">
          <cell r="EI43" t="str">
            <v>Floyd County</v>
          </cell>
        </row>
        <row r="44">
          <cell r="EI44" t="str">
            <v>Fluvanna County</v>
          </cell>
        </row>
        <row r="45">
          <cell r="EI45" t="str">
            <v>Franklin City</v>
          </cell>
        </row>
        <row r="46">
          <cell r="EI46" t="str">
            <v>Franklin County</v>
          </cell>
        </row>
        <row r="47">
          <cell r="EI47" t="str">
            <v>Frederick County</v>
          </cell>
        </row>
        <row r="48">
          <cell r="EI48" t="str">
            <v>Fredericksburg City</v>
          </cell>
        </row>
        <row r="49">
          <cell r="EI49" t="str">
            <v>Galax City</v>
          </cell>
        </row>
        <row r="50">
          <cell r="EI50" t="str">
            <v>Giles County</v>
          </cell>
        </row>
        <row r="51">
          <cell r="EI51" t="str">
            <v>Gloucester County</v>
          </cell>
        </row>
        <row r="52">
          <cell r="EI52" t="str">
            <v>Goochland County</v>
          </cell>
        </row>
        <row r="53">
          <cell r="EI53" t="str">
            <v>Grayson County</v>
          </cell>
        </row>
        <row r="54">
          <cell r="EI54" t="str">
            <v>Greene County</v>
          </cell>
        </row>
        <row r="55">
          <cell r="EI55" t="str">
            <v>Greensville County</v>
          </cell>
        </row>
        <row r="56">
          <cell r="EI56" t="str">
            <v>Halifax County</v>
          </cell>
        </row>
        <row r="57">
          <cell r="EI57" t="str">
            <v>Hampton City</v>
          </cell>
        </row>
        <row r="58">
          <cell r="EI58" t="str">
            <v>Hanover County</v>
          </cell>
        </row>
        <row r="59">
          <cell r="EI59" t="str">
            <v>Harrisonburg City</v>
          </cell>
        </row>
        <row r="60">
          <cell r="EI60" t="str">
            <v>Henrico County</v>
          </cell>
        </row>
        <row r="61">
          <cell r="EI61" t="str">
            <v>Henry County</v>
          </cell>
        </row>
        <row r="62">
          <cell r="EI62" t="str">
            <v>Highland County</v>
          </cell>
        </row>
        <row r="63">
          <cell r="EI63" t="str">
            <v>Hopewell City</v>
          </cell>
        </row>
        <row r="64">
          <cell r="EI64" t="str">
            <v>Isle of Wight County</v>
          </cell>
        </row>
        <row r="65">
          <cell r="EI65" t="str">
            <v>James City County</v>
          </cell>
        </row>
        <row r="66">
          <cell r="EI66" t="str">
            <v>King and Queen County</v>
          </cell>
        </row>
        <row r="67">
          <cell r="EI67" t="str">
            <v>King George County</v>
          </cell>
        </row>
        <row r="68">
          <cell r="EI68" t="str">
            <v>King William County</v>
          </cell>
        </row>
        <row r="69">
          <cell r="EI69" t="str">
            <v>Lancaster County</v>
          </cell>
        </row>
        <row r="70">
          <cell r="EI70" t="str">
            <v>Lee County</v>
          </cell>
        </row>
        <row r="71">
          <cell r="EI71" t="str">
            <v>Lexington City</v>
          </cell>
        </row>
        <row r="72">
          <cell r="EI72" t="str">
            <v>Loudoun County</v>
          </cell>
        </row>
        <row r="73">
          <cell r="EI73" t="str">
            <v>Louisa County</v>
          </cell>
        </row>
        <row r="74">
          <cell r="EI74" t="str">
            <v>Lunenburg County</v>
          </cell>
        </row>
        <row r="75">
          <cell r="EI75" t="str">
            <v>Lynchburg City</v>
          </cell>
        </row>
        <row r="76">
          <cell r="EI76" t="str">
            <v>Madison County</v>
          </cell>
        </row>
        <row r="77">
          <cell r="EI77" t="str">
            <v>Manassas City</v>
          </cell>
        </row>
        <row r="78">
          <cell r="EI78" t="str">
            <v>Manassas Park City</v>
          </cell>
        </row>
        <row r="79">
          <cell r="EI79" t="str">
            <v>Martinsville City</v>
          </cell>
        </row>
        <row r="80">
          <cell r="EI80" t="str">
            <v>Mathews County</v>
          </cell>
        </row>
        <row r="81">
          <cell r="EI81" t="str">
            <v>Mecklenburg County</v>
          </cell>
        </row>
        <row r="82">
          <cell r="EI82" t="str">
            <v>Middlesex County</v>
          </cell>
        </row>
        <row r="83">
          <cell r="EI83" t="str">
            <v>Montgomery County</v>
          </cell>
        </row>
        <row r="84">
          <cell r="EI84" t="str">
            <v>Nelson County</v>
          </cell>
        </row>
        <row r="85">
          <cell r="EI85" t="str">
            <v>New Kent County</v>
          </cell>
        </row>
        <row r="86">
          <cell r="EI86" t="str">
            <v>Newport News City</v>
          </cell>
        </row>
        <row r="87">
          <cell r="EI87" t="str">
            <v>Norfolk City</v>
          </cell>
        </row>
        <row r="88">
          <cell r="EI88" t="str">
            <v>Northampton County</v>
          </cell>
        </row>
        <row r="89">
          <cell r="EI89" t="str">
            <v>Northumberland County</v>
          </cell>
        </row>
        <row r="90">
          <cell r="EI90" t="str">
            <v>Norton City</v>
          </cell>
        </row>
        <row r="91">
          <cell r="EI91" t="str">
            <v>Nottoway County</v>
          </cell>
        </row>
        <row r="92">
          <cell r="EI92" t="str">
            <v>Orange County</v>
          </cell>
        </row>
        <row r="93">
          <cell r="EI93" t="str">
            <v>Page County</v>
          </cell>
        </row>
        <row r="94">
          <cell r="EI94" t="str">
            <v>Patrick County</v>
          </cell>
        </row>
        <row r="95">
          <cell r="EI95" t="str">
            <v>Petersburg City</v>
          </cell>
        </row>
        <row r="96">
          <cell r="EI96" t="str">
            <v>Pittsylvania County</v>
          </cell>
        </row>
        <row r="97">
          <cell r="EI97" t="str">
            <v>Poquoson City</v>
          </cell>
        </row>
        <row r="98">
          <cell r="EI98" t="str">
            <v>Portsmouth City</v>
          </cell>
        </row>
        <row r="99">
          <cell r="EI99" t="str">
            <v>Powhatan County</v>
          </cell>
        </row>
        <row r="100">
          <cell r="EI100" t="str">
            <v>Prince Edward County</v>
          </cell>
        </row>
        <row r="101">
          <cell r="EI101" t="str">
            <v>Prince George County</v>
          </cell>
        </row>
        <row r="102">
          <cell r="EI102" t="str">
            <v>Prince William County</v>
          </cell>
        </row>
        <row r="103">
          <cell r="EI103" t="str">
            <v>Pulaski County</v>
          </cell>
        </row>
        <row r="104">
          <cell r="EI104" t="str">
            <v>Radford City</v>
          </cell>
        </row>
        <row r="105">
          <cell r="EI105" t="str">
            <v>Rappahannock County</v>
          </cell>
        </row>
        <row r="106">
          <cell r="EI106" t="str">
            <v>Richmond City</v>
          </cell>
        </row>
        <row r="107">
          <cell r="EI107" t="str">
            <v>Richmond County</v>
          </cell>
        </row>
        <row r="108">
          <cell r="EI108" t="str">
            <v>Roanoke City</v>
          </cell>
        </row>
        <row r="109">
          <cell r="EI109" t="str">
            <v>Roanoke County</v>
          </cell>
        </row>
        <row r="110">
          <cell r="EI110" t="str">
            <v>Rockbridge County</v>
          </cell>
        </row>
        <row r="111">
          <cell r="EI111" t="str">
            <v>Rockingham County</v>
          </cell>
        </row>
        <row r="112">
          <cell r="EI112" t="str">
            <v>Russell County</v>
          </cell>
        </row>
        <row r="113">
          <cell r="EI113" t="str">
            <v>Salem City</v>
          </cell>
        </row>
        <row r="114">
          <cell r="EI114" t="str">
            <v>Scott County</v>
          </cell>
        </row>
        <row r="115">
          <cell r="EI115" t="str">
            <v>Shenandoah County</v>
          </cell>
        </row>
        <row r="116">
          <cell r="EI116" t="str">
            <v>Smyth County</v>
          </cell>
        </row>
        <row r="117">
          <cell r="EI117" t="str">
            <v>Southampton County</v>
          </cell>
        </row>
        <row r="118">
          <cell r="EI118" t="str">
            <v>Spotsylvania County</v>
          </cell>
        </row>
        <row r="119">
          <cell r="EI119" t="str">
            <v>Stafford County</v>
          </cell>
        </row>
        <row r="120">
          <cell r="EI120" t="str">
            <v>Staunton City</v>
          </cell>
        </row>
        <row r="121">
          <cell r="EI121" t="str">
            <v>Suffolk City</v>
          </cell>
        </row>
        <row r="122">
          <cell r="EI122" t="str">
            <v>Surry County</v>
          </cell>
        </row>
        <row r="123">
          <cell r="EI123" t="str">
            <v>Sussex County</v>
          </cell>
        </row>
        <row r="124">
          <cell r="EI124" t="str">
            <v>Tazewell County</v>
          </cell>
        </row>
        <row r="125">
          <cell r="EI125" t="str">
            <v>Virginia Beach City</v>
          </cell>
        </row>
        <row r="126">
          <cell r="EI126" t="str">
            <v>Warren County</v>
          </cell>
        </row>
        <row r="127">
          <cell r="EI127" t="str">
            <v>Washington County</v>
          </cell>
        </row>
        <row r="128">
          <cell r="EI128" t="str">
            <v>Waynesboro City</v>
          </cell>
        </row>
        <row r="129">
          <cell r="EI129" t="str">
            <v>Westmoreland County</v>
          </cell>
        </row>
        <row r="130">
          <cell r="EI130" t="str">
            <v>Williamsburg City</v>
          </cell>
        </row>
        <row r="131">
          <cell r="EI131" t="str">
            <v>Winchester City</v>
          </cell>
        </row>
        <row r="132">
          <cell r="EI132" t="str">
            <v>Wise County</v>
          </cell>
        </row>
        <row r="133">
          <cell r="EI133" t="str">
            <v>Wythe County</v>
          </cell>
        </row>
        <row r="134">
          <cell r="EI134" t="str">
            <v>York County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A3" t="str">
            <v>AL</v>
          </cell>
          <cell r="I3" t="str">
            <v>Corporation</v>
          </cell>
          <cell r="AC3" t="str">
            <v>Mrs.</v>
          </cell>
        </row>
        <row r="4">
          <cell r="A4" t="str">
            <v>AR</v>
          </cell>
          <cell r="I4" t="str">
            <v>Limited Liability Corporation</v>
          </cell>
          <cell r="AC4" t="str">
            <v>Ms.</v>
          </cell>
        </row>
        <row r="5">
          <cell r="A5" t="str">
            <v>AZ</v>
          </cell>
          <cell r="I5" t="str">
            <v>Individual(s)</v>
          </cell>
          <cell r="AC5" t="str">
            <v>Dr.</v>
          </cell>
        </row>
        <row r="6">
          <cell r="A6" t="str">
            <v>CA</v>
          </cell>
          <cell r="I6" t="str">
            <v>Other</v>
          </cell>
          <cell r="AC6" t="str">
            <v>Rev.</v>
          </cell>
        </row>
        <row r="7">
          <cell r="A7" t="str">
            <v>CO</v>
          </cell>
          <cell r="AC7" t="str">
            <v>Major</v>
          </cell>
        </row>
        <row r="8">
          <cell r="A8" t="str">
            <v>CT</v>
          </cell>
          <cell r="AC8" t="str">
            <v>Sister</v>
          </cell>
        </row>
        <row r="9">
          <cell r="A9" t="str">
            <v>DC</v>
          </cell>
          <cell r="AC9" t="str">
            <v>The Estate of</v>
          </cell>
        </row>
        <row r="10">
          <cell r="A10" t="str">
            <v>DE</v>
          </cell>
          <cell r="AC10" t="str">
            <v>Father</v>
          </cell>
        </row>
        <row r="11">
          <cell r="A11" t="str">
            <v>FL</v>
          </cell>
        </row>
        <row r="12">
          <cell r="A12" t="str">
            <v>GA</v>
          </cell>
        </row>
        <row r="13">
          <cell r="A13" t="str">
            <v>HI</v>
          </cell>
        </row>
        <row r="14">
          <cell r="A14" t="str">
            <v>IA</v>
          </cell>
        </row>
        <row r="15">
          <cell r="A15" t="str">
            <v>ID</v>
          </cell>
        </row>
        <row r="16">
          <cell r="A16" t="str">
            <v>IL</v>
          </cell>
        </row>
        <row r="17">
          <cell r="A17" t="str">
            <v>IN</v>
          </cell>
        </row>
        <row r="18">
          <cell r="A18" t="str">
            <v>KS</v>
          </cell>
        </row>
        <row r="19">
          <cell r="A19" t="str">
            <v>KY</v>
          </cell>
        </row>
        <row r="20">
          <cell r="A20" t="str">
            <v>LA</v>
          </cell>
        </row>
        <row r="21">
          <cell r="A21" t="str">
            <v>MA</v>
          </cell>
        </row>
        <row r="22">
          <cell r="A22" t="str">
            <v>MD</v>
          </cell>
        </row>
        <row r="23">
          <cell r="A23" t="str">
            <v>ME</v>
          </cell>
        </row>
        <row r="24">
          <cell r="A24" t="str">
            <v>MI</v>
          </cell>
        </row>
        <row r="25">
          <cell r="A25" t="str">
            <v>MN</v>
          </cell>
        </row>
        <row r="26">
          <cell r="A26" t="str">
            <v>MO</v>
          </cell>
        </row>
        <row r="27">
          <cell r="A27" t="str">
            <v>MS</v>
          </cell>
        </row>
        <row r="28">
          <cell r="A28" t="str">
            <v>MT</v>
          </cell>
        </row>
        <row r="29">
          <cell r="A29" t="str">
            <v>NC</v>
          </cell>
        </row>
        <row r="30">
          <cell r="A30" t="str">
            <v>ND</v>
          </cell>
        </row>
        <row r="31">
          <cell r="A31" t="str">
            <v>NE</v>
          </cell>
        </row>
        <row r="32">
          <cell r="A32" t="str">
            <v>NH</v>
          </cell>
        </row>
        <row r="33">
          <cell r="A33" t="str">
            <v>NJ</v>
          </cell>
        </row>
        <row r="34">
          <cell r="A34" t="str">
            <v>NM</v>
          </cell>
        </row>
        <row r="35">
          <cell r="A35" t="str">
            <v>NV</v>
          </cell>
        </row>
        <row r="36">
          <cell r="A36" t="str">
            <v>NY</v>
          </cell>
        </row>
        <row r="37">
          <cell r="A37" t="str">
            <v>OH</v>
          </cell>
        </row>
        <row r="38">
          <cell r="A38" t="str">
            <v>OK</v>
          </cell>
        </row>
        <row r="39">
          <cell r="A39" t="str">
            <v>OR</v>
          </cell>
        </row>
        <row r="40">
          <cell r="A40" t="str">
            <v>PA</v>
          </cell>
        </row>
        <row r="41">
          <cell r="A41" t="str">
            <v>RI</v>
          </cell>
        </row>
        <row r="42">
          <cell r="A42" t="str">
            <v>SC</v>
          </cell>
        </row>
        <row r="43">
          <cell r="A43" t="str">
            <v>SD</v>
          </cell>
        </row>
        <row r="44">
          <cell r="A44" t="str">
            <v>TN</v>
          </cell>
        </row>
        <row r="45">
          <cell r="A45" t="str">
            <v>TX</v>
          </cell>
        </row>
        <row r="46">
          <cell r="A46" t="str">
            <v>UT</v>
          </cell>
        </row>
        <row r="47">
          <cell r="A47" t="str">
            <v>VA</v>
          </cell>
        </row>
        <row r="48">
          <cell r="A48" t="str">
            <v>VT</v>
          </cell>
        </row>
        <row r="49">
          <cell r="A49" t="str">
            <v>WA</v>
          </cell>
        </row>
        <row r="50">
          <cell r="A50" t="str">
            <v>WI</v>
          </cell>
        </row>
        <row r="51">
          <cell r="A51" t="str">
            <v>WV</v>
          </cell>
        </row>
        <row r="52">
          <cell r="A52" t="str">
            <v>WY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sheetName val="Cover"/>
      <sheetName val="Submission Checklist"/>
      <sheetName val="Page 1"/>
      <sheetName val="SD_Dropdowns"/>
      <sheetName val="Page 2"/>
      <sheetName val="Page 3"/>
      <sheetName val="Page 4"/>
      <sheetName val="Page 5"/>
      <sheetName val="Page 6"/>
      <sheetName val="Page 7"/>
      <sheetName val="Page 8"/>
      <sheetName val="Page 9"/>
      <sheetName val="Page 10"/>
      <sheetName val="Page 11"/>
      <sheetName val="Page 12"/>
      <sheetName val="Page 13"/>
      <sheetName val="Page 14"/>
      <sheetName val="Page 15"/>
      <sheetName val="Page 16"/>
      <sheetName val="Page 17"/>
      <sheetName val="Page 18"/>
      <sheetName val="Page 19"/>
      <sheetName val="Page 19 A"/>
      <sheetName val="Page 20"/>
      <sheetName val="Page 21"/>
      <sheetName val="Page 22"/>
      <sheetName val="Page 23"/>
      <sheetName val="Page 24"/>
      <sheetName val="Page 25"/>
      <sheetName val="Page 26"/>
      <sheetName val="Page 27"/>
      <sheetName val="Page 28"/>
      <sheetName val="Scoresheet"/>
      <sheetName val="E-U-R"/>
      <sheetName val="E-U-R TE Bond"/>
      <sheetName val="Cost-Unit"/>
      <sheetName val="Credit-Unit"/>
      <sheetName val="Jurisdictions"/>
      <sheetName val="Cost-Unit TE Bond"/>
      <sheetName val="Credit-Unit TE Bond"/>
      <sheetName val="Area Median Income"/>
      <sheetName val="JurisGrowth"/>
    </sheetNames>
    <sheetDataSet>
      <sheetData sheetId="0"/>
      <sheetData sheetId="1"/>
      <sheetData sheetId="2"/>
      <sheetData sheetId="3"/>
      <sheetData sheetId="4"/>
      <sheetData sheetId="5">
        <row r="2">
          <cell r="A2" t="str">
            <v>AK</v>
          </cell>
          <cell r="I2" t="str">
            <v>Limited Partnership</v>
          </cell>
          <cell r="AC2" t="str">
            <v>Mr.</v>
          </cell>
        </row>
        <row r="3">
          <cell r="I3" t="str">
            <v>Corporation</v>
          </cell>
          <cell r="AC3" t="str">
            <v>Mrs.</v>
          </cell>
        </row>
        <row r="4">
          <cell r="I4" t="str">
            <v>Limited Liability Corporation</v>
          </cell>
          <cell r="AC4" t="str">
            <v>Ms.</v>
          </cell>
        </row>
        <row r="5">
          <cell r="I5" t="str">
            <v>Individual(s)</v>
          </cell>
          <cell r="AC5" t="str">
            <v>Dr.</v>
          </cell>
        </row>
        <row r="6">
          <cell r="I6" t="str">
            <v>Other</v>
          </cell>
          <cell r="AC6" t="str">
            <v>Rev.</v>
          </cell>
        </row>
        <row r="7">
          <cell r="AC7" t="str">
            <v>Major</v>
          </cell>
        </row>
        <row r="8">
          <cell r="AC8" t="str">
            <v>Sister</v>
          </cell>
        </row>
        <row r="9">
          <cell r="AC9" t="str">
            <v>The Estate of</v>
          </cell>
        </row>
        <row r="10">
          <cell r="AC10" t="str">
            <v>Father</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hyperlink" Target="https://www.vhda.com/BusinessPartners/PropertyOwnersManagers/Pages/PropertyOwnersManagers.aspx"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22.bin"/><Relationship Id="rId4" Type="http://schemas.openxmlformats.org/officeDocument/2006/relationships/comments" Target="../comments1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virginiahousing.com/staff-directory-rental-housing"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virginiahousing.com/partners/rental-housing/rental-financing-ae-process" TargetMode="External"/><Relationship Id="rId7" Type="http://schemas.openxmlformats.org/officeDocument/2006/relationships/printerSettings" Target="../printerSettings/printerSettings6.bin"/><Relationship Id="rId2" Type="http://schemas.openxmlformats.org/officeDocument/2006/relationships/hyperlink" Target="https://www.virginiahousing.com/partners/rental-housing/multifamily-loan-applications-forms" TargetMode="External"/><Relationship Id="rId1" Type="http://schemas.openxmlformats.org/officeDocument/2006/relationships/hyperlink" Target="https://www.virginiahousing.com/partners/rental-housing/approved-mortgage-brokers" TargetMode="External"/><Relationship Id="rId6" Type="http://schemas.openxmlformats.org/officeDocument/2006/relationships/hyperlink" Target="https://www.virginiahousing.com/partners/rental-housing/rental-property-management" TargetMode="External"/><Relationship Id="rId5" Type="http://schemas.openxmlformats.org/officeDocument/2006/relationships/hyperlink" Target="https://www.virginiahousing.com/partners/rental-housing/multifamily-loan-applications-forms" TargetMode="External"/><Relationship Id="rId4" Type="http://schemas.openxmlformats.org/officeDocument/2006/relationships/hyperlink" Target="https://www.virginiahousing.com/partners/rental-housing/multifamily-loan-applications-forms"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huduser.gov/portal/sadda/sadda_qct.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6"/>
  <dimension ref="A1:C121"/>
  <sheetViews>
    <sheetView topLeftCell="A100" zoomScale="160" zoomScaleNormal="160" workbookViewId="0">
      <selection activeCell="A70" sqref="A70"/>
    </sheetView>
  </sheetViews>
  <sheetFormatPr defaultRowHeight="15"/>
  <cols>
    <col min="1" max="1" width="32.42578125" customWidth="1"/>
  </cols>
  <sheetData>
    <row r="1" spans="1:1" ht="18.75">
      <c r="A1" s="26" t="s">
        <v>1121</v>
      </c>
    </row>
    <row r="3" spans="1:1" ht="17.25">
      <c r="A3" s="168"/>
    </row>
    <row r="4" spans="1:1">
      <c r="A4" s="138" t="s">
        <v>1122</v>
      </c>
    </row>
    <row r="5" spans="1:1">
      <c r="A5" s="30" t="s">
        <v>727</v>
      </c>
    </row>
    <row r="6" spans="1:1">
      <c r="A6" s="30" t="s">
        <v>728</v>
      </c>
    </row>
    <row r="7" spans="1:1">
      <c r="A7" s="30" t="s">
        <v>729</v>
      </c>
    </row>
    <row r="10" spans="1:1">
      <c r="A10" s="138" t="s">
        <v>1123</v>
      </c>
    </row>
    <row r="11" spans="1:1">
      <c r="A11" s="30" t="s">
        <v>570</v>
      </c>
    </row>
    <row r="12" spans="1:1">
      <c r="A12" s="30" t="s">
        <v>569</v>
      </c>
    </row>
    <row r="13" spans="1:1">
      <c r="A13" s="30" t="s">
        <v>3117</v>
      </c>
    </row>
    <row r="14" spans="1:1">
      <c r="A14" s="457" t="s">
        <v>3118</v>
      </c>
    </row>
    <row r="15" spans="1:1" ht="30">
      <c r="A15" s="457" t="s">
        <v>3119</v>
      </c>
    </row>
    <row r="16" spans="1:1">
      <c r="A16" s="30" t="s">
        <v>3120</v>
      </c>
    </row>
    <row r="17" spans="1:3">
      <c r="A17" s="30" t="s">
        <v>3121</v>
      </c>
    </row>
    <row r="18" spans="1:3">
      <c r="A18" s="30" t="s">
        <v>3122</v>
      </c>
    </row>
    <row r="19" spans="1:3">
      <c r="A19" s="30" t="s">
        <v>3116</v>
      </c>
    </row>
    <row r="20" spans="1:3">
      <c r="A20" s="30" t="s">
        <v>571</v>
      </c>
    </row>
    <row r="21" spans="1:3">
      <c r="A21" s="30" t="s">
        <v>3123</v>
      </c>
    </row>
    <row r="24" spans="1:3">
      <c r="A24" s="25" t="s">
        <v>1135</v>
      </c>
    </row>
    <row r="25" spans="1:3">
      <c r="A25" s="238" t="s">
        <v>1124</v>
      </c>
    </row>
    <row r="26" spans="1:3">
      <c r="A26" s="238" t="s">
        <v>768</v>
      </c>
    </row>
    <row r="27" spans="1:3">
      <c r="A27" s="238" t="s">
        <v>1125</v>
      </c>
    </row>
    <row r="28" spans="1:3">
      <c r="A28" s="238" t="s">
        <v>769</v>
      </c>
    </row>
    <row r="29" spans="1:3">
      <c r="A29" s="238" t="s">
        <v>1126</v>
      </c>
    </row>
    <row r="31" spans="1:3">
      <c r="A31" s="25" t="s">
        <v>752</v>
      </c>
    </row>
    <row r="32" spans="1:3">
      <c r="A32" s="67" t="s">
        <v>753</v>
      </c>
      <c r="B32" s="171"/>
      <c r="C32" s="172"/>
    </row>
    <row r="33" spans="1:3">
      <c r="A33" s="173" t="s">
        <v>1301</v>
      </c>
      <c r="C33" s="175"/>
    </row>
    <row r="34" spans="1:3">
      <c r="A34" s="173" t="s">
        <v>1216</v>
      </c>
      <c r="C34" s="175"/>
    </row>
    <row r="35" spans="1:3">
      <c r="A35" s="173" t="s">
        <v>1300</v>
      </c>
      <c r="C35" s="175"/>
    </row>
    <row r="36" spans="1:3">
      <c r="A36" s="173" t="s">
        <v>754</v>
      </c>
      <c r="C36" s="175"/>
    </row>
    <row r="37" spans="1:3">
      <c r="A37" s="173" t="s">
        <v>755</v>
      </c>
      <c r="C37" s="175"/>
    </row>
    <row r="38" spans="1:3">
      <c r="A38" s="173" t="s">
        <v>756</v>
      </c>
      <c r="C38" s="175"/>
    </row>
    <row r="39" spans="1:3">
      <c r="A39" s="68" t="s">
        <v>309</v>
      </c>
      <c r="B39" s="176"/>
      <c r="C39" s="66"/>
    </row>
    <row r="41" spans="1:3">
      <c r="A41" s="260" t="s">
        <v>758</v>
      </c>
    </row>
    <row r="42" spans="1:3">
      <c r="A42" s="287"/>
    </row>
    <row r="43" spans="1:3">
      <c r="A43" s="261" t="s">
        <v>649</v>
      </c>
    </row>
    <row r="44" spans="1:3">
      <c r="A44" s="180" t="s">
        <v>652</v>
      </c>
    </row>
    <row r="45" spans="1:3">
      <c r="A45" s="180" t="s">
        <v>1377</v>
      </c>
    </row>
    <row r="46" spans="1:3">
      <c r="A46" s="261" t="s">
        <v>653</v>
      </c>
    </row>
    <row r="47" spans="1:3">
      <c r="A47" s="261" t="s">
        <v>654</v>
      </c>
    </row>
    <row r="48" spans="1:3">
      <c r="A48" s="261" t="s">
        <v>655</v>
      </c>
    </row>
    <row r="49" spans="1:1">
      <c r="A49" s="261" t="s">
        <v>656</v>
      </c>
    </row>
    <row r="50" spans="1:1">
      <c r="A50" s="261" t="s">
        <v>651</v>
      </c>
    </row>
    <row r="51" spans="1:1">
      <c r="A51" s="261" t="s">
        <v>650</v>
      </c>
    </row>
    <row r="52" spans="1:1">
      <c r="A52" s="262" t="s">
        <v>581</v>
      </c>
    </row>
    <row r="56" spans="1:1">
      <c r="A56" s="445" t="s">
        <v>1384</v>
      </c>
    </row>
    <row r="57" spans="1:1">
      <c r="A57" s="180" t="s">
        <v>19</v>
      </c>
    </row>
    <row r="58" spans="1:1">
      <c r="A58" s="180" t="s">
        <v>1323</v>
      </c>
    </row>
    <row r="59" spans="1:1">
      <c r="A59" s="180" t="s">
        <v>1324</v>
      </c>
    </row>
    <row r="60" spans="1:1">
      <c r="A60" s="180" t="s">
        <v>1325</v>
      </c>
    </row>
    <row r="61" spans="1:1">
      <c r="A61" s="180" t="s">
        <v>1326</v>
      </c>
    </row>
    <row r="62" spans="1:1">
      <c r="A62" s="180" t="s">
        <v>1327</v>
      </c>
    </row>
    <row r="63" spans="1:1">
      <c r="A63" s="180" t="s">
        <v>1328</v>
      </c>
    </row>
    <row r="64" spans="1:1">
      <c r="A64" s="180" t="s">
        <v>1329</v>
      </c>
    </row>
    <row r="65" spans="1:1">
      <c r="A65" s="180" t="s">
        <v>1330</v>
      </c>
    </row>
    <row r="66" spans="1:1">
      <c r="A66" s="180" t="s">
        <v>173</v>
      </c>
    </row>
    <row r="67" spans="1:1">
      <c r="A67" s="180" t="s">
        <v>1331</v>
      </c>
    </row>
    <row r="68" spans="1:1">
      <c r="A68" s="181"/>
    </row>
    <row r="70" spans="1:1">
      <c r="A70" s="445" t="s">
        <v>3335</v>
      </c>
    </row>
    <row r="71" spans="1:1">
      <c r="A71" s="736" t="s">
        <v>900</v>
      </c>
    </row>
    <row r="72" spans="1:1">
      <c r="A72" s="736" t="s">
        <v>901</v>
      </c>
    </row>
    <row r="73" spans="1:1">
      <c r="A73" s="736" t="s">
        <v>902</v>
      </c>
    </row>
    <row r="74" spans="1:1">
      <c r="A74" s="736" t="s">
        <v>903</v>
      </c>
    </row>
    <row r="75" spans="1:1">
      <c r="A75" s="736" t="s">
        <v>904</v>
      </c>
    </row>
    <row r="76" spans="1:1">
      <c r="A76" s="736" t="s">
        <v>905</v>
      </c>
    </row>
    <row r="77" spans="1:1">
      <c r="A77" s="736" t="s">
        <v>906</v>
      </c>
    </row>
    <row r="78" spans="1:1">
      <c r="A78" s="736" t="s">
        <v>907</v>
      </c>
    </row>
    <row r="79" spans="1:1">
      <c r="A79" s="736" t="s">
        <v>908</v>
      </c>
    </row>
    <row r="80" spans="1:1">
      <c r="A80" s="736" t="s">
        <v>909</v>
      </c>
    </row>
    <row r="81" spans="1:1">
      <c r="A81" s="736" t="s">
        <v>910</v>
      </c>
    </row>
    <row r="82" spans="1:1">
      <c r="A82" s="736" t="s">
        <v>911</v>
      </c>
    </row>
    <row r="83" spans="1:1">
      <c r="A83" s="736" t="s">
        <v>912</v>
      </c>
    </row>
    <row r="84" spans="1:1">
      <c r="A84" s="736" t="s">
        <v>913</v>
      </c>
    </row>
    <row r="85" spans="1:1">
      <c r="A85" s="736" t="s">
        <v>914</v>
      </c>
    </row>
    <row r="86" spans="1:1">
      <c r="A86" s="736" t="s">
        <v>915</v>
      </c>
    </row>
    <row r="87" spans="1:1">
      <c r="A87" s="736" t="s">
        <v>916</v>
      </c>
    </row>
    <row r="88" spans="1:1">
      <c r="A88" s="736" t="s">
        <v>917</v>
      </c>
    </row>
    <row r="89" spans="1:1">
      <c r="A89" s="736" t="s">
        <v>918</v>
      </c>
    </row>
    <row r="90" spans="1:1">
      <c r="A90" s="736" t="s">
        <v>919</v>
      </c>
    </row>
    <row r="91" spans="1:1">
      <c r="A91" s="736" t="s">
        <v>920</v>
      </c>
    </row>
    <row r="92" spans="1:1">
      <c r="A92" s="736" t="s">
        <v>921</v>
      </c>
    </row>
    <row r="93" spans="1:1">
      <c r="A93" s="736" t="s">
        <v>922</v>
      </c>
    </row>
    <row r="94" spans="1:1">
      <c r="A94" s="736" t="s">
        <v>923</v>
      </c>
    </row>
    <row r="95" spans="1:1">
      <c r="A95" s="736" t="s">
        <v>924</v>
      </c>
    </row>
    <row r="96" spans="1:1">
      <c r="A96" s="736" t="s">
        <v>925</v>
      </c>
    </row>
    <row r="97" spans="1:1">
      <c r="A97" s="736" t="s">
        <v>926</v>
      </c>
    </row>
    <row r="98" spans="1:1">
      <c r="A98" s="736" t="s">
        <v>927</v>
      </c>
    </row>
    <row r="99" spans="1:1">
      <c r="A99" s="736" t="s">
        <v>928</v>
      </c>
    </row>
    <row r="100" spans="1:1">
      <c r="A100" s="736" t="s">
        <v>929</v>
      </c>
    </row>
    <row r="101" spans="1:1">
      <c r="A101" s="736" t="s">
        <v>930</v>
      </c>
    </row>
    <row r="102" spans="1:1">
      <c r="A102" s="736" t="s">
        <v>931</v>
      </c>
    </row>
    <row r="103" spans="1:1">
      <c r="A103" s="736" t="s">
        <v>932</v>
      </c>
    </row>
    <row r="104" spans="1:1">
      <c r="A104" s="736" t="s">
        <v>933</v>
      </c>
    </row>
    <row r="105" spans="1:1">
      <c r="A105" s="736" t="s">
        <v>934</v>
      </c>
    </row>
    <row r="106" spans="1:1">
      <c r="A106" s="736" t="s">
        <v>935</v>
      </c>
    </row>
    <row r="107" spans="1:1">
      <c r="A107" s="736" t="s">
        <v>936</v>
      </c>
    </row>
    <row r="108" spans="1:1">
      <c r="A108" s="736" t="s">
        <v>937</v>
      </c>
    </row>
    <row r="109" spans="1:1">
      <c r="A109" s="736" t="s">
        <v>938</v>
      </c>
    </row>
    <row r="110" spans="1:1">
      <c r="A110" s="736" t="s">
        <v>939</v>
      </c>
    </row>
    <row r="111" spans="1:1">
      <c r="A111" s="736" t="s">
        <v>940</v>
      </c>
    </row>
    <row r="112" spans="1:1">
      <c r="A112" s="736" t="s">
        <v>941</v>
      </c>
    </row>
    <row r="113" spans="1:1">
      <c r="A113" s="736" t="s">
        <v>942</v>
      </c>
    </row>
    <row r="114" spans="1:1">
      <c r="A114" s="736" t="s">
        <v>943</v>
      </c>
    </row>
    <row r="115" spans="1:1">
      <c r="A115" s="736" t="s">
        <v>944</v>
      </c>
    </row>
    <row r="116" spans="1:1">
      <c r="A116" s="736" t="s">
        <v>425</v>
      </c>
    </row>
    <row r="117" spans="1:1">
      <c r="A117" s="736" t="s">
        <v>945</v>
      </c>
    </row>
    <row r="118" spans="1:1">
      <c r="A118" s="736" t="s">
        <v>946</v>
      </c>
    </row>
    <row r="119" spans="1:1">
      <c r="A119" s="736" t="s">
        <v>947</v>
      </c>
    </row>
    <row r="120" spans="1:1">
      <c r="A120" s="736" t="s">
        <v>948</v>
      </c>
    </row>
    <row r="121" spans="1:1">
      <c r="A121" s="737" t="s">
        <v>949</v>
      </c>
    </row>
  </sheetData>
  <sheetProtection algorithmName="SHA-512" hashValue="wejuvs/RXjV71mzYOY1ZFRGsQD/8k02TJZ5mTiNj9uQrB1T1OB+B2JoGULodzl/ZXQCAsQdEBjarv/XyyWPdLw==" saltValue="O/8saghoYCEMbzaAF3WQAA==" spinCount="100000" sheet="1" objects="1" scenarios="1" autoFilter="0"/>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Y70"/>
  <sheetViews>
    <sheetView zoomScale="110" zoomScaleNormal="110" workbookViewId="0">
      <selection activeCell="A14" sqref="A14"/>
    </sheetView>
  </sheetViews>
  <sheetFormatPr defaultRowHeight="15"/>
  <cols>
    <col min="1" max="1" width="3.28515625" customWidth="1"/>
    <col min="3" max="3" width="6.140625" customWidth="1"/>
    <col min="4" max="4" width="7.140625" customWidth="1"/>
    <col min="5" max="5" width="7" customWidth="1"/>
    <col min="6" max="6" width="14.7109375" customWidth="1"/>
    <col min="7" max="7" width="5.5703125" customWidth="1"/>
    <col min="8" max="8" width="7.85546875" customWidth="1"/>
    <col min="9" max="9" width="5.140625" customWidth="1"/>
    <col min="10" max="10" width="18.7109375" customWidth="1"/>
    <col min="11" max="11" width="28.28515625" customWidth="1"/>
    <col min="13" max="13" width="2.140625" style="47" customWidth="1"/>
    <col min="14" max="17" width="9.5703125" hidden="1" customWidth="1"/>
    <col min="18" max="18" width="8.85546875" hidden="1" customWidth="1"/>
    <col min="19" max="19" width="2" style="47" customWidth="1"/>
  </cols>
  <sheetData>
    <row r="1" spans="1:18">
      <c r="A1" s="8" t="str">
        <f>'DEV Info'!A1</f>
        <v>Virginia Housing Rental Housing Loan Application - MIXED USE</v>
      </c>
    </row>
    <row r="2" spans="1:18" ht="3.6" customHeight="1" thickBot="1">
      <c r="A2" s="1"/>
      <c r="B2" s="1"/>
      <c r="C2" s="1"/>
      <c r="D2" s="1"/>
      <c r="E2" s="1"/>
      <c r="F2" s="1"/>
      <c r="G2" s="1"/>
      <c r="H2" s="1"/>
      <c r="I2" s="1"/>
      <c r="J2" s="1"/>
      <c r="K2" s="85"/>
    </row>
    <row r="3" spans="1:18" ht="10.9" customHeight="1"/>
    <row r="4" spans="1:18" ht="14.65" customHeight="1">
      <c r="A4" s="26" t="s">
        <v>91</v>
      </c>
      <c r="N4" s="51" t="s">
        <v>64</v>
      </c>
      <c r="O4" s="51"/>
      <c r="P4" s="51"/>
      <c r="Q4" s="51"/>
    </row>
    <row r="5" spans="1:18" ht="10.5" customHeight="1">
      <c r="N5" t="b">
        <v>1</v>
      </c>
    </row>
    <row r="6" spans="1:18" ht="14.65" customHeight="1">
      <c r="A6" s="438">
        <v>1</v>
      </c>
      <c r="B6" s="637" t="s">
        <v>66</v>
      </c>
      <c r="C6" s="637"/>
      <c r="D6" s="637"/>
      <c r="F6" s="812"/>
      <c r="G6" s="812"/>
      <c r="H6" s="812"/>
      <c r="I6" s="812"/>
      <c r="J6" s="812"/>
      <c r="K6" s="253"/>
      <c r="M6" s="48"/>
      <c r="N6" t="b">
        <v>0</v>
      </c>
    </row>
    <row r="7" spans="1:18" ht="10.5" customHeight="1">
      <c r="A7" s="438"/>
      <c r="B7" s="637"/>
      <c r="C7" s="637"/>
      <c r="D7" s="637"/>
      <c r="E7" s="637"/>
      <c r="I7" s="637"/>
      <c r="K7" s="253"/>
      <c r="M7" s="48"/>
    </row>
    <row r="8" spans="1:18" ht="14.65" customHeight="1">
      <c r="A8" s="438">
        <v>2</v>
      </c>
      <c r="B8" s="637" t="s">
        <v>80</v>
      </c>
      <c r="C8" s="637"/>
      <c r="D8" s="760"/>
      <c r="E8" s="760"/>
      <c r="F8" s="760"/>
      <c r="G8" s="637"/>
      <c r="H8" s="637"/>
      <c r="I8" s="637"/>
      <c r="K8" s="637"/>
      <c r="L8" s="253"/>
      <c r="M8" s="48"/>
    </row>
    <row r="9" spans="1:18" ht="10.5" customHeight="1">
      <c r="A9" s="438"/>
      <c r="B9" s="637"/>
      <c r="C9" s="637"/>
      <c r="D9" s="637"/>
      <c r="E9" s="637"/>
      <c r="F9" s="637"/>
      <c r="G9" s="637"/>
      <c r="H9" s="637"/>
      <c r="I9" s="637"/>
      <c r="K9" s="637"/>
      <c r="L9" s="253"/>
      <c r="M9" s="48"/>
    </row>
    <row r="10" spans="1:18" ht="14.65" customHeight="1">
      <c r="A10" s="438">
        <v>3</v>
      </c>
      <c r="B10" s="637" t="s">
        <v>81</v>
      </c>
      <c r="C10" s="637"/>
      <c r="D10" s="637"/>
      <c r="E10" s="637"/>
      <c r="F10" s="631"/>
      <c r="G10" s="637"/>
      <c r="H10" s="813" t="s">
        <v>1157</v>
      </c>
      <c r="I10" s="813"/>
      <c r="J10" s="813"/>
      <c r="K10" s="637"/>
      <c r="L10" s="253"/>
      <c r="M10" s="48"/>
    </row>
    <row r="11" spans="1:18" ht="14.65" customHeight="1">
      <c r="A11" s="438"/>
      <c r="B11" s="637" t="s">
        <v>82</v>
      </c>
      <c r="C11" s="637"/>
      <c r="D11" s="637"/>
      <c r="E11" s="637"/>
      <c r="F11" s="631"/>
      <c r="G11" s="637"/>
      <c r="H11" s="813"/>
      <c r="I11" s="813"/>
      <c r="J11" s="813"/>
      <c r="K11" s="637"/>
      <c r="L11" s="253"/>
      <c r="M11" s="48"/>
      <c r="N11" s="23" t="s">
        <v>71</v>
      </c>
      <c r="O11" s="23"/>
      <c r="P11" s="23"/>
      <c r="Q11" s="23" t="s">
        <v>743</v>
      </c>
      <c r="R11" s="24"/>
    </row>
    <row r="12" spans="1:18" ht="14.65" customHeight="1">
      <c r="A12" s="438"/>
      <c r="B12" s="637" t="s">
        <v>83</v>
      </c>
      <c r="C12" s="637"/>
      <c r="D12" s="637"/>
      <c r="E12" s="637"/>
      <c r="F12" s="638" t="s">
        <v>88</v>
      </c>
      <c r="G12" s="637"/>
      <c r="H12" s="637"/>
      <c r="I12" s="637"/>
      <c r="K12" s="637"/>
      <c r="L12" s="253"/>
      <c r="M12" s="48"/>
      <c r="N12" s="23" t="s">
        <v>72</v>
      </c>
      <c r="O12" s="23"/>
      <c r="P12" s="23"/>
      <c r="Q12" s="177" t="s">
        <v>747</v>
      </c>
      <c r="R12" s="24"/>
    </row>
    <row r="13" spans="1:18" ht="10.5" customHeight="1">
      <c r="A13" s="438"/>
      <c r="B13" s="637"/>
      <c r="C13" s="637"/>
      <c r="D13" s="637"/>
      <c r="E13" s="637"/>
      <c r="G13" s="637"/>
      <c r="H13" s="637"/>
      <c r="I13" s="637"/>
      <c r="K13" s="637"/>
      <c r="L13" s="253"/>
      <c r="M13" s="48"/>
      <c r="N13" s="23" t="s">
        <v>73</v>
      </c>
      <c r="O13" s="23"/>
      <c r="P13" s="23"/>
      <c r="Q13" s="177" t="s">
        <v>744</v>
      </c>
      <c r="R13" s="24"/>
    </row>
    <row r="14" spans="1:18" ht="14.65" customHeight="1">
      <c r="A14" s="637">
        <v>4</v>
      </c>
      <c r="B14" s="637" t="s">
        <v>84</v>
      </c>
      <c r="C14" s="637"/>
      <c r="D14" s="631"/>
      <c r="E14" s="637"/>
      <c r="F14" s="631"/>
      <c r="H14" s="760"/>
      <c r="I14" s="760"/>
      <c r="J14" s="760"/>
      <c r="K14" s="639"/>
      <c r="L14" s="640"/>
      <c r="M14" s="49"/>
      <c r="N14" s="23" t="s">
        <v>74</v>
      </c>
      <c r="O14" s="23"/>
      <c r="P14" s="23"/>
      <c r="Q14" s="177" t="s">
        <v>741</v>
      </c>
      <c r="R14" s="24"/>
    </row>
    <row r="15" spans="1:18" ht="14.65" customHeight="1">
      <c r="A15" s="637"/>
      <c r="B15" s="637"/>
      <c r="C15" s="637"/>
      <c r="D15" s="637" t="s">
        <v>70</v>
      </c>
      <c r="E15" s="637"/>
      <c r="F15" t="s">
        <v>85</v>
      </c>
      <c r="H15" t="s">
        <v>86</v>
      </c>
      <c r="K15" s="639"/>
      <c r="L15" s="640"/>
      <c r="M15" s="49"/>
      <c r="N15" s="23" t="s">
        <v>75</v>
      </c>
      <c r="O15" s="23"/>
      <c r="P15" s="23"/>
      <c r="Q15" s="177" t="s">
        <v>745</v>
      </c>
      <c r="R15" s="24"/>
    </row>
    <row r="16" spans="1:18" ht="10.5" customHeight="1">
      <c r="A16" s="637"/>
      <c r="B16" s="637"/>
      <c r="C16" s="637"/>
      <c r="D16" s="637"/>
      <c r="E16" s="637"/>
      <c r="K16" s="639"/>
      <c r="L16" s="640"/>
      <c r="M16" s="49"/>
      <c r="N16" s="23" t="s">
        <v>76</v>
      </c>
      <c r="O16" s="23"/>
      <c r="P16" s="23"/>
      <c r="Q16" s="177" t="s">
        <v>746</v>
      </c>
      <c r="R16" s="24"/>
    </row>
    <row r="17" spans="1:18" ht="14.65" customHeight="1">
      <c r="A17" s="637">
        <v>5</v>
      </c>
      <c r="B17" s="637" t="s">
        <v>60</v>
      </c>
      <c r="C17" s="760"/>
      <c r="D17" s="760"/>
      <c r="E17" s="760"/>
      <c r="F17" s="760"/>
      <c r="G17" s="760"/>
      <c r="H17" s="760"/>
      <c r="I17" s="760"/>
      <c r="J17" s="760"/>
      <c r="K17" s="639"/>
      <c r="L17" s="640"/>
      <c r="M17" s="49"/>
      <c r="N17" s="23" t="s">
        <v>77</v>
      </c>
      <c r="O17" s="23"/>
      <c r="P17" s="23"/>
      <c r="Q17" s="177" t="s">
        <v>742</v>
      </c>
      <c r="R17" s="24"/>
    </row>
    <row r="18" spans="1:18" ht="14.65" customHeight="1">
      <c r="A18" s="637"/>
      <c r="B18" s="637" t="s">
        <v>63</v>
      </c>
      <c r="C18" s="822"/>
      <c r="D18" s="822"/>
      <c r="E18" s="822"/>
      <c r="G18" t="s">
        <v>34</v>
      </c>
      <c r="H18" s="631"/>
      <c r="I18" t="s">
        <v>35</v>
      </c>
      <c r="J18" s="641"/>
      <c r="K18" s="639"/>
      <c r="L18" s="640"/>
      <c r="M18" s="49"/>
      <c r="N18" s="23" t="s">
        <v>78</v>
      </c>
      <c r="O18" s="23"/>
      <c r="P18" s="23"/>
      <c r="Q18" s="23"/>
      <c r="R18" s="24"/>
    </row>
    <row r="19" spans="1:18" ht="14.65" customHeight="1">
      <c r="A19" s="637"/>
      <c r="B19" s="637"/>
      <c r="C19" s="637"/>
      <c r="D19" s="637"/>
      <c r="E19" s="637"/>
      <c r="H19" s="637"/>
      <c r="K19" s="639"/>
      <c r="L19" s="640"/>
      <c r="M19" s="49"/>
      <c r="N19" s="23" t="s">
        <v>79</v>
      </c>
      <c r="O19" s="23"/>
      <c r="P19" s="23"/>
      <c r="Q19" s="23"/>
      <c r="R19" s="24"/>
    </row>
    <row r="20" spans="1:18" ht="14.65" customHeight="1">
      <c r="A20" s="637"/>
      <c r="B20" s="637" t="s">
        <v>61</v>
      </c>
      <c r="C20" s="815"/>
      <c r="D20" s="815"/>
      <c r="E20" s="815"/>
      <c r="F20" s="637" t="s">
        <v>62</v>
      </c>
      <c r="G20" s="823"/>
      <c r="H20" s="823"/>
      <c r="I20" s="823"/>
      <c r="J20" s="823"/>
      <c r="M20" s="50"/>
      <c r="N20" s="23"/>
      <c r="O20" s="23"/>
      <c r="P20" s="23"/>
      <c r="Q20" s="23"/>
      <c r="R20" s="24"/>
    </row>
    <row r="21" spans="1:18" ht="10.5" customHeight="1">
      <c r="N21" s="24"/>
      <c r="O21" s="24"/>
      <c r="P21" s="24"/>
      <c r="Q21" s="24"/>
      <c r="R21" s="24"/>
    </row>
    <row r="22" spans="1:18" ht="10.5" customHeight="1"/>
    <row r="23" spans="1:18" ht="14.65" customHeight="1">
      <c r="B23" s="642" t="s">
        <v>1031</v>
      </c>
      <c r="C23" s="176"/>
      <c r="D23" s="176"/>
      <c r="E23" s="176"/>
      <c r="F23" s="176"/>
      <c r="G23" s="176"/>
      <c r="H23" s="176"/>
      <c r="I23" s="176"/>
      <c r="J23" s="176"/>
    </row>
    <row r="24" spans="1:18" ht="14.45" customHeight="1">
      <c r="B24" s="275" t="s">
        <v>313</v>
      </c>
      <c r="C24" s="276" t="s">
        <v>858</v>
      </c>
      <c r="D24" s="276"/>
      <c r="E24" s="276"/>
      <c r="F24" s="276"/>
      <c r="G24" s="276"/>
      <c r="H24" s="276"/>
      <c r="I24" s="276"/>
      <c r="J24" s="276"/>
    </row>
    <row r="25" spans="1:18" ht="14.45" customHeight="1">
      <c r="B25" s="277" t="s">
        <v>314</v>
      </c>
      <c r="C25" s="814" t="s">
        <v>859</v>
      </c>
      <c r="D25" s="814"/>
      <c r="E25" s="814"/>
      <c r="F25" s="814"/>
      <c r="G25" s="814"/>
      <c r="H25" s="814"/>
      <c r="I25" s="814"/>
      <c r="J25" s="814"/>
    </row>
    <row r="26" spans="1:18" ht="12" customHeight="1">
      <c r="B26" s="78"/>
      <c r="C26" s="814"/>
      <c r="D26" s="814"/>
      <c r="E26" s="814"/>
      <c r="F26" s="814"/>
      <c r="G26" s="814"/>
      <c r="H26" s="814"/>
      <c r="I26" s="814"/>
      <c r="J26" s="814"/>
    </row>
    <row r="27" spans="1:18" ht="14.45" customHeight="1">
      <c r="B27" s="275" t="s">
        <v>315</v>
      </c>
      <c r="C27" s="276" t="s">
        <v>860</v>
      </c>
      <c r="D27" s="276"/>
      <c r="E27" s="276"/>
      <c r="F27" s="276"/>
      <c r="G27" s="276"/>
      <c r="H27" s="276"/>
      <c r="I27" s="276"/>
      <c r="J27" s="276"/>
    </row>
    <row r="28" spans="1:18" ht="14.45" customHeight="1">
      <c r="B28" s="275" t="s">
        <v>316</v>
      </c>
      <c r="C28" s="276" t="s">
        <v>861</v>
      </c>
      <c r="D28" s="276"/>
      <c r="E28" s="276"/>
      <c r="F28" s="276"/>
      <c r="G28" s="276"/>
      <c r="H28" s="276"/>
      <c r="I28" s="276"/>
      <c r="J28" s="276"/>
    </row>
    <row r="29" spans="1:18" ht="14.45" customHeight="1">
      <c r="B29" s="275" t="s">
        <v>317</v>
      </c>
      <c r="C29" s="276" t="s">
        <v>862</v>
      </c>
      <c r="D29" s="276"/>
      <c r="E29" s="276"/>
      <c r="F29" s="276"/>
      <c r="G29" s="276"/>
      <c r="H29" s="276"/>
      <c r="I29" s="276"/>
      <c r="J29" s="276"/>
    </row>
    <row r="30" spans="1:18" ht="14.45" customHeight="1">
      <c r="B30" s="275" t="s">
        <v>318</v>
      </c>
      <c r="C30" s="276" t="s">
        <v>1337</v>
      </c>
      <c r="D30" s="276"/>
      <c r="E30" s="276"/>
      <c r="F30" s="276"/>
      <c r="G30" s="276"/>
      <c r="H30" s="276"/>
      <c r="I30" s="276"/>
      <c r="J30" s="276"/>
    </row>
    <row r="31" spans="1:18" ht="10.5" customHeight="1">
      <c r="B31" s="643"/>
    </row>
    <row r="32" spans="1:18" ht="14.65" customHeight="1">
      <c r="A32" s="637">
        <v>6</v>
      </c>
      <c r="B32" s="644" t="s">
        <v>3238</v>
      </c>
    </row>
    <row r="33" spans="1:25" ht="10.5" customHeight="1"/>
    <row r="34" spans="1:25" ht="14.65" customHeight="1">
      <c r="B34" s="645" t="s">
        <v>69</v>
      </c>
      <c r="C34" s="646"/>
      <c r="D34" s="646"/>
      <c r="E34" s="646"/>
      <c r="F34" s="645" t="s">
        <v>89</v>
      </c>
      <c r="G34" s="646"/>
      <c r="H34" s="646"/>
      <c r="I34" s="647"/>
      <c r="J34" s="647" t="s">
        <v>90</v>
      </c>
    </row>
    <row r="35" spans="1:25" ht="14.65" customHeight="1">
      <c r="B35" s="809"/>
      <c r="C35" s="810"/>
      <c r="D35" s="810"/>
      <c r="E35" s="811"/>
      <c r="F35" s="809"/>
      <c r="G35" s="810"/>
      <c r="H35" s="810"/>
      <c r="I35" s="811"/>
      <c r="J35" s="382">
        <v>0</v>
      </c>
    </row>
    <row r="36" spans="1:25" ht="14.65" customHeight="1">
      <c r="B36" s="809"/>
      <c r="C36" s="810"/>
      <c r="D36" s="810"/>
      <c r="E36" s="811"/>
      <c r="F36" s="809"/>
      <c r="G36" s="810"/>
      <c r="H36" s="810"/>
      <c r="I36" s="811"/>
      <c r="J36" s="382">
        <v>0</v>
      </c>
      <c r="O36" s="445" t="s">
        <v>3233</v>
      </c>
    </row>
    <row r="37" spans="1:25" ht="14.65" customHeight="1">
      <c r="B37" s="809"/>
      <c r="C37" s="810"/>
      <c r="D37" s="810"/>
      <c r="E37" s="811"/>
      <c r="F37" s="809"/>
      <c r="G37" s="810"/>
      <c r="H37" s="810"/>
      <c r="I37" s="811"/>
      <c r="J37" s="382">
        <v>0</v>
      </c>
      <c r="O37" s="629">
        <f>SUM(J35:J42)</f>
        <v>0</v>
      </c>
    </row>
    <row r="38" spans="1:25" ht="14.65" customHeight="1">
      <c r="B38" s="809"/>
      <c r="C38" s="810"/>
      <c r="D38" s="810"/>
      <c r="E38" s="811"/>
      <c r="F38" s="809"/>
      <c r="G38" s="810"/>
      <c r="H38" s="810"/>
      <c r="I38" s="811"/>
      <c r="J38" s="382">
        <v>0</v>
      </c>
      <c r="O38" s="181"/>
    </row>
    <row r="39" spans="1:25" ht="14.65" customHeight="1">
      <c r="B39" s="809"/>
      <c r="C39" s="810"/>
      <c r="D39" s="810"/>
      <c r="E39" s="811"/>
      <c r="F39" s="809"/>
      <c r="G39" s="810"/>
      <c r="H39" s="810"/>
      <c r="I39" s="811"/>
      <c r="J39" s="382">
        <v>0</v>
      </c>
    </row>
    <row r="40" spans="1:25" ht="14.65" customHeight="1">
      <c r="B40" s="809"/>
      <c r="C40" s="810"/>
      <c r="D40" s="810"/>
      <c r="E40" s="811"/>
      <c r="F40" s="809"/>
      <c r="G40" s="810"/>
      <c r="H40" s="810"/>
      <c r="I40" s="811"/>
      <c r="J40" s="382">
        <v>0</v>
      </c>
    </row>
    <row r="41" spans="1:25" ht="14.65" customHeight="1">
      <c r="B41" s="809"/>
      <c r="C41" s="810"/>
      <c r="D41" s="810"/>
      <c r="E41" s="811"/>
      <c r="F41" s="809"/>
      <c r="G41" s="810"/>
      <c r="H41" s="810"/>
      <c r="I41" s="811"/>
      <c r="J41" s="382">
        <v>0</v>
      </c>
    </row>
    <row r="42" spans="1:25" ht="14.65" customHeight="1">
      <c r="B42" s="809"/>
      <c r="C42" s="810"/>
      <c r="D42" s="810"/>
      <c r="E42" s="811"/>
      <c r="F42" s="809"/>
      <c r="G42" s="810"/>
      <c r="H42" s="810"/>
      <c r="I42" s="811"/>
      <c r="J42" s="382">
        <v>0</v>
      </c>
    </row>
    <row r="43" spans="1:25" ht="11.45" customHeight="1">
      <c r="B43" s="186"/>
      <c r="C43" s="186"/>
      <c r="D43" s="186"/>
      <c r="E43" s="186"/>
      <c r="F43" s="186"/>
      <c r="G43" s="186"/>
      <c r="H43" s="186"/>
      <c r="I43" s="186"/>
      <c r="J43" s="648" t="str">
        <f>IF(O37&gt;1,"Warning: Higher than 100%","")</f>
        <v/>
      </c>
    </row>
    <row r="44" spans="1:25" ht="14.65" customHeight="1">
      <c r="B44" s="649" t="s">
        <v>3239</v>
      </c>
      <c r="C44" s="650"/>
      <c r="D44" s="651"/>
      <c r="E44" s="651"/>
      <c r="F44" s="651"/>
      <c r="G44" s="651"/>
      <c r="H44" s="651"/>
      <c r="I44" s="651"/>
      <c r="J44" s="651"/>
      <c r="K44" s="240"/>
      <c r="L44" s="70"/>
      <c r="T44" s="240"/>
      <c r="U44" s="240"/>
      <c r="V44" s="240"/>
      <c r="W44" s="240"/>
      <c r="X44" s="240"/>
      <c r="Y44" s="240"/>
    </row>
    <row r="45" spans="1:25" ht="14.65" customHeight="1">
      <c r="B45" s="651"/>
      <c r="C45" s="650" t="s">
        <v>806</v>
      </c>
      <c r="D45" s="651"/>
      <c r="E45" s="651"/>
      <c r="F45" s="651"/>
      <c r="G45" s="651"/>
      <c r="H45" s="651"/>
      <c r="I45" s="651"/>
      <c r="J45" s="651"/>
      <c r="K45" s="240"/>
      <c r="L45" s="70"/>
      <c r="T45" s="240"/>
      <c r="U45" s="240"/>
      <c r="V45" s="240"/>
      <c r="W45" s="240"/>
      <c r="X45" s="240"/>
      <c r="Y45" s="240"/>
    </row>
    <row r="46" spans="1:25" ht="10.5" customHeight="1">
      <c r="B46" s="70"/>
      <c r="C46" s="70"/>
      <c r="D46" s="70"/>
      <c r="E46" s="70"/>
      <c r="F46" s="70"/>
      <c r="G46" s="70"/>
      <c r="H46" s="70"/>
      <c r="I46" s="70"/>
      <c r="J46" s="70"/>
      <c r="K46" s="70"/>
      <c r="L46" s="70"/>
      <c r="T46" s="240"/>
      <c r="U46" s="240"/>
      <c r="V46" s="240"/>
      <c r="W46" s="240"/>
      <c r="X46" s="240"/>
      <c r="Y46" s="240"/>
    </row>
    <row r="47" spans="1:25" ht="14.65" customHeight="1">
      <c r="A47" s="637">
        <v>7</v>
      </c>
      <c r="B47" s="70" t="s">
        <v>1233</v>
      </c>
      <c r="C47" s="70"/>
      <c r="D47" s="70"/>
      <c r="E47" s="70"/>
      <c r="F47" s="70"/>
      <c r="G47" s="70"/>
      <c r="H47" s="70"/>
      <c r="I47" s="70"/>
      <c r="J47" s="70"/>
      <c r="K47" s="70"/>
      <c r="L47" s="70"/>
      <c r="T47" s="240"/>
      <c r="U47" s="240"/>
      <c r="V47" s="240"/>
      <c r="W47" s="240"/>
      <c r="X47" s="240"/>
      <c r="Y47" s="240"/>
    </row>
    <row r="48" spans="1:25" ht="14.65" customHeight="1">
      <c r="B48" s="645" t="s">
        <v>69</v>
      </c>
      <c r="C48" s="646"/>
      <c r="D48" s="646"/>
      <c r="E48" s="646"/>
      <c r="F48" s="645" t="s">
        <v>1234</v>
      </c>
      <c r="G48" s="646"/>
      <c r="H48" s="646"/>
      <c r="I48" s="647"/>
      <c r="J48" s="70"/>
      <c r="K48" s="70"/>
      <c r="L48" s="70"/>
      <c r="T48" s="240"/>
      <c r="U48" s="240"/>
      <c r="V48" s="240"/>
      <c r="W48" s="240"/>
      <c r="X48" s="240"/>
      <c r="Y48" s="240"/>
    </row>
    <row r="49" spans="1:25" ht="14.65" customHeight="1">
      <c r="B49" s="809"/>
      <c r="C49" s="810"/>
      <c r="D49" s="810"/>
      <c r="E49" s="811"/>
      <c r="F49" s="809"/>
      <c r="G49" s="810"/>
      <c r="H49" s="810"/>
      <c r="I49" s="811"/>
      <c r="J49" s="70"/>
      <c r="K49" s="70"/>
      <c r="L49" s="70"/>
      <c r="T49" s="240"/>
      <c r="U49" s="240"/>
      <c r="V49" s="240"/>
      <c r="W49" s="240"/>
      <c r="X49" s="240"/>
      <c r="Y49" s="240"/>
    </row>
    <row r="50" spans="1:25" ht="14.65" customHeight="1">
      <c r="B50" s="809"/>
      <c r="C50" s="810"/>
      <c r="D50" s="810"/>
      <c r="E50" s="811"/>
      <c r="F50" s="809"/>
      <c r="G50" s="810"/>
      <c r="H50" s="810"/>
      <c r="I50" s="811"/>
      <c r="J50" s="70"/>
      <c r="K50" s="70"/>
      <c r="L50" s="70"/>
      <c r="T50" s="240"/>
      <c r="U50" s="240"/>
      <c r="V50" s="240"/>
      <c r="W50" s="240"/>
      <c r="X50" s="240"/>
      <c r="Y50" s="240"/>
    </row>
    <row r="51" spans="1:25" ht="14.65" customHeight="1">
      <c r="B51" s="809"/>
      <c r="C51" s="810"/>
      <c r="D51" s="810"/>
      <c r="E51" s="811"/>
      <c r="F51" s="809"/>
      <c r="G51" s="810"/>
      <c r="H51" s="810"/>
      <c r="I51" s="811"/>
      <c r="J51" s="70"/>
      <c r="K51" s="70"/>
      <c r="L51" s="70"/>
      <c r="T51" s="240"/>
      <c r="U51" s="240"/>
      <c r="V51" s="240"/>
      <c r="W51" s="240"/>
      <c r="X51" s="240"/>
      <c r="Y51" s="240"/>
    </row>
    <row r="52" spans="1:25" ht="14.65" customHeight="1">
      <c r="B52" s="809"/>
      <c r="C52" s="810"/>
      <c r="D52" s="810"/>
      <c r="E52" s="811"/>
      <c r="F52" s="809"/>
      <c r="G52" s="810"/>
      <c r="H52" s="810"/>
      <c r="I52" s="811"/>
      <c r="J52" s="70"/>
      <c r="K52" s="70"/>
      <c r="L52" s="70"/>
      <c r="T52" s="240"/>
      <c r="U52" s="240"/>
      <c r="V52" s="240"/>
      <c r="W52" s="240"/>
      <c r="X52" s="240"/>
      <c r="Y52" s="240"/>
    </row>
    <row r="53" spans="1:25" ht="7.9" customHeight="1">
      <c r="T53" s="240"/>
      <c r="U53" s="240"/>
      <c r="V53" s="240"/>
      <c r="W53" s="240"/>
      <c r="X53" s="240"/>
      <c r="Y53" s="240"/>
    </row>
    <row r="54" spans="1:25" ht="14.65" customHeight="1">
      <c r="A54" s="637">
        <v>8</v>
      </c>
      <c r="B54" t="s">
        <v>99</v>
      </c>
      <c r="H54" s="377" t="b">
        <v>0</v>
      </c>
    </row>
    <row r="55" spans="1:25" ht="14.65" customHeight="1">
      <c r="B55" t="s">
        <v>826</v>
      </c>
    </row>
    <row r="56" spans="1:25" ht="14.65" customHeight="1">
      <c r="B56" s="816"/>
      <c r="C56" s="759"/>
      <c r="D56" s="759"/>
      <c r="E56" s="759"/>
      <c r="F56" s="759"/>
      <c r="G56" s="759"/>
      <c r="H56" s="759"/>
      <c r="I56" s="759"/>
      <c r="J56" s="817"/>
    </row>
    <row r="57" spans="1:25" ht="14.65" customHeight="1">
      <c r="B57" s="818"/>
      <c r="C57" s="756"/>
      <c r="D57" s="756"/>
      <c r="E57" s="756"/>
      <c r="F57" s="756"/>
      <c r="G57" s="756"/>
      <c r="H57" s="756"/>
      <c r="I57" s="756"/>
      <c r="J57" s="819"/>
    </row>
    <row r="58" spans="1:25" ht="14.65" customHeight="1">
      <c r="B58" s="820"/>
      <c r="C58" s="757"/>
      <c r="D58" s="757"/>
      <c r="E58" s="757"/>
      <c r="F58" s="757"/>
      <c r="G58" s="757"/>
      <c r="H58" s="757"/>
      <c r="I58" s="757"/>
      <c r="J58" s="821"/>
    </row>
    <row r="59" spans="1:25" ht="15" customHeight="1">
      <c r="A59" s="39"/>
    </row>
    <row r="60" spans="1:25" ht="15" customHeight="1"/>
    <row r="62" spans="1:25" ht="28.5" customHeight="1"/>
    <row r="67" ht="9" customHeight="1"/>
    <row r="68" ht="15" customHeight="1"/>
    <row r="69" ht="15" customHeight="1"/>
    <row r="70" ht="12" customHeight="1"/>
  </sheetData>
  <sheetProtection algorithmName="SHA-512" hashValue="t8E4JTeNh3G6U0ANsehNYZPcx52h6mp9l+0YFntNPpsRvHZf+dv0mmMa5LYGJd91sExdTlIrjcs4lKsHSjln3Q==" saltValue="nzRhI7lBw929dql5OfkkQw==" spinCount="100000" sheet="1" objects="1" scenarios="1" autoFilter="0"/>
  <mergeCells count="34">
    <mergeCell ref="B56:J58"/>
    <mergeCell ref="C17:J17"/>
    <mergeCell ref="C18:E18"/>
    <mergeCell ref="G20:J20"/>
    <mergeCell ref="B35:E35"/>
    <mergeCell ref="B36:E36"/>
    <mergeCell ref="B37:E37"/>
    <mergeCell ref="B38:E38"/>
    <mergeCell ref="B39:E39"/>
    <mergeCell ref="B40:E40"/>
    <mergeCell ref="B41:E41"/>
    <mergeCell ref="B42:E42"/>
    <mergeCell ref="F35:I35"/>
    <mergeCell ref="B49:E49"/>
    <mergeCell ref="B52:E52"/>
    <mergeCell ref="F52:I52"/>
    <mergeCell ref="F6:J6"/>
    <mergeCell ref="D8:F8"/>
    <mergeCell ref="H10:J11"/>
    <mergeCell ref="F41:I41"/>
    <mergeCell ref="F42:I42"/>
    <mergeCell ref="F36:I36"/>
    <mergeCell ref="F37:I37"/>
    <mergeCell ref="F38:I38"/>
    <mergeCell ref="F39:I39"/>
    <mergeCell ref="F40:I40"/>
    <mergeCell ref="H14:J14"/>
    <mergeCell ref="C25:J26"/>
    <mergeCell ref="C20:E20"/>
    <mergeCell ref="F49:I49"/>
    <mergeCell ref="B50:E50"/>
    <mergeCell ref="F50:I50"/>
    <mergeCell ref="B51:E51"/>
    <mergeCell ref="F51:I51"/>
  </mergeCells>
  <dataValidations count="5">
    <dataValidation type="list" allowBlank="1" showInputMessage="1" showErrorMessage="1" errorTitle="Invalid Entry" error="Must choose from available list!" sqref="D14" xr:uid="{00000000-0002-0000-0900-000000000000}">
      <formula1>$N$12:$N$20</formula1>
    </dataValidation>
    <dataValidation type="list" allowBlank="1" showInputMessage="1" showErrorMessage="1" errorTitle="Invalid Entry" error="Select from Dropdown" sqref="D8" xr:uid="{00000000-0002-0000-0900-000001000000}">
      <formula1>$Q$12:$Q$17</formula1>
    </dataValidation>
    <dataValidation type="list" errorStyle="warning" allowBlank="1" showInputMessage="1" showErrorMessage="1" errorTitle="Invalid Entry" error="Select True or False" sqref="H54" xr:uid="{00000000-0002-0000-0900-000002000000}">
      <formula1>$N$5:$N$6</formula1>
    </dataValidation>
    <dataValidation type="custom" allowBlank="1" showInputMessage="1" showErrorMessage="1" errorTitle="Invalid Entry" error="Please enter only 10 digits.  The field will automatically format as a phone number. " sqref="C20:E20" xr:uid="{00000000-0002-0000-0900-000003000000}">
      <formula1>AND(ISNUMBER(C20),LEN(C20)=10)</formula1>
    </dataValidation>
    <dataValidation type="textLength" operator="equal" allowBlank="1" showInputMessage="1" showErrorMessage="1" errorTitle="Invalid Entry" error="Must be 9 digit Tax ID Number" sqref="F10" xr:uid="{00000000-0002-0000-0900-000004000000}">
      <formula1>9</formula1>
    </dataValidation>
  </dataValidations>
  <printOptions horizontalCentered="1"/>
  <pageMargins left="0.45" right="0.7" top="0.25" bottom="0.75" header="0.3" footer="0.3"/>
  <pageSetup scale="95" orientation="portrait" r:id="rId1"/>
  <headerFooter>
    <oddFooter>&amp;L&amp;9&amp;F&amp;R&amp;9&amp;A, 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Select from Dropdown" xr:uid="{00000000-0002-0000-0900-000005000000}">
          <x14:formula1>
            <xm:f>Dropdowns!$A$71:$A$121</xm:f>
          </x14:formula1>
          <xm:sqref>G10 H18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53"/>
  <sheetViews>
    <sheetView zoomScale="110" zoomScaleNormal="110" workbookViewId="0">
      <selection activeCell="H56" sqref="H56"/>
    </sheetView>
  </sheetViews>
  <sheetFormatPr defaultRowHeight="15"/>
  <cols>
    <col min="1" max="1" width="3.28515625" customWidth="1"/>
    <col min="4" max="4" width="3.7109375" customWidth="1"/>
    <col min="5" max="5" width="15.42578125" customWidth="1"/>
    <col min="6" max="6" width="4.7109375" customWidth="1"/>
    <col min="8" max="8" width="6.5703125" customWidth="1"/>
    <col min="10" max="10" width="10.5703125" customWidth="1"/>
    <col min="12" max="12" width="28.5703125" customWidth="1"/>
    <col min="14" max="14" width="2.140625" style="47" customWidth="1"/>
    <col min="15" max="15" width="9.5703125" hidden="1" customWidth="1"/>
    <col min="16" max="16" width="8.85546875" hidden="1" customWidth="1"/>
    <col min="17" max="17" width="2" style="47" customWidth="1"/>
  </cols>
  <sheetData>
    <row r="1" spans="1:15">
      <c r="A1" s="8" t="str">
        <f>'DEV Info'!A1</f>
        <v>Virginia Housing Rental Housing Loan Application - MIXED USE</v>
      </c>
      <c r="O1" t="s">
        <v>248</v>
      </c>
    </row>
    <row r="2" spans="1:15" ht="3.6" customHeight="1" thickBot="1">
      <c r="A2" s="1"/>
      <c r="B2" s="1"/>
      <c r="C2" s="1"/>
      <c r="D2" s="1"/>
      <c r="E2" s="1"/>
      <c r="F2" s="1"/>
      <c r="G2" s="1"/>
      <c r="H2" s="1"/>
      <c r="I2" s="1"/>
      <c r="J2" s="1"/>
      <c r="K2" s="1"/>
    </row>
    <row r="4" spans="1:15" ht="18.75">
      <c r="A4" s="26" t="s">
        <v>87</v>
      </c>
      <c r="O4" s="51" t="s">
        <v>64</v>
      </c>
    </row>
    <row r="5" spans="1:15">
      <c r="B5" t="s">
        <v>3253</v>
      </c>
      <c r="O5" t="b">
        <v>1</v>
      </c>
    </row>
    <row r="6" spans="1:15" ht="10.15" customHeight="1">
      <c r="O6" t="b">
        <v>0</v>
      </c>
    </row>
    <row r="7" spans="1:15">
      <c r="A7" s="33">
        <v>1</v>
      </c>
      <c r="B7" s="71" t="s">
        <v>3254</v>
      </c>
      <c r="C7" s="39"/>
      <c r="D7" s="39"/>
      <c r="E7" s="40"/>
      <c r="F7" s="35"/>
      <c r="G7" s="35"/>
      <c r="H7" s="35"/>
      <c r="I7" s="39" t="s">
        <v>65</v>
      </c>
      <c r="J7" s="24"/>
      <c r="K7" s="46" t="b">
        <v>0</v>
      </c>
      <c r="L7" s="419"/>
      <c r="M7" s="34"/>
      <c r="N7" s="48"/>
    </row>
    <row r="8" spans="1:15">
      <c r="A8" s="39"/>
      <c r="B8" s="39" t="s">
        <v>1388</v>
      </c>
      <c r="C8" s="39"/>
      <c r="D8" s="39"/>
      <c r="E8" s="41"/>
      <c r="F8" s="35"/>
      <c r="G8" s="35"/>
      <c r="H8" s="35"/>
      <c r="I8" s="35"/>
      <c r="J8" s="24"/>
      <c r="K8" s="43"/>
      <c r="L8" s="420"/>
      <c r="M8" s="36"/>
      <c r="N8" s="49"/>
      <c r="O8" s="36"/>
    </row>
    <row r="9" spans="1:15">
      <c r="A9" s="39"/>
      <c r="B9" s="39" t="s">
        <v>60</v>
      </c>
      <c r="C9" s="39"/>
      <c r="D9" s="39"/>
      <c r="E9" s="41"/>
      <c r="F9" s="37"/>
      <c r="G9" s="37"/>
      <c r="H9" s="37"/>
      <c r="I9" s="38"/>
      <c r="J9" s="24"/>
      <c r="K9" s="43"/>
      <c r="L9" s="36"/>
      <c r="M9" s="36"/>
      <c r="N9" s="49"/>
      <c r="O9" s="36"/>
    </row>
    <row r="10" spans="1:15">
      <c r="A10" s="39"/>
      <c r="B10" s="39" t="s">
        <v>63</v>
      </c>
      <c r="C10" s="39"/>
      <c r="D10" s="39"/>
      <c r="E10" s="41"/>
      <c r="F10" s="24"/>
      <c r="G10" s="24" t="s">
        <v>34</v>
      </c>
      <c r="H10" s="41"/>
      <c r="I10" s="24" t="s">
        <v>35</v>
      </c>
      <c r="J10" s="46"/>
      <c r="K10" s="43"/>
      <c r="L10" s="36"/>
      <c r="M10" s="36"/>
      <c r="N10" s="49"/>
      <c r="O10" s="36"/>
    </row>
    <row r="11" spans="1:15">
      <c r="A11" s="39"/>
      <c r="B11" s="39" t="s">
        <v>61</v>
      </c>
      <c r="C11" s="39"/>
      <c r="D11" s="44"/>
      <c r="E11" s="45"/>
      <c r="F11" s="24"/>
      <c r="G11" s="39" t="s">
        <v>62</v>
      </c>
      <c r="H11" s="39"/>
      <c r="I11" s="824"/>
      <c r="J11" s="824"/>
      <c r="K11" s="824"/>
      <c r="L11" s="24"/>
      <c r="M11" s="24"/>
      <c r="N11" s="50"/>
      <c r="O11" s="24"/>
    </row>
    <row r="12" spans="1:15" ht="10.15" customHeight="1"/>
    <row r="13" spans="1:15">
      <c r="A13" s="33">
        <v>2</v>
      </c>
      <c r="B13" s="71" t="s">
        <v>3255</v>
      </c>
      <c r="C13" s="39"/>
      <c r="D13" s="39"/>
      <c r="E13" s="46"/>
      <c r="F13" s="35"/>
      <c r="G13" s="35"/>
      <c r="H13" s="35"/>
      <c r="I13" s="39" t="s">
        <v>65</v>
      </c>
      <c r="J13" s="24"/>
      <c r="K13" s="46" t="b">
        <v>0</v>
      </c>
    </row>
    <row r="14" spans="1:15">
      <c r="A14" s="39"/>
      <c r="B14" s="39" t="s">
        <v>1390</v>
      </c>
      <c r="C14" s="39"/>
      <c r="D14" s="39"/>
      <c r="E14" s="41"/>
      <c r="F14" s="35"/>
      <c r="G14" s="35"/>
      <c r="H14" s="35"/>
      <c r="I14" s="35"/>
      <c r="J14" s="24"/>
      <c r="K14" s="43"/>
    </row>
    <row r="15" spans="1:15">
      <c r="A15" s="39"/>
      <c r="B15" s="39" t="s">
        <v>60</v>
      </c>
      <c r="C15" s="39"/>
      <c r="D15" s="39"/>
      <c r="E15" s="41"/>
      <c r="F15" s="37"/>
      <c r="G15" s="37"/>
      <c r="H15" s="37"/>
      <c r="I15" s="38"/>
      <c r="J15" s="24"/>
      <c r="K15" s="43"/>
    </row>
    <row r="16" spans="1:15">
      <c r="A16" s="39"/>
      <c r="B16" s="39" t="s">
        <v>63</v>
      </c>
      <c r="C16" s="39"/>
      <c r="D16" s="39"/>
      <c r="E16" s="41"/>
      <c r="F16" s="24"/>
      <c r="G16" s="24" t="s">
        <v>34</v>
      </c>
      <c r="H16" s="41"/>
      <c r="I16" s="24" t="s">
        <v>35</v>
      </c>
      <c r="J16" s="46"/>
      <c r="K16" s="43"/>
    </row>
    <row r="17" spans="1:11">
      <c r="A17" s="39"/>
      <c r="B17" s="39" t="s">
        <v>61</v>
      </c>
      <c r="C17" s="39"/>
      <c r="D17" s="44"/>
      <c r="E17" s="45"/>
      <c r="F17" s="24"/>
      <c r="G17" s="39" t="s">
        <v>62</v>
      </c>
      <c r="H17" s="39"/>
      <c r="I17" s="824"/>
      <c r="J17" s="824"/>
      <c r="K17" s="824"/>
    </row>
    <row r="18" spans="1:11" ht="10.15" customHeight="1"/>
    <row r="19" spans="1:11">
      <c r="A19" s="33">
        <v>3</v>
      </c>
      <c r="B19" s="71" t="s">
        <v>3256</v>
      </c>
      <c r="C19" s="39"/>
      <c r="D19" s="39"/>
      <c r="E19" s="40"/>
      <c r="F19" s="35"/>
      <c r="G19" s="35"/>
      <c r="H19" s="35"/>
      <c r="I19" s="39" t="s">
        <v>65</v>
      </c>
      <c r="J19" s="24"/>
      <c r="K19" s="46" t="b">
        <v>0</v>
      </c>
    </row>
    <row r="20" spans="1:11">
      <c r="A20" s="39"/>
      <c r="B20" s="39" t="s">
        <v>1389</v>
      </c>
      <c r="C20" s="39"/>
      <c r="D20" s="39"/>
      <c r="E20" s="42"/>
      <c r="F20" s="35"/>
      <c r="G20" s="35"/>
      <c r="H20" s="35"/>
      <c r="I20" s="35"/>
      <c r="J20" s="24"/>
      <c r="K20" s="43"/>
    </row>
    <row r="21" spans="1:11">
      <c r="A21" s="39"/>
      <c r="B21" s="39" t="s">
        <v>60</v>
      </c>
      <c r="C21" s="39"/>
      <c r="D21" s="39"/>
      <c r="E21" s="41"/>
      <c r="F21" s="37"/>
      <c r="G21" s="37"/>
      <c r="H21" s="37"/>
      <c r="I21" s="38"/>
      <c r="J21" s="43"/>
      <c r="K21" s="43"/>
    </row>
    <row r="22" spans="1:11">
      <c r="A22" s="39"/>
      <c r="B22" s="39" t="s">
        <v>63</v>
      </c>
      <c r="C22" s="39"/>
      <c r="D22" s="39"/>
      <c r="E22" s="41"/>
      <c r="F22" s="24"/>
      <c r="G22" s="24" t="s">
        <v>34</v>
      </c>
      <c r="H22" s="41"/>
      <c r="I22" s="24" t="s">
        <v>35</v>
      </c>
      <c r="J22" s="46"/>
      <c r="K22" s="43"/>
    </row>
    <row r="23" spans="1:11">
      <c r="A23" s="39"/>
      <c r="B23" s="39" t="s">
        <v>61</v>
      </c>
      <c r="C23" s="39"/>
      <c r="D23" s="44"/>
      <c r="E23" s="45"/>
      <c r="F23" s="24"/>
      <c r="G23" s="39" t="s">
        <v>62</v>
      </c>
      <c r="H23" s="39"/>
      <c r="I23" s="824"/>
      <c r="J23" s="824"/>
      <c r="K23" s="824"/>
    </row>
    <row r="24" spans="1:11" ht="10.15" customHeight="1">
      <c r="E24" s="171"/>
    </row>
    <row r="25" spans="1:11">
      <c r="A25" s="33">
        <v>4</v>
      </c>
      <c r="B25" s="71" t="s">
        <v>3257</v>
      </c>
      <c r="C25" s="39"/>
      <c r="D25" s="39"/>
      <c r="E25" s="46"/>
      <c r="F25" s="35"/>
      <c r="G25" s="35"/>
      <c r="H25" s="35"/>
      <c r="I25" s="39" t="s">
        <v>65</v>
      </c>
      <c r="J25" s="24"/>
      <c r="K25" s="46" t="b">
        <v>0</v>
      </c>
    </row>
    <row r="26" spans="1:11">
      <c r="A26" s="39"/>
      <c r="B26" s="39" t="s">
        <v>1389</v>
      </c>
      <c r="C26" s="39"/>
      <c r="D26" s="39"/>
      <c r="E26" s="41"/>
      <c r="F26" s="35"/>
      <c r="G26" s="35"/>
      <c r="H26" s="35"/>
      <c r="I26" s="35"/>
      <c r="J26" s="24"/>
      <c r="K26" s="43"/>
    </row>
    <row r="27" spans="1:11">
      <c r="A27" s="39"/>
      <c r="B27" s="39" t="s">
        <v>60</v>
      </c>
      <c r="C27" s="39"/>
      <c r="D27" s="39"/>
      <c r="E27" s="41"/>
      <c r="F27" s="37"/>
      <c r="G27" s="37"/>
      <c r="H27" s="37"/>
      <c r="I27" s="38"/>
      <c r="J27" s="24"/>
      <c r="K27" s="43"/>
    </row>
    <row r="28" spans="1:11">
      <c r="A28" s="39"/>
      <c r="B28" s="39" t="s">
        <v>63</v>
      </c>
      <c r="C28" s="39"/>
      <c r="D28" s="39"/>
      <c r="E28" s="41"/>
      <c r="F28" s="24"/>
      <c r="G28" s="24" t="s">
        <v>34</v>
      </c>
      <c r="H28" s="41"/>
      <c r="I28" s="24" t="s">
        <v>35</v>
      </c>
      <c r="J28" s="46"/>
      <c r="K28" s="43"/>
    </row>
    <row r="29" spans="1:11">
      <c r="A29" s="39"/>
      <c r="B29" s="39" t="s">
        <v>61</v>
      </c>
      <c r="C29" s="39"/>
      <c r="D29" s="44"/>
      <c r="E29" s="45"/>
      <c r="F29" s="24"/>
      <c r="G29" s="39" t="s">
        <v>62</v>
      </c>
      <c r="H29" s="39"/>
      <c r="I29" s="824"/>
      <c r="J29" s="824"/>
      <c r="K29" s="824"/>
    </row>
    <row r="30" spans="1:11" ht="10.15" customHeight="1"/>
    <row r="31" spans="1:11" ht="14.65" customHeight="1">
      <c r="A31" s="33">
        <v>5</v>
      </c>
      <c r="B31" s="71" t="s">
        <v>3258</v>
      </c>
      <c r="C31" s="39"/>
      <c r="D31" s="39"/>
      <c r="E31" s="40"/>
      <c r="F31" s="35"/>
      <c r="G31" s="35"/>
      <c r="H31" s="35"/>
      <c r="I31" s="39" t="s">
        <v>65</v>
      </c>
      <c r="J31" s="24"/>
      <c r="K31" s="46" t="b">
        <v>0</v>
      </c>
    </row>
    <row r="32" spans="1:11" ht="14.65" customHeight="1">
      <c r="B32" s="39" t="s">
        <v>1390</v>
      </c>
      <c r="C32" s="39"/>
      <c r="D32" s="39"/>
      <c r="E32" s="42"/>
      <c r="F32" s="35"/>
      <c r="G32" s="35"/>
      <c r="H32" s="35"/>
      <c r="I32" s="35"/>
      <c r="J32" s="24"/>
      <c r="K32" s="43"/>
    </row>
    <row r="33" spans="1:11" ht="14.65" customHeight="1">
      <c r="B33" s="39" t="s">
        <v>60</v>
      </c>
      <c r="C33" s="39"/>
      <c r="D33" s="39"/>
      <c r="E33" s="41"/>
      <c r="F33" s="37"/>
      <c r="G33" s="37"/>
      <c r="H33" s="37"/>
      <c r="I33" s="38"/>
      <c r="J33" s="24"/>
      <c r="K33" s="43"/>
    </row>
    <row r="34" spans="1:11" ht="14.65" customHeight="1">
      <c r="B34" s="39" t="s">
        <v>63</v>
      </c>
      <c r="C34" s="39"/>
      <c r="D34" s="39"/>
      <c r="E34" s="41"/>
      <c r="F34" s="24"/>
      <c r="G34" s="24" t="s">
        <v>34</v>
      </c>
      <c r="H34" s="41"/>
      <c r="I34" s="24" t="s">
        <v>35</v>
      </c>
      <c r="J34" s="46"/>
      <c r="K34" s="43"/>
    </row>
    <row r="35" spans="1:11" ht="14.65" customHeight="1">
      <c r="B35" s="39" t="s">
        <v>61</v>
      </c>
      <c r="C35" s="39"/>
      <c r="D35" s="44"/>
      <c r="E35" s="45"/>
      <c r="F35" s="24"/>
      <c r="G35" s="39" t="s">
        <v>62</v>
      </c>
      <c r="H35" s="39"/>
      <c r="I35" s="824"/>
      <c r="J35" s="824"/>
      <c r="K35" s="824"/>
    </row>
    <row r="36" spans="1:11" ht="10.15" customHeight="1"/>
    <row r="37" spans="1:11">
      <c r="A37" s="33">
        <v>6</v>
      </c>
      <c r="B37" s="71" t="s">
        <v>1391</v>
      </c>
      <c r="C37" s="39"/>
      <c r="D37" s="39"/>
      <c r="E37" s="40"/>
      <c r="F37" s="35"/>
      <c r="G37" s="35"/>
      <c r="H37" s="35"/>
      <c r="I37" s="39" t="s">
        <v>65</v>
      </c>
      <c r="J37" s="24"/>
      <c r="K37" s="46" t="b">
        <v>0</v>
      </c>
    </row>
    <row r="38" spans="1:11">
      <c r="A38" s="39"/>
      <c r="B38" s="39" t="s">
        <v>1389</v>
      </c>
      <c r="C38" s="39"/>
      <c r="D38" s="39"/>
      <c r="E38" s="42"/>
      <c r="F38" s="35"/>
      <c r="G38" s="35"/>
      <c r="H38" s="35"/>
      <c r="I38" s="35"/>
      <c r="J38" s="24"/>
      <c r="K38" s="43"/>
    </row>
    <row r="39" spans="1:11">
      <c r="A39" s="39"/>
      <c r="B39" s="39" t="s">
        <v>60</v>
      </c>
      <c r="C39" s="39"/>
      <c r="D39" s="39"/>
      <c r="E39" s="41"/>
      <c r="F39" s="37"/>
      <c r="G39" s="37"/>
      <c r="H39" s="37"/>
      <c r="I39" s="38"/>
      <c r="J39" s="24"/>
      <c r="K39" s="43"/>
    </row>
    <row r="40" spans="1:11">
      <c r="A40" s="39"/>
      <c r="B40" s="39" t="s">
        <v>63</v>
      </c>
      <c r="C40" s="39"/>
      <c r="D40" s="39"/>
      <c r="E40" s="41"/>
      <c r="F40" s="24"/>
      <c r="G40" s="24" t="s">
        <v>34</v>
      </c>
      <c r="H40" s="41"/>
      <c r="I40" s="24" t="s">
        <v>35</v>
      </c>
      <c r="J40" s="46"/>
      <c r="K40" s="43"/>
    </row>
    <row r="41" spans="1:11">
      <c r="A41" s="39"/>
      <c r="B41" s="39" t="s">
        <v>61</v>
      </c>
      <c r="C41" s="39"/>
      <c r="D41" s="44"/>
      <c r="E41" s="45"/>
      <c r="F41" s="24"/>
      <c r="G41" s="39" t="s">
        <v>62</v>
      </c>
      <c r="H41" s="39"/>
      <c r="I41" s="824"/>
      <c r="J41" s="824"/>
      <c r="K41" s="824"/>
    </row>
    <row r="42" spans="1:11" ht="10.15" customHeight="1"/>
    <row r="43" spans="1:11">
      <c r="A43" s="33">
        <v>7</v>
      </c>
      <c r="B43" s="71" t="s">
        <v>67</v>
      </c>
      <c r="C43" s="39"/>
      <c r="D43" s="39"/>
      <c r="E43" s="825"/>
      <c r="F43" s="825"/>
      <c r="G43" s="825"/>
      <c r="H43" s="825"/>
      <c r="I43" s="39" t="s">
        <v>65</v>
      </c>
      <c r="J43" s="24"/>
      <c r="K43" s="46" t="b">
        <v>0</v>
      </c>
    </row>
    <row r="44" spans="1:11">
      <c r="A44" s="39"/>
      <c r="B44" s="39" t="s">
        <v>863</v>
      </c>
      <c r="C44" s="39"/>
      <c r="D44" s="39"/>
      <c r="E44" s="41"/>
      <c r="F44" s="35"/>
      <c r="G44" s="35"/>
      <c r="H44" s="35"/>
      <c r="I44" s="35"/>
      <c r="J44" s="24"/>
      <c r="K44" s="43"/>
    </row>
    <row r="45" spans="1:11">
      <c r="A45" s="39"/>
      <c r="B45" s="39" t="s">
        <v>60</v>
      </c>
      <c r="C45" s="39"/>
      <c r="D45" s="39"/>
      <c r="E45" s="41"/>
      <c r="F45" s="37"/>
      <c r="G45" s="37"/>
      <c r="H45" s="37"/>
      <c r="I45" s="38"/>
      <c r="J45" s="24"/>
      <c r="K45" s="43"/>
    </row>
    <row r="46" spans="1:11">
      <c r="A46" s="39"/>
      <c r="B46" s="39" t="s">
        <v>63</v>
      </c>
      <c r="C46" s="39"/>
      <c r="D46" s="39"/>
      <c r="E46" s="41"/>
      <c r="F46" s="24"/>
      <c r="G46" s="24" t="s">
        <v>34</v>
      </c>
      <c r="H46" s="41"/>
      <c r="I46" s="24" t="s">
        <v>35</v>
      </c>
      <c r="J46" s="46"/>
      <c r="K46" s="43"/>
    </row>
    <row r="47" spans="1:11">
      <c r="A47" s="39"/>
      <c r="B47" s="39" t="s">
        <v>61</v>
      </c>
      <c r="C47" s="39"/>
      <c r="D47" s="44"/>
      <c r="E47" s="45"/>
      <c r="F47" s="24"/>
      <c r="G47" s="39" t="s">
        <v>62</v>
      </c>
      <c r="H47" s="39"/>
      <c r="I47" s="824"/>
      <c r="J47" s="824"/>
      <c r="K47" s="824"/>
    </row>
    <row r="48" spans="1:11" ht="10.15" customHeight="1"/>
    <row r="49" spans="1:11">
      <c r="A49" s="33">
        <v>8</v>
      </c>
      <c r="B49" s="71" t="s">
        <v>68</v>
      </c>
      <c r="C49" s="39"/>
      <c r="D49" s="39"/>
      <c r="E49" s="40"/>
      <c r="F49" s="35"/>
      <c r="G49" s="35"/>
      <c r="H49" s="35"/>
      <c r="I49" s="39" t="s">
        <v>65</v>
      </c>
      <c r="J49" s="24"/>
      <c r="K49" s="46" t="b">
        <v>0</v>
      </c>
    </row>
    <row r="50" spans="1:11">
      <c r="A50" s="39"/>
      <c r="B50" s="39" t="s">
        <v>1390</v>
      </c>
      <c r="C50" s="39"/>
      <c r="D50" s="39"/>
      <c r="E50" s="42"/>
      <c r="F50" s="35"/>
      <c r="G50" s="35"/>
      <c r="H50" s="35"/>
      <c r="I50" s="35"/>
      <c r="J50" s="24"/>
      <c r="K50" s="43"/>
    </row>
    <row r="51" spans="1:11">
      <c r="A51" s="39"/>
      <c r="B51" s="39" t="s">
        <v>60</v>
      </c>
      <c r="C51" s="39"/>
      <c r="D51" s="39"/>
      <c r="E51" s="41"/>
      <c r="F51" s="37"/>
      <c r="G51" s="37"/>
      <c r="H51" s="37"/>
      <c r="I51" s="38"/>
      <c r="J51" s="24"/>
      <c r="K51" s="43"/>
    </row>
    <row r="52" spans="1:11">
      <c r="A52" s="39"/>
      <c r="B52" s="39" t="s">
        <v>63</v>
      </c>
      <c r="C52" s="39"/>
      <c r="D52" s="39"/>
      <c r="E52" s="41"/>
      <c r="F52" s="24"/>
      <c r="G52" s="24" t="s">
        <v>34</v>
      </c>
      <c r="H52" s="41"/>
      <c r="I52" s="24" t="s">
        <v>35</v>
      </c>
      <c r="J52" s="46"/>
      <c r="K52" s="43"/>
    </row>
    <row r="53" spans="1:11">
      <c r="A53" s="39"/>
      <c r="B53" s="39" t="s">
        <v>61</v>
      </c>
      <c r="C53" s="39"/>
      <c r="D53" s="44"/>
      <c r="E53" s="45"/>
      <c r="F53" s="24"/>
      <c r="G53" s="39" t="s">
        <v>62</v>
      </c>
      <c r="H53" s="39"/>
      <c r="I53" s="824"/>
      <c r="J53" s="824"/>
      <c r="K53" s="824"/>
    </row>
  </sheetData>
  <sheetProtection algorithmName="SHA-512" hashValue="8Jt6ydNMYi4Pcb3JxIjbzrd658W2EzyWlHlwAD1B8OTRkqokQRlq303acMWmh31TVRO0Pmi55HwxWjRq5/sGsg==" saltValue="JIbgTQqZhjpY8OEfpO6m2Q==" spinCount="100000" sheet="1" objects="1" scenarios="1" autoFilter="0"/>
  <mergeCells count="9">
    <mergeCell ref="I47:K47"/>
    <mergeCell ref="I53:K53"/>
    <mergeCell ref="E43:H43"/>
    <mergeCell ref="I11:K11"/>
    <mergeCell ref="I17:K17"/>
    <mergeCell ref="I23:K23"/>
    <mergeCell ref="I29:K29"/>
    <mergeCell ref="I35:K35"/>
    <mergeCell ref="I41:K41"/>
  </mergeCells>
  <dataValidations count="2">
    <dataValidation type="list" allowBlank="1" showInputMessage="1" showErrorMessage="1" errorTitle="Invalid Entry" error="Must select TRUE or FALSE!" sqref="K7 K13 K19 K25 K37 K43 K49 K31" xr:uid="{00000000-0002-0000-0A00-000000000000}">
      <formula1>$O$5:$O$6</formula1>
    </dataValidation>
    <dataValidation type="custom" allowBlank="1" showInputMessage="1" showErrorMessage="1" errorTitle="Invalid Entry" error="Please enter only 10 digits.  The field will automatically format as a phone number." sqref="E17 E29" xr:uid="{00000000-0002-0000-0A00-000001000000}">
      <formula1>AND(ISNUMBER(E17),LEN(E17)=10)</formula1>
    </dataValidation>
  </dataValidations>
  <printOptions horizontalCentered="1"/>
  <pageMargins left="0.7" right="0.7" top="0.25" bottom="0.75" header="0.3" footer="0.3"/>
  <pageSetup scale="99" orientation="portrait" r:id="rId1"/>
  <headerFooter>
    <oddFooter>&amp;L&amp;9&amp;F&amp;R&amp;9&amp;A, 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Choose State from dropdown" xr:uid="{00000000-0002-0000-0A00-000002000000}">
          <x14:formula1>
            <xm:f>Dropdowns!$A$71:$A$121</xm:f>
          </x14:formula1>
          <xm:sqref>H10 H16 H22 H28 H34 H40 H46 H52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R91"/>
  <sheetViews>
    <sheetView zoomScale="110" zoomScaleNormal="110" workbookViewId="0">
      <selection activeCell="A4" sqref="A4"/>
    </sheetView>
  </sheetViews>
  <sheetFormatPr defaultRowHeight="15"/>
  <cols>
    <col min="1" max="1" width="4" customWidth="1"/>
    <col min="2" max="2" width="31.42578125" customWidth="1"/>
    <col min="3" max="3" width="10.7109375" customWidth="1"/>
    <col min="4" max="4" width="2.7109375" customWidth="1"/>
    <col min="5" max="5" width="11.5703125" customWidth="1"/>
    <col min="7" max="7" width="2" customWidth="1"/>
    <col min="8" max="8" width="25.85546875" customWidth="1"/>
    <col min="9" max="9" width="11.7109375" customWidth="1"/>
    <col min="10" max="10" width="13.140625" customWidth="1"/>
    <col min="11" max="11" width="38.5703125" customWidth="1"/>
    <col min="12" max="12" width="2.140625" style="47" customWidth="1"/>
    <col min="13" max="13" width="9.5703125" hidden="1" customWidth="1"/>
    <col min="14" max="16" width="9.140625" hidden="1" customWidth="1"/>
    <col min="17" max="17" width="17.85546875" hidden="1" customWidth="1"/>
    <col min="18" max="18" width="2" style="47" customWidth="1"/>
  </cols>
  <sheetData>
    <row r="1" spans="1:13">
      <c r="A1" s="8" t="str">
        <f>'DEV Info'!A1</f>
        <v>Virginia Housing Rental Housing Loan Application - MIXED USE</v>
      </c>
    </row>
    <row r="2" spans="1:13" ht="7.15" customHeight="1" thickBot="1">
      <c r="A2" s="1"/>
      <c r="B2" s="1"/>
      <c r="C2" s="1"/>
      <c r="D2" s="1"/>
      <c r="E2" s="1"/>
      <c r="F2" s="1"/>
      <c r="G2" s="1"/>
      <c r="H2" s="1"/>
      <c r="I2" s="1"/>
      <c r="J2" s="1"/>
    </row>
    <row r="4" spans="1:13" ht="18.75">
      <c r="A4" s="26" t="s">
        <v>92</v>
      </c>
      <c r="M4" s="51" t="s">
        <v>64</v>
      </c>
    </row>
    <row r="5" spans="1:13">
      <c r="B5" t="s">
        <v>1032</v>
      </c>
      <c r="M5" t="b">
        <v>1</v>
      </c>
    </row>
    <row r="6" spans="1:13">
      <c r="B6" t="s">
        <v>838</v>
      </c>
      <c r="L6" s="48"/>
      <c r="M6" t="b">
        <v>0</v>
      </c>
    </row>
    <row r="7" spans="1:13">
      <c r="B7" t="s">
        <v>93</v>
      </c>
      <c r="L7" s="49"/>
      <c r="M7" s="36"/>
    </row>
    <row r="8" spans="1:13">
      <c r="B8" t="s">
        <v>864</v>
      </c>
      <c r="L8" s="49"/>
      <c r="M8" s="36"/>
    </row>
    <row r="9" spans="1:13">
      <c r="B9" t="s">
        <v>865</v>
      </c>
      <c r="L9" s="49"/>
      <c r="M9" s="36"/>
    </row>
    <row r="10" spans="1:13">
      <c r="B10" t="s">
        <v>866</v>
      </c>
      <c r="L10" s="49"/>
      <c r="M10" s="36"/>
    </row>
    <row r="11" spans="1:13">
      <c r="B11" t="s">
        <v>867</v>
      </c>
      <c r="L11" s="49"/>
      <c r="M11" s="36"/>
    </row>
    <row r="12" spans="1:13">
      <c r="B12" t="s">
        <v>868</v>
      </c>
      <c r="L12" s="50"/>
      <c r="M12" s="24"/>
    </row>
    <row r="13" spans="1:13">
      <c r="B13" t="s">
        <v>869</v>
      </c>
    </row>
    <row r="15" spans="1:13" ht="18.75">
      <c r="A15" s="26" t="s">
        <v>94</v>
      </c>
    </row>
    <row r="16" spans="1:13">
      <c r="B16" t="s">
        <v>1033</v>
      </c>
    </row>
    <row r="17" spans="1:11">
      <c r="B17" t="s">
        <v>95</v>
      </c>
    </row>
    <row r="18" spans="1:11">
      <c r="B18" t="s">
        <v>98</v>
      </c>
    </row>
    <row r="19" spans="1:11">
      <c r="B19" t="s">
        <v>97</v>
      </c>
    </row>
    <row r="20" spans="1:11">
      <c r="B20" t="s">
        <v>1202</v>
      </c>
    </row>
    <row r="21" spans="1:11">
      <c r="B21" t="s">
        <v>842</v>
      </c>
    </row>
    <row r="22" spans="1:11">
      <c r="B22" t="s">
        <v>1016</v>
      </c>
    </row>
    <row r="23" spans="1:11">
      <c r="B23" t="s">
        <v>96</v>
      </c>
    </row>
    <row r="24" spans="1:11">
      <c r="B24" t="s">
        <v>1003</v>
      </c>
    </row>
    <row r="25" spans="1:11" ht="10.5" customHeight="1"/>
    <row r="26" spans="1:11" ht="18.75">
      <c r="A26" s="26" t="s">
        <v>120</v>
      </c>
      <c r="B26" s="25"/>
      <c r="K26" s="296"/>
    </row>
    <row r="27" spans="1:11">
      <c r="A27" s="438">
        <v>1</v>
      </c>
      <c r="B27" t="s">
        <v>1238</v>
      </c>
      <c r="E27" s="383"/>
    </row>
    <row r="28" spans="1:11" ht="14.45" customHeight="1">
      <c r="A28" s="31"/>
      <c r="B28" t="s">
        <v>1239</v>
      </c>
      <c r="H28" s="383"/>
    </row>
    <row r="29" spans="1:11" ht="9" customHeight="1">
      <c r="A29" s="31"/>
    </row>
    <row r="30" spans="1:11">
      <c r="A30" s="438">
        <v>2</v>
      </c>
      <c r="B30" t="s">
        <v>1353</v>
      </c>
      <c r="H30" s="376" t="b">
        <v>0</v>
      </c>
    </row>
    <row r="31" spans="1:11">
      <c r="A31" s="438">
        <v>3</v>
      </c>
      <c r="B31" t="s">
        <v>131</v>
      </c>
      <c r="H31" s="376" t="b">
        <v>0</v>
      </c>
    </row>
    <row r="32" spans="1:11" ht="9" customHeight="1">
      <c r="A32" s="438"/>
    </row>
    <row r="33" spans="1:17">
      <c r="A33" s="438">
        <v>4</v>
      </c>
      <c r="B33" t="s">
        <v>1170</v>
      </c>
      <c r="C33" s="377"/>
      <c r="F33" s="56" t="s">
        <v>1354</v>
      </c>
      <c r="H33" s="440"/>
      <c r="M33" s="25"/>
    </row>
    <row r="34" spans="1:17" ht="9" customHeight="1">
      <c r="A34" s="438"/>
      <c r="F34" s="56"/>
      <c r="H34" s="56"/>
      <c r="M34" s="25"/>
    </row>
    <row r="35" spans="1:17" ht="14.45" customHeight="1">
      <c r="A35" s="438">
        <v>5</v>
      </c>
      <c r="B35" t="s">
        <v>100</v>
      </c>
      <c r="C35" s="384">
        <v>0</v>
      </c>
    </row>
    <row r="36" spans="1:17" ht="9" customHeight="1">
      <c r="A36" s="438"/>
    </row>
    <row r="37" spans="1:17" ht="14.45" customHeight="1">
      <c r="A37" s="438">
        <v>6</v>
      </c>
      <c r="B37" s="435" t="s">
        <v>1356</v>
      </c>
      <c r="H37" s="375"/>
      <c r="M37" s="370" t="s">
        <v>1357</v>
      </c>
      <c r="N37" s="171"/>
      <c r="O37" s="171"/>
      <c r="P37" s="171"/>
      <c r="Q37" s="172"/>
    </row>
    <row r="38" spans="1:17">
      <c r="A38" s="438"/>
      <c r="B38" s="435" t="s">
        <v>1355</v>
      </c>
      <c r="H38" s="424" t="str">
        <f>M38</f>
        <v>Error: Please provide Ground Lease Type.</v>
      </c>
      <c r="M38" s="436" t="str">
        <f>IF(H37="select","Error: Please provide Ground Lease Type.",IF(H37="","Error: Please provide Ground Lease Type.",""))</f>
        <v>Error: Please provide Ground Lease Type.</v>
      </c>
      <c r="Q38" s="175"/>
    </row>
    <row r="39" spans="1:17" ht="9" customHeight="1">
      <c r="A39" s="438"/>
      <c r="B39" s="80"/>
      <c r="F39" s="80"/>
      <c r="G39" s="80"/>
      <c r="H39" s="80"/>
      <c r="I39" s="80"/>
      <c r="M39" s="178"/>
      <c r="N39" s="176"/>
      <c r="O39" s="176"/>
      <c r="P39" s="176"/>
      <c r="Q39" s="66"/>
    </row>
    <row r="40" spans="1:17">
      <c r="A40" s="438">
        <v>7</v>
      </c>
      <c r="B40" t="s">
        <v>1002</v>
      </c>
      <c r="F40" s="80"/>
      <c r="G40" s="80"/>
      <c r="H40" s="376" t="b">
        <v>0</v>
      </c>
      <c r="I40" s="296"/>
      <c r="M40" s="174"/>
    </row>
    <row r="41" spans="1:17">
      <c r="A41" s="438"/>
      <c r="B41" t="s">
        <v>1362</v>
      </c>
      <c r="F41" s="833"/>
      <c r="G41" s="833"/>
      <c r="H41" s="833"/>
      <c r="I41" s="833"/>
      <c r="J41" s="833"/>
      <c r="M41" s="174"/>
    </row>
    <row r="42" spans="1:17" ht="9" customHeight="1">
      <c r="A42" s="438"/>
      <c r="M42" s="174"/>
    </row>
    <row r="43" spans="1:17">
      <c r="A43" s="438">
        <v>8</v>
      </c>
      <c r="B43" t="s">
        <v>1359</v>
      </c>
      <c r="F43" s="80"/>
      <c r="G43" s="80"/>
      <c r="H43" s="376" t="b">
        <v>0</v>
      </c>
      <c r="I43" s="414"/>
      <c r="M43" s="174"/>
    </row>
    <row r="44" spans="1:17" ht="9" customHeight="1">
      <c r="A44" s="438"/>
      <c r="F44" s="80"/>
      <c r="G44" s="80"/>
      <c r="H44" s="414"/>
      <c r="I44" s="414"/>
      <c r="M44" s="174"/>
    </row>
    <row r="45" spans="1:17">
      <c r="A45" s="438">
        <v>9</v>
      </c>
      <c r="B45" t="s">
        <v>1361</v>
      </c>
      <c r="F45" s="80"/>
      <c r="G45" s="80"/>
      <c r="H45" s="376" t="b">
        <v>0</v>
      </c>
      <c r="I45" s="296"/>
      <c r="M45" s="174"/>
    </row>
    <row r="46" spans="1:17">
      <c r="A46" s="438">
        <v>10</v>
      </c>
      <c r="B46" s="798" t="s">
        <v>1360</v>
      </c>
      <c r="C46" s="798"/>
      <c r="D46" s="798"/>
      <c r="E46" s="798"/>
      <c r="F46" s="80"/>
      <c r="G46" s="80"/>
      <c r="H46" s="376" t="b">
        <v>0</v>
      </c>
      <c r="I46" s="296"/>
      <c r="M46" s="174"/>
    </row>
    <row r="47" spans="1:17">
      <c r="A47" s="437"/>
      <c r="B47" s="798"/>
      <c r="C47" s="798"/>
      <c r="D47" s="798"/>
      <c r="E47" s="798"/>
      <c r="F47" s="80"/>
      <c r="G47" s="80"/>
      <c r="H47" s="80"/>
      <c r="I47" s="80"/>
      <c r="M47" s="174"/>
    </row>
    <row r="48" spans="1:17">
      <c r="A48" s="437"/>
    </row>
    <row r="49" spans="1:13">
      <c r="A49" s="438">
        <v>11</v>
      </c>
      <c r="B49" s="798" t="s">
        <v>1193</v>
      </c>
      <c r="C49" s="376" t="b">
        <v>0</v>
      </c>
      <c r="E49" s="55" t="s">
        <v>1194</v>
      </c>
      <c r="F49" s="756"/>
      <c r="G49" s="756"/>
      <c r="H49" s="756"/>
      <c r="I49" s="756"/>
      <c r="J49" s="756"/>
    </row>
    <row r="50" spans="1:13">
      <c r="A50" s="438"/>
      <c r="B50" s="798"/>
      <c r="E50" s="55" t="s">
        <v>1195</v>
      </c>
      <c r="F50" s="757"/>
      <c r="G50" s="757"/>
      <c r="H50" s="757"/>
      <c r="I50" s="757"/>
      <c r="J50" s="757"/>
    </row>
    <row r="51" spans="1:13" ht="10.5" customHeight="1">
      <c r="A51" s="438"/>
    </row>
    <row r="52" spans="1:13">
      <c r="A52" s="438">
        <v>12</v>
      </c>
      <c r="B52" t="s">
        <v>1308</v>
      </c>
    </row>
    <row r="53" spans="1:13">
      <c r="A53" s="55"/>
      <c r="B53" t="s">
        <v>828</v>
      </c>
      <c r="C53" s="376" t="b">
        <v>0</v>
      </c>
      <c r="H53" t="s">
        <v>833</v>
      </c>
      <c r="I53" s="386" t="b">
        <v>0</v>
      </c>
    </row>
    <row r="54" spans="1:13">
      <c r="A54" s="55"/>
      <c r="B54" t="s">
        <v>829</v>
      </c>
      <c r="C54" s="376" t="b">
        <v>0</v>
      </c>
      <c r="H54" s="816" t="s">
        <v>834</v>
      </c>
      <c r="I54" s="817"/>
    </row>
    <row r="55" spans="1:13">
      <c r="A55" s="55"/>
      <c r="B55" t="s">
        <v>115</v>
      </c>
      <c r="C55" s="376" t="b">
        <v>0</v>
      </c>
      <c r="H55" s="818"/>
      <c r="I55" s="819"/>
    </row>
    <row r="56" spans="1:13">
      <c r="A56" s="55"/>
      <c r="B56" t="s">
        <v>132</v>
      </c>
      <c r="C56" s="376" t="b">
        <v>0</v>
      </c>
      <c r="H56" s="818"/>
      <c r="I56" s="819"/>
      <c r="M56" s="25"/>
    </row>
    <row r="57" spans="1:13">
      <c r="A57" s="55"/>
      <c r="H57" s="820"/>
      <c r="I57" s="821"/>
    </row>
    <row r="58" spans="1:13">
      <c r="A58" s="55"/>
    </row>
    <row r="59" spans="1:13">
      <c r="A59" s="438">
        <v>13</v>
      </c>
      <c r="B59" t="s">
        <v>1306</v>
      </c>
    </row>
    <row r="60" spans="1:13">
      <c r="A60" s="55"/>
      <c r="B60" t="s">
        <v>827</v>
      </c>
      <c r="C60" s="376" t="b">
        <v>0</v>
      </c>
      <c r="H60" t="s">
        <v>114</v>
      </c>
      <c r="I60" s="376" t="b">
        <v>0</v>
      </c>
      <c r="M60" t="s">
        <v>1307</v>
      </c>
    </row>
    <row r="61" spans="1:13">
      <c r="A61" s="55"/>
      <c r="B61" t="s">
        <v>116</v>
      </c>
      <c r="C61" s="376" t="b">
        <v>0</v>
      </c>
      <c r="H61" t="s">
        <v>119</v>
      </c>
      <c r="I61" s="376" t="b">
        <v>0</v>
      </c>
    </row>
    <row r="62" spans="1:13">
      <c r="A62" s="55"/>
      <c r="B62" t="s">
        <v>118</v>
      </c>
      <c r="C62" s="376" t="b">
        <v>0</v>
      </c>
      <c r="H62" t="s">
        <v>832</v>
      </c>
      <c r="I62" s="376" t="b">
        <v>0</v>
      </c>
    </row>
    <row r="63" spans="1:13">
      <c r="A63" s="55"/>
      <c r="B63" t="s">
        <v>117</v>
      </c>
    </row>
    <row r="64" spans="1:13">
      <c r="A64" s="55"/>
      <c r="B64" s="816"/>
      <c r="C64" s="759"/>
      <c r="D64" s="759"/>
      <c r="E64" s="759"/>
      <c r="F64" s="817"/>
    </row>
    <row r="65" spans="1:16">
      <c r="A65" s="55"/>
      <c r="B65" s="820"/>
      <c r="C65" s="757"/>
      <c r="D65" s="757"/>
      <c r="E65" s="757"/>
      <c r="F65" s="821"/>
    </row>
    <row r="66" spans="1:16">
      <c r="A66" s="55"/>
      <c r="B66" s="55"/>
      <c r="C66" s="55"/>
      <c r="D66" s="55"/>
      <c r="E66" s="55"/>
      <c r="F66" s="55"/>
    </row>
    <row r="67" spans="1:16">
      <c r="A67" s="438">
        <v>14</v>
      </c>
      <c r="B67" t="s">
        <v>1247</v>
      </c>
      <c r="E67" s="832">
        <v>0</v>
      </c>
      <c r="F67" s="832"/>
      <c r="G67" s="832"/>
    </row>
    <row r="68" spans="1:16">
      <c r="A68" s="55"/>
    </row>
    <row r="69" spans="1:16">
      <c r="A69" s="438">
        <v>15</v>
      </c>
      <c r="B69" s="25" t="s">
        <v>101</v>
      </c>
      <c r="F69" s="830">
        <v>16</v>
      </c>
      <c r="G69" s="830"/>
      <c r="H69" s="25" t="s">
        <v>112</v>
      </c>
    </row>
    <row r="70" spans="1:16">
      <c r="A70" s="55"/>
      <c r="B70" t="s">
        <v>102</v>
      </c>
      <c r="C70" s="387" t="s">
        <v>88</v>
      </c>
      <c r="H70" t="s">
        <v>106</v>
      </c>
      <c r="I70" s="761"/>
      <c r="J70" s="761"/>
    </row>
    <row r="71" spans="1:16">
      <c r="A71" s="55"/>
      <c r="B71" t="s">
        <v>103</v>
      </c>
      <c r="C71" s="829">
        <v>0</v>
      </c>
      <c r="D71" s="829"/>
      <c r="H71" t="s">
        <v>107</v>
      </c>
      <c r="I71" s="826">
        <v>0</v>
      </c>
      <c r="J71" s="826"/>
    </row>
    <row r="72" spans="1:16">
      <c r="A72" s="55"/>
      <c r="B72" t="s">
        <v>104</v>
      </c>
      <c r="C72" s="831">
        <v>0</v>
      </c>
      <c r="D72" s="831"/>
      <c r="H72" t="s">
        <v>108</v>
      </c>
      <c r="I72" s="630">
        <v>0</v>
      </c>
      <c r="J72" t="s">
        <v>3234</v>
      </c>
    </row>
    <row r="73" spans="1:16">
      <c r="A73" s="55"/>
      <c r="B73" t="s">
        <v>105</v>
      </c>
      <c r="C73" s="387" t="s">
        <v>88</v>
      </c>
      <c r="H73" t="s">
        <v>109</v>
      </c>
      <c r="I73" s="827">
        <v>0</v>
      </c>
      <c r="J73" s="827"/>
    </row>
    <row r="74" spans="1:16">
      <c r="A74" s="55"/>
      <c r="B74" s="415" t="s">
        <v>1248</v>
      </c>
      <c r="H74" t="s">
        <v>110</v>
      </c>
      <c r="I74" s="630">
        <v>0</v>
      </c>
      <c r="J74" t="s">
        <v>3234</v>
      </c>
    </row>
    <row r="75" spans="1:16">
      <c r="A75" s="55"/>
      <c r="H75" t="s">
        <v>111</v>
      </c>
      <c r="I75" s="828">
        <v>0</v>
      </c>
      <c r="J75" s="828"/>
    </row>
    <row r="76" spans="1:16">
      <c r="A76" s="55"/>
      <c r="B76" t="s">
        <v>113</v>
      </c>
      <c r="P76" s="25" t="s">
        <v>1312</v>
      </c>
    </row>
    <row r="77" spans="1:16">
      <c r="A77" s="55"/>
      <c r="B77" s="816"/>
      <c r="C77" s="759"/>
      <c r="D77" s="759"/>
      <c r="E77" s="759"/>
      <c r="F77" s="759"/>
      <c r="G77" s="759"/>
      <c r="H77" s="759"/>
      <c r="I77" s="817"/>
      <c r="P77" t="s">
        <v>1310</v>
      </c>
    </row>
    <row r="78" spans="1:16" ht="16.899999999999999" customHeight="1">
      <c r="A78" s="55"/>
      <c r="B78" s="818"/>
      <c r="C78" s="756"/>
      <c r="D78" s="756"/>
      <c r="E78" s="756"/>
      <c r="F78" s="756"/>
      <c r="G78" s="756"/>
      <c r="H78" s="756"/>
      <c r="I78" s="819"/>
      <c r="P78" t="s">
        <v>1311</v>
      </c>
    </row>
    <row r="79" spans="1:16">
      <c r="A79" s="55"/>
      <c r="B79" s="820"/>
      <c r="C79" s="757"/>
      <c r="D79" s="757"/>
      <c r="E79" s="757"/>
      <c r="F79" s="757"/>
      <c r="G79" s="757"/>
      <c r="H79" s="757"/>
      <c r="I79" s="821"/>
    </row>
    <row r="80" spans="1:16">
      <c r="A80" s="55"/>
    </row>
    <row r="81" spans="1:11">
      <c r="A81" s="438">
        <v>17</v>
      </c>
      <c r="B81" t="s">
        <v>840</v>
      </c>
      <c r="I81" s="761"/>
      <c r="J81" s="761"/>
    </row>
    <row r="82" spans="1:11">
      <c r="A82" s="55"/>
      <c r="B82" s="806" t="s">
        <v>1313</v>
      </c>
      <c r="C82" s="806"/>
      <c r="D82" s="806"/>
      <c r="E82" s="806"/>
      <c r="F82" s="806"/>
      <c r="G82" s="806"/>
      <c r="H82" s="806"/>
      <c r="I82" s="806"/>
      <c r="J82" s="806"/>
    </row>
    <row r="83" spans="1:11">
      <c r="A83" s="55"/>
      <c r="B83" s="806"/>
      <c r="C83" s="806"/>
      <c r="D83" s="806"/>
      <c r="E83" s="806"/>
      <c r="F83" s="806"/>
      <c r="G83" s="806"/>
      <c r="H83" s="806"/>
      <c r="I83" s="806"/>
      <c r="J83" s="806"/>
    </row>
    <row r="84" spans="1:11" ht="6" customHeight="1">
      <c r="A84" s="55"/>
      <c r="B84" s="632"/>
      <c r="C84" s="632"/>
      <c r="D84" s="632"/>
      <c r="E84" s="632"/>
      <c r="F84" s="632"/>
      <c r="G84" s="632"/>
      <c r="H84" s="632"/>
      <c r="I84" s="632"/>
      <c r="J84" s="632"/>
    </row>
    <row r="85" spans="1:11">
      <c r="A85" s="438">
        <v>18</v>
      </c>
      <c r="B85" t="s">
        <v>1214</v>
      </c>
      <c r="E85" s="376" t="b">
        <v>0</v>
      </c>
      <c r="F85" s="416" t="s">
        <v>1215</v>
      </c>
      <c r="K85" s="25"/>
    </row>
    <row r="86" spans="1:11">
      <c r="A86" s="55"/>
    </row>
    <row r="87" spans="1:11">
      <c r="A87" s="438">
        <v>19</v>
      </c>
      <c r="B87" t="s">
        <v>3250</v>
      </c>
      <c r="E87" s="376" t="b">
        <v>0</v>
      </c>
      <c r="F87" s="763" t="s">
        <v>1249</v>
      </c>
      <c r="H87" s="756"/>
      <c r="I87" s="756"/>
      <c r="J87" s="756"/>
    </row>
    <row r="88" spans="1:11">
      <c r="A88" s="55"/>
      <c r="F88" s="763"/>
      <c r="H88" s="756"/>
      <c r="I88" s="756"/>
      <c r="J88" s="756"/>
    </row>
    <row r="89" spans="1:11">
      <c r="A89" s="55"/>
      <c r="H89" s="757"/>
      <c r="I89" s="757"/>
      <c r="J89" s="757"/>
    </row>
    <row r="90" spans="1:11">
      <c r="A90" s="55"/>
    </row>
    <row r="91" spans="1:11">
      <c r="A91" s="55"/>
    </row>
  </sheetData>
  <sheetProtection algorithmName="SHA-512" hashValue="O+/HD5RcySwRsvIxc0f+xTyOatlq2tN+2zCEPwvo7KsTXpPf6LLWWBUuKphFnS4R3Tpx2nBDCQ+Fz0es4d/plQ==" saltValue="9bVqcgbhPPpsI6QJ+3Bl8Q==" spinCount="100000" sheet="1" objects="1" scenarios="1" autoFilter="0"/>
  <mergeCells count="19">
    <mergeCell ref="E67:G67"/>
    <mergeCell ref="F41:J41"/>
    <mergeCell ref="B64:F65"/>
    <mergeCell ref="F87:F88"/>
    <mergeCell ref="H87:J89"/>
    <mergeCell ref="B49:B50"/>
    <mergeCell ref="F49:J50"/>
    <mergeCell ref="B46:E47"/>
    <mergeCell ref="I81:J81"/>
    <mergeCell ref="H54:I57"/>
    <mergeCell ref="I71:J71"/>
    <mergeCell ref="I73:J73"/>
    <mergeCell ref="I75:J75"/>
    <mergeCell ref="B77:I79"/>
    <mergeCell ref="I70:J70"/>
    <mergeCell ref="C71:D71"/>
    <mergeCell ref="F69:G69"/>
    <mergeCell ref="C72:D72"/>
    <mergeCell ref="B82:J83"/>
  </mergeCells>
  <dataValidations count="4">
    <dataValidation type="list" allowBlank="1" showInputMessage="1" showErrorMessage="1" errorTitle="Invalid Entry" error="Must select True or False!" sqref="I53 C53:C56 C49 C60:C62 E85 E87 H40 I60:I62 H45:H46 H43 H30 H31 C33" xr:uid="{00000000-0002-0000-0B00-000000000000}">
      <formula1>$M$5:$M$6</formula1>
    </dataValidation>
    <dataValidation type="list" allowBlank="1" showInputMessage="1" showErrorMessage="1" errorTitle="Invalid Entry" error="Must chose from available options." sqref="I81:J81" xr:uid="{00000000-0002-0000-0B00-000001000000}">
      <formula1>$P$77:$P$78</formula1>
    </dataValidation>
    <dataValidation type="list" errorStyle="warning" showInputMessage="1" showErrorMessage="1" errorTitle="SmartDox" error="The value you entered for the dropdown is not valid." sqref="H33" xr:uid="{00000000-0002-0000-0B00-000002000000}">
      <formula1>SD_D_PL_UDF_439_Name</formula1>
    </dataValidation>
    <dataValidation type="list" errorStyle="warning" showInputMessage="1" showErrorMessage="1" errorTitle="SmartDox" error="The value you entered for the dropdown is not valid." sqref="H37" xr:uid="{00000000-0002-0000-0B00-000003000000}">
      <formula1>SD_D_PL_UDF_451_Name</formula1>
    </dataValidation>
  </dataValidations>
  <printOptions horizontalCentered="1"/>
  <pageMargins left="0.5" right="0.5" top="0.25" bottom="0.75" header="0.3" footer="0.3"/>
  <pageSetup scale="78" fitToHeight="10" orientation="portrait" r:id="rId1"/>
  <headerFooter>
    <oddFooter>&amp;L&amp;9&amp;F&amp;R&amp;9&amp;A, Page &amp;P of &amp;N</oddFooter>
  </headerFooter>
  <ignoredErrors>
    <ignoredError sqref="A51 A48 A65 A68 A70:A80 A53:A58"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O55"/>
  <sheetViews>
    <sheetView zoomScaleNormal="100" workbookViewId="0">
      <selection activeCell="A4" sqref="A4"/>
    </sheetView>
  </sheetViews>
  <sheetFormatPr defaultRowHeight="15"/>
  <cols>
    <col min="1" max="1" width="4" customWidth="1"/>
    <col min="2" max="2" width="24.28515625" customWidth="1"/>
    <col min="3" max="3" width="15.7109375" customWidth="1"/>
    <col min="4" max="4" width="2.85546875" customWidth="1"/>
    <col min="5" max="5" width="3.7109375" customWidth="1"/>
    <col min="6" max="6" width="13.5703125" customWidth="1"/>
    <col min="7" max="7" width="13.7109375" customWidth="1"/>
    <col min="8" max="8" width="27.85546875" customWidth="1"/>
    <col min="9" max="9" width="11.5703125" customWidth="1"/>
    <col min="10" max="10" width="18" customWidth="1"/>
    <col min="11" max="11" width="2" style="47" customWidth="1"/>
    <col min="12" max="12" width="10.140625" hidden="1" customWidth="1"/>
    <col min="13" max="13" width="9.5703125" hidden="1" customWidth="1"/>
    <col min="14" max="14" width="8.85546875" hidden="1" customWidth="1"/>
    <col min="15" max="15" width="2" style="47" customWidth="1"/>
    <col min="17" max="17" width="14.85546875" bestFit="1" customWidth="1"/>
  </cols>
  <sheetData>
    <row r="1" spans="1:13" ht="15.75">
      <c r="A1" s="12" t="str">
        <f>'DEV Info'!A1</f>
        <v>Virginia Housing Rental Housing Loan Application - MIXED USE</v>
      </c>
      <c r="M1" t="s">
        <v>248</v>
      </c>
    </row>
    <row r="2" spans="1:13" ht="7.15" customHeight="1" thickBot="1">
      <c r="A2" s="1"/>
      <c r="B2" s="1"/>
      <c r="C2" s="1"/>
      <c r="D2" s="1"/>
      <c r="E2" s="1"/>
      <c r="F2" s="1"/>
      <c r="G2" s="1"/>
      <c r="H2" s="1"/>
      <c r="I2" s="1"/>
      <c r="J2" s="1"/>
    </row>
    <row r="4" spans="1:13" ht="18.75">
      <c r="A4" s="26" t="s">
        <v>121</v>
      </c>
      <c r="L4" s="51" t="s">
        <v>64</v>
      </c>
    </row>
    <row r="5" spans="1:13">
      <c r="A5" s="439">
        <v>1</v>
      </c>
      <c r="B5" t="s">
        <v>3191</v>
      </c>
      <c r="D5" s="58"/>
      <c r="H5" s="390">
        <v>0</v>
      </c>
      <c r="L5" t="b">
        <v>1</v>
      </c>
    </row>
    <row r="6" spans="1:13">
      <c r="A6" s="439">
        <v>2</v>
      </c>
      <c r="B6" t="s">
        <v>3192</v>
      </c>
      <c r="D6" s="58"/>
      <c r="H6" s="390">
        <v>0</v>
      </c>
      <c r="L6" t="b">
        <v>0</v>
      </c>
    </row>
    <row r="7" spans="1:13">
      <c r="A7" s="439">
        <v>3</v>
      </c>
      <c r="B7" t="s">
        <v>3305</v>
      </c>
      <c r="D7" s="58"/>
      <c r="H7" s="390">
        <v>0</v>
      </c>
    </row>
    <row r="8" spans="1:13">
      <c r="A8" s="439">
        <v>4</v>
      </c>
      <c r="B8" t="s">
        <v>3193</v>
      </c>
      <c r="D8" s="58"/>
      <c r="H8" s="472">
        <f>H5-H6-H7</f>
        <v>0</v>
      </c>
      <c r="J8" s="441"/>
    </row>
    <row r="9" spans="1:13" ht="8.4499999999999993" customHeight="1">
      <c r="A9" s="439"/>
      <c r="D9" s="256"/>
      <c r="J9" s="32"/>
    </row>
    <row r="10" spans="1:13">
      <c r="A10" s="439">
        <v>5</v>
      </c>
      <c r="B10" t="s">
        <v>122</v>
      </c>
      <c r="C10" s="383">
        <v>0</v>
      </c>
      <c r="E10" s="439">
        <v>8</v>
      </c>
      <c r="F10" t="s">
        <v>129</v>
      </c>
      <c r="H10" s="391"/>
    </row>
    <row r="11" spans="1:13">
      <c r="A11" s="439">
        <v>6</v>
      </c>
      <c r="B11" t="s">
        <v>128</v>
      </c>
      <c r="C11" s="383">
        <v>0</v>
      </c>
      <c r="E11" s="439">
        <v>9</v>
      </c>
      <c r="F11" t="s">
        <v>130</v>
      </c>
      <c r="H11" s="391"/>
    </row>
    <row r="12" spans="1:13">
      <c r="A12" s="439"/>
      <c r="E12" s="439">
        <v>10</v>
      </c>
      <c r="F12" t="s">
        <v>124</v>
      </c>
      <c r="H12" s="391"/>
      <c r="J12" s="837" t="s">
        <v>1018</v>
      </c>
    </row>
    <row r="13" spans="1:13">
      <c r="A13" s="439">
        <v>7</v>
      </c>
      <c r="B13" t="s">
        <v>123</v>
      </c>
      <c r="C13" s="383">
        <v>0</v>
      </c>
      <c r="E13" s="439">
        <v>11</v>
      </c>
      <c r="F13" t="s">
        <v>125</v>
      </c>
      <c r="H13" s="391"/>
      <c r="J13" s="837"/>
    </row>
    <row r="14" spans="1:13">
      <c r="A14" s="439"/>
      <c r="B14" t="s">
        <v>801</v>
      </c>
      <c r="E14" s="439">
        <v>12</v>
      </c>
      <c r="F14" t="s">
        <v>126</v>
      </c>
      <c r="H14" s="391"/>
      <c r="J14" s="837"/>
    </row>
    <row r="15" spans="1:13">
      <c r="A15" s="442"/>
      <c r="B15" s="391"/>
      <c r="E15" s="439">
        <v>13</v>
      </c>
      <c r="F15" t="s">
        <v>127</v>
      </c>
      <c r="H15" s="391"/>
      <c r="J15" s="837"/>
    </row>
    <row r="16" spans="1:13">
      <c r="A16" s="439"/>
    </row>
    <row r="17" spans="1:9">
      <c r="A17" s="439">
        <v>14</v>
      </c>
      <c r="B17" t="s">
        <v>1314</v>
      </c>
    </row>
    <row r="18" spans="1:9">
      <c r="A18" s="439"/>
      <c r="B18" s="816"/>
      <c r="C18" s="759"/>
      <c r="D18" s="759"/>
      <c r="E18" s="759"/>
      <c r="F18" s="759"/>
      <c r="G18" s="759"/>
      <c r="H18" s="817"/>
    </row>
    <row r="19" spans="1:9">
      <c r="A19" s="439"/>
      <c r="B19" s="818"/>
      <c r="C19" s="756"/>
      <c r="D19" s="756"/>
      <c r="E19" s="756"/>
      <c r="F19" s="756"/>
      <c r="G19" s="756"/>
      <c r="H19" s="819"/>
    </row>
    <row r="20" spans="1:9">
      <c r="A20" s="439"/>
      <c r="B20" s="820"/>
      <c r="C20" s="757"/>
      <c r="D20" s="757"/>
      <c r="E20" s="757"/>
      <c r="F20" s="757"/>
      <c r="G20" s="757"/>
      <c r="H20" s="821"/>
    </row>
    <row r="21" spans="1:9" ht="9" customHeight="1">
      <c r="A21" s="439"/>
      <c r="B21" s="439"/>
      <c r="C21" s="439"/>
      <c r="D21" s="439"/>
      <c r="E21" s="439"/>
      <c r="F21" s="439"/>
      <c r="G21" s="439"/>
      <c r="H21" s="439"/>
      <c r="I21" s="439"/>
    </row>
    <row r="22" spans="1:9">
      <c r="A22" s="439">
        <v>15</v>
      </c>
      <c r="B22" t="s">
        <v>1315</v>
      </c>
    </row>
    <row r="23" spans="1:9">
      <c r="A23" s="439"/>
      <c r="B23" s="816"/>
      <c r="C23" s="759"/>
      <c r="D23" s="759"/>
      <c r="E23" s="759"/>
      <c r="F23" s="759"/>
      <c r="G23" s="759"/>
      <c r="H23" s="817"/>
    </row>
    <row r="24" spans="1:9">
      <c r="A24" s="439"/>
      <c r="B24" s="818"/>
      <c r="C24" s="756"/>
      <c r="D24" s="756"/>
      <c r="E24" s="756"/>
      <c r="F24" s="756"/>
      <c r="G24" s="756"/>
      <c r="H24" s="819"/>
    </row>
    <row r="25" spans="1:9">
      <c r="A25" s="439"/>
      <c r="B25" s="818"/>
      <c r="C25" s="756"/>
      <c r="D25" s="756"/>
      <c r="E25" s="756"/>
      <c r="F25" s="756"/>
      <c r="G25" s="756"/>
      <c r="H25" s="819"/>
    </row>
    <row r="26" spans="1:9">
      <c r="A26" s="442"/>
      <c r="B26" s="820"/>
      <c r="C26" s="757"/>
      <c r="D26" s="757"/>
      <c r="E26" s="757"/>
      <c r="F26" s="757"/>
      <c r="G26" s="757"/>
      <c r="H26" s="821"/>
    </row>
    <row r="27" spans="1:9" ht="9" customHeight="1">
      <c r="A27" s="442"/>
    </row>
    <row r="28" spans="1:9">
      <c r="A28" s="439">
        <v>16</v>
      </c>
      <c r="B28" t="s">
        <v>1265</v>
      </c>
      <c r="D28" s="839" t="b">
        <v>0</v>
      </c>
      <c r="E28" s="839"/>
      <c r="F28" s="416" t="s">
        <v>1266</v>
      </c>
    </row>
    <row r="29" spans="1:9">
      <c r="A29" s="439"/>
      <c r="B29" s="816"/>
      <c r="C29" s="759"/>
      <c r="D29" s="756"/>
      <c r="E29" s="756"/>
      <c r="F29" s="759"/>
      <c r="G29" s="759"/>
      <c r="H29" s="817"/>
    </row>
    <row r="30" spans="1:9">
      <c r="A30" s="439"/>
      <c r="B30" s="820"/>
      <c r="C30" s="757"/>
      <c r="D30" s="757"/>
      <c r="E30" s="757"/>
      <c r="F30" s="757"/>
      <c r="G30" s="757"/>
      <c r="H30" s="821"/>
    </row>
    <row r="31" spans="1:9">
      <c r="A31" s="442"/>
    </row>
    <row r="32" spans="1:9">
      <c r="A32" s="439">
        <v>17</v>
      </c>
      <c r="B32" s="25" t="s">
        <v>133</v>
      </c>
      <c r="E32" s="439">
        <v>18</v>
      </c>
      <c r="F32" s="25" t="s">
        <v>143</v>
      </c>
      <c r="G32" s="25"/>
    </row>
    <row r="33" spans="1:12">
      <c r="A33" s="442"/>
      <c r="B33" t="s">
        <v>134</v>
      </c>
      <c r="C33" s="376" t="b">
        <v>0</v>
      </c>
      <c r="F33" t="s">
        <v>144</v>
      </c>
      <c r="H33" s="391"/>
    </row>
    <row r="34" spans="1:12">
      <c r="A34" s="442"/>
      <c r="B34" t="s">
        <v>142</v>
      </c>
      <c r="C34" s="376" t="b">
        <v>0</v>
      </c>
      <c r="F34" t="s">
        <v>145</v>
      </c>
      <c r="H34" s="391"/>
    </row>
    <row r="35" spans="1:12">
      <c r="A35" s="442"/>
      <c r="B35" t="s">
        <v>139</v>
      </c>
      <c r="C35" s="376" t="b">
        <v>0</v>
      </c>
      <c r="F35" t="s">
        <v>146</v>
      </c>
      <c r="H35" s="391"/>
    </row>
    <row r="36" spans="1:12">
      <c r="A36" s="442"/>
      <c r="B36" t="s">
        <v>1316</v>
      </c>
      <c r="C36" s="376" t="b">
        <v>0</v>
      </c>
      <c r="F36" t="s">
        <v>147</v>
      </c>
      <c r="H36" s="391"/>
    </row>
    <row r="37" spans="1:12">
      <c r="A37" s="442"/>
      <c r="B37" t="s">
        <v>135</v>
      </c>
      <c r="C37" s="376" t="b">
        <v>0</v>
      </c>
      <c r="E37" s="439" t="s">
        <v>3310</v>
      </c>
      <c r="F37" t="s">
        <v>870</v>
      </c>
    </row>
    <row r="38" spans="1:12">
      <c r="A38" s="442"/>
      <c r="B38" t="s">
        <v>140</v>
      </c>
      <c r="C38" s="376" t="b">
        <v>0</v>
      </c>
      <c r="F38" s="816"/>
      <c r="G38" s="759"/>
      <c r="H38" s="817"/>
    </row>
    <row r="39" spans="1:12">
      <c r="A39" s="442"/>
      <c r="B39" t="s">
        <v>137</v>
      </c>
      <c r="C39" s="376" t="b">
        <v>0</v>
      </c>
      <c r="F39" s="818"/>
      <c r="G39" s="756"/>
      <c r="H39" s="819"/>
    </row>
    <row r="40" spans="1:12">
      <c r="A40" s="442"/>
      <c r="B40" t="s">
        <v>138</v>
      </c>
      <c r="C40" s="385" t="b">
        <v>0</v>
      </c>
      <c r="F40" s="818"/>
      <c r="G40" s="756"/>
      <c r="H40" s="819"/>
    </row>
    <row r="41" spans="1:12">
      <c r="A41" s="442"/>
      <c r="B41" t="s">
        <v>141</v>
      </c>
      <c r="C41" s="376" t="b">
        <v>0</v>
      </c>
      <c r="F41" s="820"/>
      <c r="G41" s="757"/>
      <c r="H41" s="821"/>
    </row>
    <row r="42" spans="1:12">
      <c r="A42" s="442"/>
      <c r="B42" t="s">
        <v>1036</v>
      </c>
      <c r="C42" s="838"/>
      <c r="D42" s="838"/>
    </row>
    <row r="43" spans="1:12">
      <c r="A43" s="442"/>
      <c r="F43" s="25" t="s">
        <v>1035</v>
      </c>
      <c r="G43" s="25"/>
    </row>
    <row r="44" spans="1:12">
      <c r="A44" s="442"/>
      <c r="L44" s="25" t="s">
        <v>1269</v>
      </c>
    </row>
    <row r="45" spans="1:12">
      <c r="A45" s="439">
        <v>19</v>
      </c>
      <c r="B45" s="259" t="s">
        <v>823</v>
      </c>
      <c r="C45" s="259"/>
      <c r="D45" s="176" t="s">
        <v>69</v>
      </c>
      <c r="E45" s="176"/>
      <c r="F45" s="176"/>
      <c r="G45" s="421" t="s">
        <v>839</v>
      </c>
      <c r="H45" s="189" t="s">
        <v>1268</v>
      </c>
      <c r="L45" t="s">
        <v>1270</v>
      </c>
    </row>
    <row r="46" spans="1:12">
      <c r="A46" s="442"/>
      <c r="B46" s="30" t="s">
        <v>207</v>
      </c>
      <c r="C46" s="834"/>
      <c r="D46" s="835"/>
      <c r="E46" s="835"/>
      <c r="F46" s="836"/>
      <c r="G46" s="392" t="b">
        <v>0</v>
      </c>
      <c r="H46" s="392"/>
      <c r="L46" t="s">
        <v>1271</v>
      </c>
    </row>
    <row r="47" spans="1:12">
      <c r="A47" s="442"/>
      <c r="B47" s="30" t="s">
        <v>209</v>
      </c>
      <c r="C47" s="834"/>
      <c r="D47" s="835"/>
      <c r="E47" s="835"/>
      <c r="F47" s="836"/>
      <c r="G47" s="392" t="b">
        <v>0</v>
      </c>
      <c r="H47" s="392"/>
      <c r="L47" t="s">
        <v>761</v>
      </c>
    </row>
    <row r="48" spans="1:12">
      <c r="A48" s="442"/>
      <c r="B48" s="30" t="s">
        <v>822</v>
      </c>
      <c r="C48" s="834"/>
      <c r="D48" s="835"/>
      <c r="E48" s="835"/>
      <c r="F48" s="836"/>
      <c r="G48" s="392" t="b">
        <v>0</v>
      </c>
      <c r="H48" s="392"/>
    </row>
    <row r="49" spans="1:8">
      <c r="A49" s="442"/>
      <c r="B49" s="30" t="s">
        <v>1272</v>
      </c>
      <c r="C49" s="834"/>
      <c r="D49" s="835"/>
      <c r="E49" s="835"/>
      <c r="F49" s="836"/>
      <c r="G49" s="392" t="b">
        <v>0</v>
      </c>
      <c r="H49" s="392"/>
    </row>
    <row r="50" spans="1:8">
      <c r="A50" s="442"/>
    </row>
    <row r="51" spans="1:8">
      <c r="A51" s="439">
        <v>20</v>
      </c>
      <c r="B51" t="s">
        <v>3212</v>
      </c>
      <c r="G51" s="840"/>
      <c r="H51" s="840"/>
    </row>
    <row r="52" spans="1:8">
      <c r="A52" s="442"/>
      <c r="B52" t="s">
        <v>3213</v>
      </c>
    </row>
    <row r="53" spans="1:8">
      <c r="A53" s="442"/>
      <c r="B53" s="816"/>
      <c r="C53" s="759"/>
      <c r="D53" s="759"/>
      <c r="E53" s="759"/>
      <c r="F53" s="759"/>
      <c r="G53" s="759"/>
      <c r="H53" s="817"/>
    </row>
    <row r="54" spans="1:8">
      <c r="A54" s="442"/>
      <c r="B54" s="818"/>
      <c r="C54" s="756"/>
      <c r="D54" s="756"/>
      <c r="E54" s="756"/>
      <c r="F54" s="756"/>
      <c r="G54" s="756"/>
      <c r="H54" s="819"/>
    </row>
    <row r="55" spans="1:8">
      <c r="A55" s="442"/>
      <c r="B55" s="820"/>
      <c r="C55" s="757"/>
      <c r="D55" s="757"/>
      <c r="E55" s="757"/>
      <c r="F55" s="757"/>
      <c r="G55" s="757"/>
      <c r="H55" s="821"/>
    </row>
  </sheetData>
  <sheetProtection algorithmName="SHA-512" hashValue="wLcX5RZOuh7zehx1IrKTjnv787LQ6RawQWHaMcfkg1FRM2r7xXPdKthQQW9RMU0ac2gNczMKpWWMa2L8naKw4w==" saltValue="a2cn/1LxNVV05IzvszpLCQ==" spinCount="100000" sheet="1" objects="1" scenarios="1" autoFilter="0"/>
  <mergeCells count="13">
    <mergeCell ref="C49:F49"/>
    <mergeCell ref="J12:J15"/>
    <mergeCell ref="B53:H55"/>
    <mergeCell ref="B18:H20"/>
    <mergeCell ref="B23:H26"/>
    <mergeCell ref="F38:H41"/>
    <mergeCell ref="C42:D42"/>
    <mergeCell ref="D28:E28"/>
    <mergeCell ref="B29:H30"/>
    <mergeCell ref="C46:F46"/>
    <mergeCell ref="C47:F47"/>
    <mergeCell ref="C48:F48"/>
    <mergeCell ref="G51:H51"/>
  </mergeCells>
  <dataValidations count="13">
    <dataValidation type="list" allowBlank="1" showInputMessage="1" showErrorMessage="1" errorTitle="Invalid Entry" error="Must select True or False!" sqref="D28 G46:G49" xr:uid="{00000000-0002-0000-0C00-000000000000}">
      <formula1>$L$5:$L$6</formula1>
    </dataValidation>
    <dataValidation type="list" errorStyle="warning" allowBlank="1" showInputMessage="1" showErrorMessage="1" errorTitle="Select from Dropdown" error="Please select from dropdown if possible" sqref="H46:H49" xr:uid="{00000000-0002-0000-0C00-000001000000}">
      <formula1>$L$45:$L$47</formula1>
    </dataValidation>
    <dataValidation type="list" errorStyle="warning" showInputMessage="1" showErrorMessage="1" errorTitle="SmartDox" error="The value you entered for the dropdown is not valid." sqref="H33" xr:uid="{00000000-0002-0000-0C00-000002000000}">
      <formula1>SD_D_PL_HeatingType_Name</formula1>
    </dataValidation>
    <dataValidation type="list" errorStyle="warning" showInputMessage="1" showErrorMessage="1" errorTitle="SmartDox" error="The value you entered for the dropdown is not valid." sqref="H35" xr:uid="{00000000-0002-0000-0C00-000003000000}">
      <formula1>SD_D_PL_AirConditioningType_Name</formula1>
    </dataValidation>
    <dataValidation type="list" errorStyle="warning" showInputMessage="1" showErrorMessage="1" errorTitle="SmartDox" error="The value you entered for the dropdown is not valid." sqref="H34" xr:uid="{00000000-0002-0000-0C00-000004000000}">
      <formula1>SD_D_PL_CookingType_Name</formula1>
    </dataValidation>
    <dataValidation type="list" errorStyle="warning" showInputMessage="1" showErrorMessage="1" errorTitle="SmartDox" error="The value you entered for the dropdown is not valid." sqref="H36" xr:uid="{00000000-0002-0000-0C00-000005000000}">
      <formula1>SD_D_PL_HotWaterType_Name</formula1>
    </dataValidation>
    <dataValidation type="list" errorStyle="warning" showInputMessage="1" showErrorMessage="1" errorTitle="SmartDox" error="The value you entered for the dropdown is not valid." sqref="H14:H15" xr:uid="{00000000-0002-0000-0C00-000006000000}">
      <formula1>SD_D_PL_ExteriorFacadeType_Name</formula1>
    </dataValidation>
    <dataValidation type="list" errorStyle="warning" showInputMessage="1" showErrorMessage="1" errorTitle="SmartDox" error="The value you entered for the dropdown is not valid." sqref="B15" xr:uid="{00000000-0002-0000-0C00-000007000000}">
      <formula1>SD_D_PL_UDF_437_Name</formula1>
    </dataValidation>
    <dataValidation type="list" errorStyle="warning" showInputMessage="1" showErrorMessage="1" errorTitle="SmartDox" error="The value you entered for the dropdown is not valid." sqref="H10" xr:uid="{00000000-0002-0000-0C00-000008000000}">
      <formula1>SD_D_PL_BuildingType_Name</formula1>
    </dataValidation>
    <dataValidation type="list" errorStyle="warning" showInputMessage="1" showErrorMessage="1" errorTitle="SmartDox" error="The value you entered for the dropdown is not valid." sqref="H13" xr:uid="{00000000-0002-0000-0C00-000009000000}">
      <formula1>SD_D_PL_ConstructionType_Name</formula1>
    </dataValidation>
    <dataValidation type="list" errorStyle="warning" showInputMessage="1" showErrorMessage="1" errorTitle="SmartDox" error="The value you entered for the dropdown is not valid." sqref="H12" xr:uid="{00000000-0002-0000-0C00-00000A000000}">
      <formula1>SD_D_PL_RoofType_Name</formula1>
    </dataValidation>
    <dataValidation type="list" errorStyle="warning" showInputMessage="1" showErrorMessage="1" errorTitle="SmartDox" error="The value you entered for the dropdown is not valid." sqref="H11" xr:uid="{00000000-0002-0000-0C00-00000B000000}">
      <formula1>SD_D_PL_ResidentialApartmentType_Name</formula1>
    </dataValidation>
    <dataValidation type="list" allowBlank="1" showInputMessage="1" showErrorMessage="1" sqref="C33:C41" xr:uid="{00000000-0002-0000-0C00-00000C000000}">
      <formula1>$L$5:$L$6</formula1>
    </dataValidation>
  </dataValidations>
  <printOptions horizontalCentered="1"/>
  <pageMargins left="0.7" right="0.7" top="0.25" bottom="0.75" header="0.3" footer="0.3"/>
  <pageSetup scale="85" orientation="portrait"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errorStyle="warning" showInputMessage="1" showErrorMessage="1" errorTitle="SmartDox" error="The value you entered for the dropdown is not valid." xr:uid="{00000000-0002-0000-0C00-00000D000000}">
          <x14:formula1>
            <xm:f>SD_Dropdowns!$BE$2:$BE$8</xm:f>
          </x14:formula1>
          <xm:sqref>G51:H51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58"/>
  <sheetViews>
    <sheetView zoomScale="110" zoomScaleNormal="110" workbookViewId="0">
      <selection activeCell="A4" sqref="A4"/>
    </sheetView>
  </sheetViews>
  <sheetFormatPr defaultRowHeight="15"/>
  <cols>
    <col min="1" max="1" width="4" customWidth="1"/>
    <col min="2" max="2" width="9.5703125" customWidth="1"/>
    <col min="3" max="3" width="10.7109375" customWidth="1"/>
    <col min="4" max="4" width="12" customWidth="1"/>
    <col min="5" max="5" width="18" customWidth="1"/>
    <col min="6" max="6" width="9.7109375" customWidth="1"/>
    <col min="7" max="7" width="9.28515625" customWidth="1"/>
    <col min="8" max="8" width="16.7109375" customWidth="1"/>
    <col min="9" max="9" width="22.42578125" customWidth="1"/>
    <col min="10" max="10" width="2.28515625" customWidth="1"/>
    <col min="11" max="11" width="15.85546875" customWidth="1"/>
    <col min="12" max="12" width="2.140625" style="47" customWidth="1"/>
    <col min="13" max="13" width="4.28515625" hidden="1" customWidth="1"/>
    <col min="14" max="14" width="52" hidden="1" customWidth="1"/>
    <col min="15" max="15" width="10" hidden="1" customWidth="1"/>
    <col min="16" max="16" width="2" style="47" customWidth="1"/>
  </cols>
  <sheetData>
    <row r="1" spans="1:15">
      <c r="A1" s="8" t="str">
        <f>'DEV Info'!A1</f>
        <v>Virginia Housing Rental Housing Loan Application - MIXED USE</v>
      </c>
    </row>
    <row r="2" spans="1:15" ht="7.15" customHeight="1" thickBot="1">
      <c r="A2" s="1"/>
      <c r="B2" s="1"/>
      <c r="C2" s="1"/>
      <c r="D2" s="1"/>
      <c r="E2" s="1"/>
      <c r="F2" s="1"/>
      <c r="G2" s="1"/>
      <c r="H2" s="1"/>
      <c r="I2" s="1"/>
      <c r="J2" s="1"/>
    </row>
    <row r="4" spans="1:15">
      <c r="A4" s="25" t="s">
        <v>794</v>
      </c>
      <c r="E4" s="249" t="s">
        <v>39</v>
      </c>
      <c r="F4" s="245">
        <f>'DEV Info'!D27</f>
        <v>0</v>
      </c>
      <c r="N4" t="s">
        <v>819</v>
      </c>
    </row>
    <row r="5" spans="1:15">
      <c r="A5" s="55"/>
      <c r="E5" s="58"/>
      <c r="F5" s="58"/>
      <c r="G5" s="58"/>
      <c r="K5" s="57"/>
      <c r="N5" t="b">
        <v>1</v>
      </c>
    </row>
    <row r="6" spans="1:15">
      <c r="A6" s="55"/>
      <c r="B6" s="25" t="s">
        <v>708</v>
      </c>
      <c r="C6" s="25"/>
      <c r="E6" s="58"/>
      <c r="F6" s="244" t="s">
        <v>3141</v>
      </c>
      <c r="G6" s="58"/>
      <c r="K6" s="57"/>
      <c r="N6" t="b">
        <v>0</v>
      </c>
    </row>
    <row r="7" spans="1:15" ht="6.6" customHeight="1">
      <c r="A7" s="55"/>
      <c r="E7" s="58"/>
      <c r="F7" s="58"/>
      <c r="G7" s="58"/>
      <c r="K7" s="57"/>
    </row>
    <row r="8" spans="1:15" ht="24.75">
      <c r="A8" s="55"/>
      <c r="B8" s="29" t="s">
        <v>178</v>
      </c>
      <c r="C8" s="29" t="s">
        <v>710</v>
      </c>
      <c r="D8" s="29" t="s">
        <v>709</v>
      </c>
      <c r="E8" s="256"/>
      <c r="F8" s="29" t="s">
        <v>178</v>
      </c>
      <c r="G8" s="29" t="s">
        <v>710</v>
      </c>
      <c r="H8" s="29" t="s">
        <v>709</v>
      </c>
      <c r="K8" s="57"/>
    </row>
    <row r="9" spans="1:15">
      <c r="A9" s="55"/>
      <c r="B9" s="392">
        <v>0</v>
      </c>
      <c r="C9" s="395" t="e">
        <f t="shared" ref="C9:C16" si="0">B9/F$4</f>
        <v>#DIV/0!</v>
      </c>
      <c r="D9" s="394">
        <v>0.3</v>
      </c>
      <c r="E9" s="256"/>
      <c r="F9" s="392">
        <v>0</v>
      </c>
      <c r="G9" s="393" t="e">
        <f t="shared" ref="G9:G17" si="1">F9/F$4</f>
        <v>#DIV/0!</v>
      </c>
      <c r="H9" s="394">
        <v>0.3</v>
      </c>
      <c r="K9" s="57"/>
    </row>
    <row r="10" spans="1:15">
      <c r="A10" s="55"/>
      <c r="B10" s="392">
        <v>0</v>
      </c>
      <c r="C10" s="395" t="e">
        <f t="shared" si="0"/>
        <v>#DIV/0!</v>
      </c>
      <c r="D10" s="394">
        <v>0.4</v>
      </c>
      <c r="E10" s="256"/>
      <c r="F10" s="392">
        <v>0</v>
      </c>
      <c r="G10" s="393" t="e">
        <f t="shared" si="1"/>
        <v>#DIV/0!</v>
      </c>
      <c r="H10" s="394">
        <v>0.4</v>
      </c>
    </row>
    <row r="11" spans="1:15">
      <c r="A11" s="55"/>
      <c r="B11" s="392">
        <v>0</v>
      </c>
      <c r="C11" s="395" t="e">
        <f t="shared" si="0"/>
        <v>#DIV/0!</v>
      </c>
      <c r="D11" s="394">
        <v>0.5</v>
      </c>
      <c r="E11" s="256"/>
      <c r="F11" s="392">
        <v>0</v>
      </c>
      <c r="G11" s="393" t="e">
        <f t="shared" si="1"/>
        <v>#DIV/0!</v>
      </c>
      <c r="H11" s="394">
        <v>0.5</v>
      </c>
    </row>
    <row r="12" spans="1:15">
      <c r="A12" s="55"/>
      <c r="B12" s="392">
        <v>0</v>
      </c>
      <c r="C12" s="395" t="e">
        <f t="shared" si="0"/>
        <v>#DIV/0!</v>
      </c>
      <c r="D12" s="394">
        <v>0.6</v>
      </c>
      <c r="E12" s="256"/>
      <c r="F12" s="392">
        <v>0</v>
      </c>
      <c r="G12" s="393" t="e">
        <f t="shared" si="1"/>
        <v>#DIV/0!</v>
      </c>
      <c r="H12" s="394">
        <v>0.6</v>
      </c>
    </row>
    <row r="13" spans="1:15">
      <c r="A13" s="55"/>
      <c r="B13" s="392">
        <v>0</v>
      </c>
      <c r="C13" s="395" t="e">
        <f t="shared" si="0"/>
        <v>#DIV/0!</v>
      </c>
      <c r="D13" s="394">
        <v>0.7</v>
      </c>
      <c r="E13" s="256"/>
      <c r="F13" s="392">
        <v>0</v>
      </c>
      <c r="G13" s="393" t="e">
        <f t="shared" si="1"/>
        <v>#DIV/0!</v>
      </c>
      <c r="H13" s="394">
        <v>0.7</v>
      </c>
      <c r="N13" t="s">
        <v>3139</v>
      </c>
      <c r="O13" s="377">
        <f>B17</f>
        <v>0</v>
      </c>
    </row>
    <row r="14" spans="1:15">
      <c r="A14" s="55"/>
      <c r="B14" s="392">
        <v>0</v>
      </c>
      <c r="C14" s="395" t="e">
        <f t="shared" si="0"/>
        <v>#DIV/0!</v>
      </c>
      <c r="D14" s="394">
        <v>0.8</v>
      </c>
      <c r="E14" s="256"/>
      <c r="F14" s="392">
        <v>0</v>
      </c>
      <c r="G14" s="393" t="e">
        <f t="shared" si="1"/>
        <v>#DIV/0!</v>
      </c>
      <c r="H14" s="394">
        <v>0.8</v>
      </c>
    </row>
    <row r="15" spans="1:15">
      <c r="A15" s="55"/>
      <c r="B15" s="392">
        <v>0</v>
      </c>
      <c r="C15" s="395" t="e">
        <f t="shared" si="0"/>
        <v>#DIV/0!</v>
      </c>
      <c r="D15" s="394">
        <v>1</v>
      </c>
      <c r="E15" s="256"/>
      <c r="F15" s="465"/>
      <c r="G15" s="466"/>
      <c r="H15" s="467"/>
    </row>
    <row r="16" spans="1:15">
      <c r="A16" s="55"/>
      <c r="B16" s="392">
        <v>0</v>
      </c>
      <c r="C16" s="395" t="e">
        <f t="shared" si="0"/>
        <v>#DIV/0!</v>
      </c>
      <c r="D16" s="394">
        <v>1.5</v>
      </c>
      <c r="E16" s="256"/>
      <c r="F16" s="465"/>
      <c r="G16" s="466"/>
      <c r="H16" s="467"/>
      <c r="I16" s="841" t="str">
        <f>N17</f>
        <v/>
      </c>
      <c r="J16" s="842"/>
      <c r="K16" s="842"/>
      <c r="M16" s="67"/>
      <c r="N16" s="172" t="s">
        <v>1190</v>
      </c>
    </row>
    <row r="17" spans="1:15" ht="30">
      <c r="A17" s="55"/>
      <c r="B17" s="392">
        <v>0</v>
      </c>
      <c r="C17" s="395" t="e">
        <f>Tenants!O13/F$4</f>
        <v>#DIV/0!</v>
      </c>
      <c r="D17" s="464" t="s">
        <v>3140</v>
      </c>
      <c r="E17" s="256"/>
      <c r="F17" s="392">
        <v>0</v>
      </c>
      <c r="G17" s="393" t="e">
        <f t="shared" si="1"/>
        <v>#DIV/0!</v>
      </c>
      <c r="H17" s="464" t="s">
        <v>3140</v>
      </c>
      <c r="I17" s="841"/>
      <c r="J17" s="842"/>
      <c r="K17" s="842"/>
      <c r="M17" s="68"/>
      <c r="N17" s="66" t="str">
        <f>IF(OR(Tenants!O13&lt;&gt;B17, Tenants!O13&lt;&gt;F17),"Error: Market units does not match unrestricted units listed on Dev Info Tab","")</f>
        <v/>
      </c>
    </row>
    <row r="18" spans="1:15">
      <c r="A18" s="55"/>
      <c r="B18">
        <f>SUM(B9:B17)</f>
        <v>0</v>
      </c>
      <c r="C18" s="257" t="e">
        <f>SUM(C9:C17)</f>
        <v>#DIV/0!</v>
      </c>
      <c r="D18" s="255"/>
      <c r="E18" s="58"/>
      <c r="F18">
        <f>SUM(F9:F17)</f>
        <v>0</v>
      </c>
      <c r="G18" s="255" t="e">
        <f>SUM(G9:G17)</f>
        <v>#DIV/0!</v>
      </c>
      <c r="H18" s="255"/>
      <c r="M18" s="67"/>
      <c r="N18" s="172" t="s">
        <v>1374</v>
      </c>
    </row>
    <row r="19" spans="1:15">
      <c r="A19" s="55"/>
      <c r="B19" s="174" t="str">
        <f>N19</f>
        <v/>
      </c>
      <c r="D19" s="255"/>
      <c r="E19" s="256"/>
      <c r="F19" s="174" t="str">
        <f>N22</f>
        <v/>
      </c>
      <c r="H19" s="255"/>
      <c r="M19" s="68"/>
      <c r="N19" s="66" t="str">
        <f>IF(B18=F4, "", "Error:  # of Units in Inc. Limits not equal to Total Units.")</f>
        <v/>
      </c>
    </row>
    <row r="20" spans="1:15" ht="9" customHeight="1">
      <c r="A20" s="55"/>
      <c r="H20" s="255"/>
      <c r="O20" s="25"/>
    </row>
    <row r="21" spans="1:15">
      <c r="A21" s="55"/>
      <c r="B21" s="70" t="s">
        <v>1163</v>
      </c>
      <c r="D21" s="255"/>
      <c r="E21" s="256"/>
      <c r="F21" s="376"/>
      <c r="H21" s="255"/>
      <c r="M21" s="67"/>
      <c r="N21" s="172" t="s">
        <v>1373</v>
      </c>
    </row>
    <row r="22" spans="1:15">
      <c r="A22" s="55"/>
      <c r="E22" s="256"/>
      <c r="M22" s="68"/>
      <c r="N22" s="66" t="str">
        <f>IF(F18=F4, "", "Error:  # of Units in Rent Limits not equal to Total Units.")</f>
        <v/>
      </c>
    </row>
    <row r="23" spans="1:15">
      <c r="A23" s="55"/>
      <c r="B23" s="798" t="s">
        <v>1164</v>
      </c>
      <c r="C23" s="798"/>
      <c r="D23" s="798"/>
      <c r="E23" s="798"/>
      <c r="F23" s="798"/>
      <c r="G23" s="798"/>
      <c r="H23" s="798"/>
      <c r="I23" s="798"/>
    </row>
    <row r="24" spans="1:15">
      <c r="B24" s="798"/>
      <c r="C24" s="798"/>
      <c r="D24" s="798"/>
      <c r="E24" s="798"/>
      <c r="F24" s="798"/>
      <c r="G24" s="798"/>
      <c r="H24" s="798"/>
      <c r="I24" s="798"/>
    </row>
    <row r="25" spans="1:15">
      <c r="B25" s="798"/>
      <c r="C25" s="798"/>
      <c r="D25" s="798"/>
      <c r="E25" s="798"/>
      <c r="F25" s="798"/>
      <c r="G25" s="798"/>
      <c r="H25" s="798"/>
      <c r="I25" s="798"/>
    </row>
    <row r="26" spans="1:15" ht="18" customHeight="1">
      <c r="B26" s="798"/>
      <c r="C26" s="798"/>
      <c r="D26" s="798"/>
      <c r="E26" s="798"/>
      <c r="F26" s="798"/>
      <c r="G26" s="798"/>
      <c r="H26" s="798"/>
      <c r="I26" s="798"/>
    </row>
    <row r="27" spans="1:15" ht="9" customHeight="1"/>
    <row r="28" spans="1:15" ht="43.9" customHeight="1">
      <c r="B28" s="798" t="s">
        <v>711</v>
      </c>
      <c r="C28" s="798"/>
      <c r="D28" s="798"/>
      <c r="E28" s="798"/>
      <c r="F28" s="798"/>
      <c r="G28" s="798"/>
      <c r="H28" s="798"/>
      <c r="I28" s="798"/>
    </row>
    <row r="29" spans="1:15" ht="9" customHeight="1"/>
    <row r="30" spans="1:15" ht="45.6" customHeight="1">
      <c r="B30" s="798" t="s">
        <v>1165</v>
      </c>
      <c r="C30" s="798"/>
      <c r="D30" s="798"/>
      <c r="E30" s="798"/>
      <c r="F30" s="798"/>
      <c r="G30" s="798"/>
      <c r="H30" s="798"/>
      <c r="I30" s="798"/>
    </row>
    <row r="31" spans="1:15" ht="9" customHeight="1"/>
    <row r="32" spans="1:15" ht="62.25" customHeight="1">
      <c r="B32" s="798" t="s">
        <v>3245</v>
      </c>
      <c r="C32" s="798"/>
      <c r="D32" s="798"/>
      <c r="E32" s="798"/>
      <c r="F32" s="798"/>
      <c r="G32" s="798"/>
      <c r="H32" s="798"/>
      <c r="I32" s="798"/>
    </row>
    <row r="33" spans="2:15" ht="9" customHeight="1"/>
    <row r="34" spans="2:15" ht="15" customHeight="1">
      <c r="B34" s="798" t="s">
        <v>3240</v>
      </c>
      <c r="C34" s="798"/>
      <c r="D34" s="798"/>
      <c r="E34" s="798"/>
      <c r="F34" s="798"/>
      <c r="G34" s="798"/>
      <c r="H34" s="798"/>
      <c r="I34" s="377" t="b">
        <v>0</v>
      </c>
    </row>
    <row r="35" spans="2:15">
      <c r="B35" s="454"/>
      <c r="C35" s="454"/>
      <c r="D35" s="454"/>
      <c r="E35" s="454"/>
      <c r="F35" s="454"/>
      <c r="G35" s="454"/>
    </row>
    <row r="36" spans="2:15">
      <c r="B36" s="25" t="s">
        <v>3146</v>
      </c>
      <c r="O36" s="174"/>
    </row>
    <row r="37" spans="2:15">
      <c r="C37" s="415" t="s">
        <v>3242</v>
      </c>
    </row>
    <row r="38" spans="2:15">
      <c r="B38" s="843" t="s">
        <v>767</v>
      </c>
      <c r="C38" s="844"/>
      <c r="D38" s="309"/>
      <c r="E38" s="481" t="b">
        <v>0</v>
      </c>
      <c r="F38" s="278" t="s">
        <v>3147</v>
      </c>
      <c r="G38" s="278"/>
      <c r="H38" s="278"/>
      <c r="I38" s="171"/>
      <c r="J38" s="172"/>
    </row>
    <row r="39" spans="2:15" ht="9" customHeight="1">
      <c r="B39" s="310"/>
      <c r="C39" s="312"/>
      <c r="D39" s="311"/>
      <c r="E39" s="471"/>
      <c r="F39" s="176"/>
      <c r="G39" s="314"/>
      <c r="H39" s="314"/>
      <c r="I39" s="176"/>
      <c r="J39" s="66"/>
    </row>
    <row r="40" spans="2:15" ht="14.45" customHeight="1">
      <c r="B40" s="847" t="s">
        <v>3142</v>
      </c>
      <c r="C40" s="851"/>
      <c r="D40" s="463"/>
      <c r="E40" s="469" t="b">
        <v>0</v>
      </c>
      <c r="F40" s="470" t="s">
        <v>3144</v>
      </c>
      <c r="G40" s="470"/>
      <c r="H40" s="470"/>
      <c r="J40" s="175"/>
    </row>
    <row r="41" spans="2:15">
      <c r="B41" s="847"/>
      <c r="C41" s="851"/>
      <c r="D41" s="463"/>
      <c r="E41" s="469" t="b">
        <v>0</v>
      </c>
      <c r="F41" s="470" t="s">
        <v>3143</v>
      </c>
      <c r="G41" s="470"/>
      <c r="H41" s="470"/>
      <c r="J41" s="175"/>
    </row>
    <row r="42" spans="2:15">
      <c r="B42" s="633"/>
      <c r="C42" s="462"/>
      <c r="D42" s="463"/>
      <c r="E42" s="652" t="b">
        <v>0</v>
      </c>
      <c r="F42" s="470" t="s">
        <v>3341</v>
      </c>
      <c r="G42" s="470"/>
      <c r="H42" s="470"/>
      <c r="J42" s="175"/>
    </row>
    <row r="43" spans="2:15">
      <c r="B43" s="633"/>
      <c r="C43" s="462"/>
      <c r="D43" s="463"/>
      <c r="E43" s="652" t="b">
        <v>0</v>
      </c>
      <c r="F43" s="470" t="s">
        <v>3241</v>
      </c>
      <c r="G43" s="470"/>
      <c r="H43" s="470"/>
      <c r="J43" s="175"/>
    </row>
    <row r="44" spans="2:15" ht="9" customHeight="1">
      <c r="B44" s="310"/>
      <c r="C44" s="312"/>
      <c r="D44" s="311"/>
      <c r="J44" s="66"/>
    </row>
    <row r="45" spans="2:15">
      <c r="B45" s="843" t="s">
        <v>1059</v>
      </c>
      <c r="C45" s="844"/>
      <c r="D45" s="849"/>
      <c r="E45" s="481" t="b">
        <v>0</v>
      </c>
      <c r="F45" s="278" t="s">
        <v>1040</v>
      </c>
      <c r="G45" s="171"/>
      <c r="H45" s="278"/>
      <c r="I45" s="171"/>
      <c r="J45" s="172"/>
    </row>
    <row r="46" spans="2:15">
      <c r="B46" s="847"/>
      <c r="C46" s="848"/>
      <c r="D46" s="850"/>
      <c r="E46" s="469" t="b">
        <v>0</v>
      </c>
      <c r="F46" s="280" t="s">
        <v>1041</v>
      </c>
      <c r="H46" s="279"/>
      <c r="J46" s="175"/>
    </row>
    <row r="47" spans="2:15" ht="9" customHeight="1">
      <c r="B47" s="845"/>
      <c r="C47" s="846"/>
      <c r="D47" s="311"/>
      <c r="E47" s="68"/>
      <c r="I47" s="176"/>
      <c r="J47" s="66"/>
    </row>
    <row r="48" spans="2:15">
      <c r="B48" s="843" t="s">
        <v>1166</v>
      </c>
      <c r="C48" s="844"/>
      <c r="D48" s="309"/>
      <c r="E48" s="668" t="b">
        <v>0</v>
      </c>
      <c r="F48" s="278" t="s">
        <v>3243</v>
      </c>
      <c r="G48" s="315"/>
      <c r="H48" s="281"/>
      <c r="I48" s="171"/>
      <c r="J48" s="172"/>
    </row>
    <row r="49" spans="2:10">
      <c r="B49" s="633"/>
      <c r="C49" s="462"/>
      <c r="D49" s="463"/>
      <c r="E49" s="668" t="b">
        <v>0</v>
      </c>
      <c r="F49" s="470" t="s">
        <v>3244</v>
      </c>
      <c r="G49" s="280"/>
      <c r="H49" s="279"/>
      <c r="J49" s="175"/>
    </row>
    <row r="50" spans="2:10" ht="9" customHeight="1">
      <c r="B50" s="310"/>
      <c r="C50" s="312"/>
      <c r="D50" s="311"/>
      <c r="E50" s="313"/>
      <c r="F50" s="314"/>
      <c r="G50" s="282"/>
      <c r="H50" s="283"/>
      <c r="I50" s="176"/>
      <c r="J50" s="66"/>
    </row>
    <row r="51" spans="2:10">
      <c r="B51" t="s">
        <v>3246</v>
      </c>
      <c r="C51" s="462"/>
      <c r="D51" s="468"/>
      <c r="E51" s="468"/>
      <c r="F51" s="280"/>
      <c r="G51" s="279"/>
      <c r="H51" s="279"/>
    </row>
    <row r="52" spans="2:10" ht="9" customHeight="1">
      <c r="B52" s="462"/>
      <c r="C52" s="462"/>
      <c r="D52" s="468"/>
      <c r="E52" s="468"/>
      <c r="F52" s="280"/>
      <c r="G52" s="279"/>
      <c r="H52" s="279"/>
    </row>
    <row r="53" spans="2:10">
      <c r="B53" s="280" t="s">
        <v>3145</v>
      </c>
      <c r="C53" s="279"/>
      <c r="D53" s="279"/>
      <c r="E53" s="479" t="b">
        <v>0</v>
      </c>
    </row>
    <row r="54" spans="2:10">
      <c r="B54" t="s">
        <v>871</v>
      </c>
    </row>
    <row r="55" spans="2:10">
      <c r="B55" s="816"/>
      <c r="C55" s="759"/>
      <c r="D55" s="759"/>
      <c r="E55" s="817"/>
    </row>
    <row r="56" spans="2:10">
      <c r="B56" s="818"/>
      <c r="C56" s="756"/>
      <c r="D56" s="756"/>
      <c r="E56" s="819"/>
    </row>
    <row r="57" spans="2:10">
      <c r="B57" s="820"/>
      <c r="C57" s="757"/>
      <c r="D57" s="757"/>
      <c r="E57" s="821"/>
    </row>
    <row r="58" spans="2:10" ht="9" customHeight="1"/>
  </sheetData>
  <sheetProtection algorithmName="SHA-512" hashValue="8kEG20fcLYUKmYtuVXlOczAEHY2t18K5zJPXxtr9wqoxXfkT0PN5VKcm5ZcQFfNnK95qHOepimIpLC//FmjUjw==" saltValue="jMklgObj2wEoqeZ9ArlraA==" spinCount="100000" sheet="1" objects="1" scenarios="1" autoFilter="0"/>
  <mergeCells count="13">
    <mergeCell ref="I16:K17"/>
    <mergeCell ref="B55:E57"/>
    <mergeCell ref="B32:I32"/>
    <mergeCell ref="B23:I26"/>
    <mergeCell ref="B28:I28"/>
    <mergeCell ref="B30:I30"/>
    <mergeCell ref="B38:C38"/>
    <mergeCell ref="B47:C47"/>
    <mergeCell ref="B45:C46"/>
    <mergeCell ref="D45:D46"/>
    <mergeCell ref="B48:C48"/>
    <mergeCell ref="B40:C41"/>
    <mergeCell ref="B34:H34"/>
  </mergeCells>
  <dataValidations count="4">
    <dataValidation type="list" allowBlank="1" showInputMessage="1" showErrorMessage="1" errorTitle="Invalid Entry" error="Must select True or False!" sqref="K5:K9" xr:uid="{00000000-0002-0000-0D00-000000000000}">
      <formula1>#REF!</formula1>
    </dataValidation>
    <dataValidation type="list" allowBlank="1" showInputMessage="1" showErrorMessage="1" errorTitle="Invalid Entry" error="Must select True or False" sqref="I34" xr:uid="{00000000-0002-0000-0D00-000001000000}">
      <formula1>$N$5:$N$6</formula1>
    </dataValidation>
    <dataValidation type="list" allowBlank="1" showInputMessage="1" showErrorMessage="1" errorTitle="Invalid Entry" error="Please select True or False" sqref="E53 E38 E40:E43 E45:E46 E48:E49" xr:uid="{00000000-0002-0000-0D00-000002000000}">
      <formula1>$N$5:$N$6</formula1>
    </dataValidation>
    <dataValidation type="list" allowBlank="1" showInputMessage="1" showErrorMessage="1" sqref="F21" xr:uid="{00000000-0002-0000-0D00-000003000000}">
      <formula1>$N$5:$N$6</formula1>
    </dataValidation>
  </dataValidations>
  <pageMargins left="0.7" right="0.7" top="0.25" bottom="0.75" header="0.3" footer="0.3"/>
  <pageSetup scale="78" orientation="portrait" r:id="rId1"/>
  <headerFooter>
    <oddFooter>&amp;L&amp;9&amp;F&amp;R&amp;9&amp;A, 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R58"/>
  <sheetViews>
    <sheetView zoomScale="110" zoomScaleNormal="110" workbookViewId="0">
      <selection activeCell="A4" sqref="A4"/>
    </sheetView>
  </sheetViews>
  <sheetFormatPr defaultColWidth="8.85546875" defaultRowHeight="15"/>
  <cols>
    <col min="1" max="1" width="2.28515625" style="16" customWidth="1"/>
    <col min="2" max="2" width="2.7109375" style="16" customWidth="1"/>
    <col min="3" max="3" width="29.5703125" style="16" customWidth="1"/>
    <col min="4" max="4" width="15.42578125" style="16" customWidth="1"/>
    <col min="5" max="5" width="3.85546875" style="16" customWidth="1"/>
    <col min="6" max="6" width="3.140625" style="16" customWidth="1"/>
    <col min="7" max="7" width="21" style="16" customWidth="1"/>
    <col min="8" max="8" width="7.42578125" style="16" customWidth="1"/>
    <col min="9" max="9" width="10.5703125" style="16" customWidth="1"/>
    <col min="10" max="10" width="11.5703125" style="16" customWidth="1"/>
    <col min="11" max="11" width="6.28515625" style="16" customWidth="1"/>
    <col min="12" max="12" width="15.7109375" style="16" customWidth="1"/>
    <col min="13" max="13" width="2.7109375" style="187" customWidth="1"/>
    <col min="14" max="14" width="15.28515625" style="16" hidden="1" customWidth="1"/>
    <col min="15" max="17" width="8.85546875" style="16" hidden="1" customWidth="1"/>
    <col min="18" max="18" width="3.5703125" style="187" customWidth="1"/>
    <col min="19" max="16384" width="8.85546875" style="16"/>
  </cols>
  <sheetData>
    <row r="1" spans="1:18" ht="15.75">
      <c r="A1" s="8" t="str">
        <f>'DEV Info'!A1</f>
        <v>Virginia Housing Rental Housing Loan Application - MIXED USE</v>
      </c>
      <c r="B1" s="12"/>
      <c r="N1" s="25" t="s">
        <v>835</v>
      </c>
    </row>
    <row r="2" spans="1:18" ht="7.15" customHeight="1" thickBot="1">
      <c r="A2" s="69"/>
      <c r="B2" s="69"/>
      <c r="C2" s="69"/>
      <c r="D2" s="69"/>
      <c r="E2" s="69"/>
      <c r="F2" s="69"/>
      <c r="G2" s="69"/>
      <c r="H2" s="69"/>
      <c r="I2" s="69"/>
      <c r="J2" s="69"/>
    </row>
    <row r="3" spans="1:18" ht="9.6" customHeight="1"/>
    <row r="4" spans="1:18" ht="18.75">
      <c r="A4" s="26" t="s">
        <v>795</v>
      </c>
      <c r="B4" s="26"/>
      <c r="C4" s="26"/>
    </row>
    <row r="5" spans="1:18" ht="9" customHeight="1"/>
    <row r="6" spans="1:18" ht="29.25" customHeight="1">
      <c r="B6" s="859" t="s">
        <v>872</v>
      </c>
      <c r="C6" s="859"/>
      <c r="D6" s="859"/>
      <c r="E6" s="859"/>
      <c r="F6" s="859"/>
      <c r="G6" s="859"/>
      <c r="H6" s="859"/>
      <c r="I6" s="859"/>
      <c r="J6" s="859"/>
      <c r="K6" s="362"/>
    </row>
    <row r="7" spans="1:18" s="24" customFormat="1" ht="7.9" customHeight="1">
      <c r="M7" s="188"/>
      <c r="R7" s="188"/>
    </row>
    <row r="8" spans="1:18" s="24" customFormat="1" ht="12.75">
      <c r="B8" s="185" t="s">
        <v>313</v>
      </c>
      <c r="C8" s="184" t="s">
        <v>159</v>
      </c>
      <c r="D8" s="396" t="b">
        <v>0</v>
      </c>
      <c r="F8" s="185" t="s">
        <v>321</v>
      </c>
      <c r="G8" s="24" t="s">
        <v>1277</v>
      </c>
      <c r="I8" s="396" t="b">
        <v>0</v>
      </c>
      <c r="M8" s="188"/>
      <c r="R8" s="188"/>
    </row>
    <row r="9" spans="1:18" s="24" customFormat="1">
      <c r="B9" s="185" t="s">
        <v>314</v>
      </c>
      <c r="C9" s="184" t="s">
        <v>160</v>
      </c>
      <c r="D9" s="396" t="b">
        <v>0</v>
      </c>
      <c r="F9" s="185" t="s">
        <v>311</v>
      </c>
      <c r="G9" s="184" t="s">
        <v>168</v>
      </c>
      <c r="H9" s="396" t="b">
        <v>0</v>
      </c>
      <c r="M9" s="188"/>
      <c r="N9" s="263" t="s">
        <v>64</v>
      </c>
      <c r="R9" s="188"/>
    </row>
    <row r="10" spans="1:18" s="24" customFormat="1" ht="12.75">
      <c r="B10" s="185" t="s">
        <v>315</v>
      </c>
      <c r="C10" s="184" t="s">
        <v>162</v>
      </c>
      <c r="D10" s="396" t="b">
        <v>0</v>
      </c>
      <c r="F10" s="185" t="s">
        <v>312</v>
      </c>
      <c r="G10" s="184" t="s">
        <v>169</v>
      </c>
      <c r="H10" s="396" t="b">
        <v>0</v>
      </c>
      <c r="M10" s="188"/>
      <c r="N10" s="261" t="b">
        <v>1</v>
      </c>
      <c r="R10" s="188"/>
    </row>
    <row r="11" spans="1:18" s="24" customFormat="1" ht="12.75">
      <c r="B11" s="185" t="s">
        <v>316</v>
      </c>
      <c r="C11" s="184" t="s">
        <v>163</v>
      </c>
      <c r="D11" s="396" t="b">
        <v>0</v>
      </c>
      <c r="F11" s="185" t="s">
        <v>322</v>
      </c>
      <c r="G11" s="184" t="s">
        <v>170</v>
      </c>
      <c r="H11" s="396" t="b">
        <v>0</v>
      </c>
      <c r="M11" s="188"/>
      <c r="N11" s="262" t="b">
        <v>0</v>
      </c>
      <c r="R11" s="188"/>
    </row>
    <row r="12" spans="1:18" s="24" customFormat="1" ht="12.75">
      <c r="B12" s="185" t="s">
        <v>317</v>
      </c>
      <c r="C12" s="184" t="s">
        <v>164</v>
      </c>
      <c r="D12" s="396" t="b">
        <v>0</v>
      </c>
      <c r="F12" s="185" t="s">
        <v>323</v>
      </c>
      <c r="G12" s="184" t="s">
        <v>171</v>
      </c>
      <c r="H12" s="396" t="b">
        <v>0</v>
      </c>
      <c r="M12" s="188"/>
      <c r="R12" s="188"/>
    </row>
    <row r="13" spans="1:18" s="24" customFormat="1" ht="12.75">
      <c r="B13" s="185" t="s">
        <v>318</v>
      </c>
      <c r="C13" s="184" t="s">
        <v>165</v>
      </c>
      <c r="D13" s="396" t="b">
        <v>0</v>
      </c>
      <c r="F13" s="185" t="s">
        <v>324</v>
      </c>
      <c r="G13" s="184" t="s">
        <v>172</v>
      </c>
      <c r="H13" s="396" t="b">
        <v>0</v>
      </c>
      <c r="M13" s="188"/>
      <c r="R13" s="188"/>
    </row>
    <row r="14" spans="1:18" s="24" customFormat="1" ht="12.75">
      <c r="B14" s="185" t="s">
        <v>319</v>
      </c>
      <c r="C14" s="184" t="s">
        <v>166</v>
      </c>
      <c r="D14" s="396" t="b">
        <v>0</v>
      </c>
      <c r="M14" s="188"/>
      <c r="R14" s="188"/>
    </row>
    <row r="15" spans="1:18" s="24" customFormat="1" ht="12.75">
      <c r="B15" s="185" t="s">
        <v>320</v>
      </c>
      <c r="C15" s="184" t="s">
        <v>167</v>
      </c>
      <c r="D15" s="396" t="b">
        <v>0</v>
      </c>
      <c r="M15" s="188"/>
      <c r="R15" s="188"/>
    </row>
    <row r="16" spans="1:18" s="24" customFormat="1" ht="12.75">
      <c r="B16" s="185"/>
      <c r="C16" s="184"/>
      <c r="D16" s="184"/>
      <c r="E16" s="184"/>
      <c r="F16" s="184"/>
      <c r="G16" s="184"/>
      <c r="H16" s="184"/>
      <c r="I16" s="184"/>
      <c r="M16" s="188"/>
      <c r="R16" s="188"/>
    </row>
    <row r="17" spans="2:18" s="24" customFormat="1" ht="28.9" customHeight="1">
      <c r="B17" s="859" t="s">
        <v>3247</v>
      </c>
      <c r="C17" s="859"/>
      <c r="D17" s="859"/>
      <c r="E17" s="859"/>
      <c r="F17" s="859"/>
      <c r="G17" s="859"/>
      <c r="H17" s="859"/>
      <c r="I17" s="859"/>
      <c r="J17" s="859"/>
      <c r="K17" s="362"/>
      <c r="M17" s="188"/>
      <c r="R17" s="188"/>
    </row>
    <row r="18" spans="2:18" s="24" customFormat="1" ht="12.75">
      <c r="B18" s="185" t="s">
        <v>313</v>
      </c>
      <c r="C18" s="626"/>
      <c r="F18" s="185" t="s">
        <v>316</v>
      </c>
      <c r="G18" s="853"/>
      <c r="H18" s="853"/>
      <c r="M18" s="188"/>
      <c r="R18" s="188"/>
    </row>
    <row r="19" spans="2:18" s="24" customFormat="1" ht="12.75">
      <c r="B19" s="185" t="s">
        <v>314</v>
      </c>
      <c r="C19" s="626"/>
      <c r="F19" s="185" t="s">
        <v>317</v>
      </c>
      <c r="G19" s="854"/>
      <c r="H19" s="854"/>
      <c r="M19" s="188"/>
      <c r="R19" s="188"/>
    </row>
    <row r="20" spans="2:18" s="24" customFormat="1" ht="12.75">
      <c r="B20" s="185" t="s">
        <v>315</v>
      </c>
      <c r="C20" s="626"/>
      <c r="F20" s="185"/>
      <c r="G20" s="184"/>
      <c r="M20" s="188"/>
      <c r="R20" s="188"/>
    </row>
    <row r="21" spans="2:18" ht="10.9" customHeight="1">
      <c r="B21" s="25"/>
      <c r="C21" s="25"/>
      <c r="D21" s="25"/>
      <c r="E21" s="25"/>
      <c r="F21" s="25"/>
      <c r="G21" s="25"/>
      <c r="H21" s="25"/>
      <c r="I21" s="25"/>
      <c r="J21" s="25"/>
      <c r="K21" s="25"/>
    </row>
    <row r="22" spans="2:18" ht="14.45" customHeight="1">
      <c r="B22" s="25" t="s">
        <v>3230</v>
      </c>
      <c r="C22" s="184"/>
      <c r="D22" s="838"/>
      <c r="E22" s="838"/>
      <c r="F22" s="838"/>
      <c r="G22" s="838"/>
    </row>
    <row r="23" spans="2:18" s="24" customFormat="1" ht="9" customHeight="1">
      <c r="C23" s="184"/>
      <c r="M23" s="188"/>
      <c r="R23" s="188"/>
    </row>
    <row r="24" spans="2:18">
      <c r="B24" s="25" t="s">
        <v>3231</v>
      </c>
      <c r="N24" s="25"/>
    </row>
    <row r="25" spans="2:18" ht="7.9" customHeight="1">
      <c r="C25" s="184"/>
      <c r="N25" s="25"/>
    </row>
    <row r="26" spans="2:18" s="24" customFormat="1" ht="13.9" customHeight="1">
      <c r="B26" s="443" t="s">
        <v>313</v>
      </c>
      <c r="C26" s="184" t="s">
        <v>148</v>
      </c>
      <c r="D26" s="396" t="b">
        <v>0</v>
      </c>
      <c r="F26" s="185" t="s">
        <v>312</v>
      </c>
      <c r="G26" s="184" t="s">
        <v>1386</v>
      </c>
      <c r="H26" s="396" t="b">
        <v>0</v>
      </c>
      <c r="M26" s="188"/>
      <c r="N26" s="422"/>
      <c r="R26" s="188"/>
    </row>
    <row r="27" spans="2:18" s="24" customFormat="1" ht="13.9" customHeight="1">
      <c r="B27" s="242" t="s">
        <v>314</v>
      </c>
      <c r="C27" s="184" t="s">
        <v>149</v>
      </c>
      <c r="D27" s="396" t="b">
        <v>0</v>
      </c>
      <c r="F27" s="185" t="s">
        <v>322</v>
      </c>
      <c r="G27" s="184" t="s">
        <v>155</v>
      </c>
      <c r="H27" s="396" t="b">
        <v>0</v>
      </c>
      <c r="M27" s="188"/>
      <c r="N27" s="422"/>
      <c r="R27" s="188"/>
    </row>
    <row r="28" spans="2:18" s="24" customFormat="1" ht="12.75">
      <c r="B28" s="242" t="s">
        <v>315</v>
      </c>
      <c r="C28" s="184" t="s">
        <v>1280</v>
      </c>
      <c r="D28" s="396" t="b">
        <v>0</v>
      </c>
      <c r="F28" s="185" t="s">
        <v>323</v>
      </c>
      <c r="G28" s="184" t="s">
        <v>156</v>
      </c>
      <c r="H28" s="396" t="b">
        <v>0</v>
      </c>
      <c r="M28" s="188"/>
      <c r="N28" s="24" t="s">
        <v>1175</v>
      </c>
      <c r="R28" s="188"/>
    </row>
    <row r="29" spans="2:18" s="24" customFormat="1" ht="12.75">
      <c r="B29" s="242" t="s">
        <v>316</v>
      </c>
      <c r="C29" s="184" t="s">
        <v>150</v>
      </c>
      <c r="D29" s="396" t="b">
        <v>0</v>
      </c>
      <c r="F29" s="185" t="s">
        <v>324</v>
      </c>
      <c r="G29" s="184" t="s">
        <v>1387</v>
      </c>
      <c r="H29" s="396" t="b">
        <v>0</v>
      </c>
      <c r="M29" s="188"/>
      <c r="N29" s="24" t="s">
        <v>1174</v>
      </c>
      <c r="O29" s="493" t="b">
        <f>IF(H33&gt;0,TRUE,FALSE)</f>
        <v>0</v>
      </c>
      <c r="R29" s="188"/>
    </row>
    <row r="30" spans="2:18" s="24" customFormat="1" ht="12.75">
      <c r="B30" s="242" t="s">
        <v>317</v>
      </c>
      <c r="C30" s="184" t="s">
        <v>151</v>
      </c>
      <c r="D30" s="396" t="b">
        <v>0</v>
      </c>
      <c r="F30" s="185" t="s">
        <v>325</v>
      </c>
      <c r="G30" s="184" t="s">
        <v>1283</v>
      </c>
      <c r="H30" s="396" t="b">
        <v>0</v>
      </c>
      <c r="M30" s="188"/>
      <c r="N30" s="24" t="s">
        <v>1172</v>
      </c>
      <c r="O30" s="494" t="b">
        <f>IF(H34&gt;0,TRUE,FALSE)</f>
        <v>0</v>
      </c>
      <c r="R30" s="188"/>
    </row>
    <row r="31" spans="2:18" s="24" customFormat="1" ht="12.75">
      <c r="B31" s="242" t="s">
        <v>318</v>
      </c>
      <c r="C31" s="184" t="s">
        <v>152</v>
      </c>
      <c r="D31" s="396" t="b">
        <v>0</v>
      </c>
      <c r="F31" s="185" t="s">
        <v>326</v>
      </c>
      <c r="G31" s="184" t="s">
        <v>157</v>
      </c>
      <c r="H31" s="396" t="b">
        <v>0</v>
      </c>
      <c r="M31" s="188"/>
      <c r="N31" s="24" t="s">
        <v>1173</v>
      </c>
      <c r="O31" s="494" t="b">
        <f>IF(H35&gt;0,TRUE,FALSE)</f>
        <v>0</v>
      </c>
      <c r="R31" s="188"/>
    </row>
    <row r="32" spans="2:18" s="24" customFormat="1" ht="12.75">
      <c r="C32" s="417" t="s">
        <v>1375</v>
      </c>
      <c r="D32" s="482"/>
      <c r="F32" s="185" t="s">
        <v>327</v>
      </c>
      <c r="G32" s="184" t="s">
        <v>158</v>
      </c>
      <c r="H32" s="396" t="b">
        <v>0</v>
      </c>
      <c r="M32" s="188"/>
      <c r="N32" s="24" t="s">
        <v>3201</v>
      </c>
      <c r="O32" s="494" t="b">
        <f t="shared" ref="O32:O33" si="0">IF(H36&gt;0,TRUE,FALSE)</f>
        <v>0</v>
      </c>
      <c r="R32" s="188"/>
    </row>
    <row r="33" spans="1:18" s="24" customFormat="1" ht="12.75">
      <c r="B33" s="242" t="s">
        <v>319</v>
      </c>
      <c r="C33" s="184" t="s">
        <v>153</v>
      </c>
      <c r="D33" s="396" t="b">
        <v>0</v>
      </c>
      <c r="F33" s="185" t="s">
        <v>328</v>
      </c>
      <c r="G33" s="444" t="s">
        <v>3248</v>
      </c>
      <c r="H33" s="860"/>
      <c r="I33" s="860"/>
      <c r="J33" s="860"/>
      <c r="M33" s="188"/>
      <c r="N33" s="24" t="s">
        <v>3200</v>
      </c>
      <c r="O33" s="495" t="b">
        <f t="shared" si="0"/>
        <v>0</v>
      </c>
      <c r="R33" s="188"/>
    </row>
    <row r="34" spans="1:18" s="24" customFormat="1" ht="12.75">
      <c r="B34" s="242" t="s">
        <v>320</v>
      </c>
      <c r="C34" s="184" t="s">
        <v>154</v>
      </c>
      <c r="D34" s="396" t="b">
        <v>0</v>
      </c>
      <c r="G34" s="444" t="s">
        <v>3204</v>
      </c>
      <c r="H34" s="858"/>
      <c r="I34" s="858"/>
      <c r="J34" s="858"/>
      <c r="M34" s="188"/>
      <c r="R34" s="188"/>
    </row>
    <row r="35" spans="1:18" s="24" customFormat="1" ht="12.75">
      <c r="B35" s="242" t="s">
        <v>321</v>
      </c>
      <c r="C35" s="184" t="s">
        <v>173</v>
      </c>
      <c r="D35" s="396" t="b">
        <v>0</v>
      </c>
      <c r="G35" s="405" t="s">
        <v>1376</v>
      </c>
      <c r="H35" s="858"/>
      <c r="I35" s="858"/>
      <c r="J35" s="858"/>
      <c r="M35" s="188"/>
      <c r="R35" s="188"/>
    </row>
    <row r="36" spans="1:18" s="24" customFormat="1" ht="12.75">
      <c r="B36" s="185"/>
      <c r="G36" s="405" t="s">
        <v>3202</v>
      </c>
      <c r="H36" s="861"/>
      <c r="I36" s="861"/>
      <c r="J36" s="861"/>
      <c r="M36" s="188"/>
      <c r="R36" s="188"/>
    </row>
    <row r="37" spans="1:18" s="24" customFormat="1" ht="12.75">
      <c r="G37" s="405" t="s">
        <v>3203</v>
      </c>
      <c r="H37" s="852"/>
      <c r="I37" s="852"/>
      <c r="J37" s="852"/>
      <c r="M37" s="188"/>
      <c r="R37" s="188"/>
    </row>
    <row r="38" spans="1:18" s="24" customFormat="1" ht="12.75">
      <c r="M38" s="188"/>
      <c r="R38" s="188"/>
    </row>
    <row r="39" spans="1:18" ht="18.75">
      <c r="A39" s="26" t="s">
        <v>796</v>
      </c>
      <c r="B39" s="26"/>
      <c r="C39" s="740"/>
    </row>
    <row r="40" spans="1:18" customFormat="1">
      <c r="C40" t="s">
        <v>1037</v>
      </c>
      <c r="M40" s="135"/>
      <c r="R40" s="135"/>
    </row>
    <row r="41" spans="1:18" customFormat="1">
      <c r="C41" t="s">
        <v>3360</v>
      </c>
      <c r="M41" s="135"/>
      <c r="R41" s="135"/>
    </row>
    <row r="42" spans="1:18" customFormat="1">
      <c r="C42" t="s">
        <v>3361</v>
      </c>
      <c r="M42" s="135"/>
      <c r="R42" s="135"/>
    </row>
    <row r="43" spans="1:18" customFormat="1">
      <c r="C43" s="298" t="s">
        <v>174</v>
      </c>
      <c r="M43" s="135"/>
      <c r="R43" s="135"/>
    </row>
    <row r="45" spans="1:18" ht="18.75">
      <c r="A45" s="26" t="s">
        <v>797</v>
      </c>
      <c r="B45" s="26"/>
      <c r="C45" s="740"/>
    </row>
    <row r="46" spans="1:18" customFormat="1">
      <c r="C46" t="s">
        <v>1038</v>
      </c>
      <c r="M46" s="135"/>
      <c r="R46" s="135"/>
    </row>
    <row r="47" spans="1:18" customFormat="1">
      <c r="C47" t="s">
        <v>704</v>
      </c>
      <c r="M47" s="135"/>
      <c r="R47" s="135"/>
    </row>
    <row r="48" spans="1:18" customFormat="1">
      <c r="C48" t="s">
        <v>707</v>
      </c>
      <c r="M48" s="135"/>
      <c r="R48" s="135"/>
    </row>
    <row r="49" spans="3:18" customFormat="1">
      <c r="C49" t="s">
        <v>175</v>
      </c>
      <c r="M49" s="135"/>
      <c r="R49" s="135"/>
    </row>
    <row r="50" spans="3:18" customFormat="1">
      <c r="C50" t="s">
        <v>1019</v>
      </c>
      <c r="M50" s="135"/>
      <c r="R50" s="135"/>
    </row>
    <row r="51" spans="3:18" customFormat="1">
      <c r="M51" s="135"/>
      <c r="R51" s="135"/>
    </row>
    <row r="52" spans="3:18" customFormat="1">
      <c r="C52" s="25" t="s">
        <v>820</v>
      </c>
      <c r="G52" s="857">
        <f>Team!E43</f>
        <v>0</v>
      </c>
      <c r="H52" s="857"/>
      <c r="I52" s="176"/>
      <c r="J52" s="176"/>
      <c r="M52" s="135"/>
      <c r="R52" s="135"/>
    </row>
    <row r="53" spans="3:18" customFormat="1" ht="7.15" customHeight="1">
      <c r="G53" s="186"/>
      <c r="H53" s="186"/>
      <c r="M53" s="135"/>
      <c r="R53" s="135"/>
    </row>
    <row r="54" spans="3:18" customFormat="1">
      <c r="C54" t="s">
        <v>1167</v>
      </c>
      <c r="E54" s="856" t="b">
        <v>0</v>
      </c>
      <c r="F54" s="856"/>
      <c r="I54" s="56" t="s">
        <v>176</v>
      </c>
      <c r="J54" s="397">
        <v>0</v>
      </c>
      <c r="M54" s="135"/>
      <c r="R54" s="135"/>
    </row>
    <row r="55" spans="3:18" customFormat="1" ht="10.15" customHeight="1">
      <c r="M55" s="135"/>
      <c r="R55" s="135"/>
    </row>
    <row r="56" spans="3:18" customFormat="1">
      <c r="C56" t="s">
        <v>1168</v>
      </c>
      <c r="H56" s="376" t="b">
        <v>0</v>
      </c>
      <c r="M56" s="135"/>
      <c r="R56" s="135"/>
    </row>
    <row r="57" spans="3:18">
      <c r="E57" s="78"/>
      <c r="F57" s="78"/>
      <c r="G57" s="78"/>
      <c r="H57" s="78"/>
      <c r="I57" s="78"/>
      <c r="J57" s="78"/>
      <c r="K57" s="78"/>
    </row>
    <row r="58" spans="3:18">
      <c r="C58" s="855" t="s">
        <v>1212</v>
      </c>
      <c r="D58" s="855"/>
      <c r="E58" s="855"/>
      <c r="F58" s="855"/>
      <c r="G58" s="855"/>
    </row>
  </sheetData>
  <sheetProtection algorithmName="SHA-512" hashValue="C5ouZ5vmfW82yrnkHdELQqbS1BIQv+0tSD8IU36Zc1q4PnQFuEjNMTsBxYbGEGAeRLewSqLDkkiodxTJRUvHhQ==" saltValue="OZnCDRQKwiVa13zkWsjv+w==" spinCount="100000" sheet="1" objects="1" scenarios="1" autoFilter="0"/>
  <mergeCells count="13">
    <mergeCell ref="B6:J6"/>
    <mergeCell ref="B17:J17"/>
    <mergeCell ref="D22:G22"/>
    <mergeCell ref="H33:J33"/>
    <mergeCell ref="H36:J36"/>
    <mergeCell ref="H37:J37"/>
    <mergeCell ref="G18:H18"/>
    <mergeCell ref="G19:H19"/>
    <mergeCell ref="C58:G58"/>
    <mergeCell ref="E54:F54"/>
    <mergeCell ref="G52:H52"/>
    <mergeCell ref="H34:J34"/>
    <mergeCell ref="H35:J35"/>
  </mergeCells>
  <dataValidations count="2">
    <dataValidation type="list" allowBlank="1" showInputMessage="1" showErrorMessage="1" errorTitle="Invalid Entry" error="Must select True or False!" sqref="H56 E54 D33:D35 I8 H9:H13 H26:H32 D26:D31 D8:D15" xr:uid="{00000000-0002-0000-0E00-000000000000}">
      <formula1>$N$10:$N$11</formula1>
    </dataValidation>
    <dataValidation type="list" errorStyle="warning" showInputMessage="1" showErrorMessage="1" errorTitle="SmartDox" error="The value you entered for the dropdown is not valid." sqref="D32" xr:uid="{00000000-0002-0000-0E00-000001000000}">
      <formula1>SD_D_PL_UDF_453_Name</formula1>
    </dataValidation>
  </dataValidations>
  <hyperlinks>
    <hyperlink ref="C58" r:id="rId1" xr:uid="{00000000-0004-0000-0E00-000001000000}"/>
  </hyperlinks>
  <printOptions horizontalCentered="1"/>
  <pageMargins left="0.45" right="0.7" top="0.25" bottom="0.75" header="0.3" footer="0.3"/>
  <pageSetup scale="87" orientation="portrait" r:id="rId2"/>
  <headerFooter>
    <oddFooter>&amp;L&amp;9&amp;F&amp;R&amp;9&amp;F, Page &amp;P of &amp;N</oddFooter>
  </headerFooter>
  <ignoredErrors>
    <ignoredError sqref="G35:G38"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Dropdowns!$A$43:$A$52</xm:f>
          </x14:formula1>
          <xm:sqref>D22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B72"/>
  <sheetViews>
    <sheetView zoomScale="110" zoomScaleNormal="110" zoomScaleSheetLayoutView="100" workbookViewId="0">
      <selection activeCell="A4" sqref="A4"/>
    </sheetView>
  </sheetViews>
  <sheetFormatPr defaultRowHeight="15"/>
  <cols>
    <col min="1" max="1" width="3.140625" style="25" customWidth="1"/>
    <col min="2" max="2" width="12.140625" customWidth="1"/>
    <col min="3" max="3" width="6.28515625" customWidth="1"/>
    <col min="4" max="4" width="8.85546875" customWidth="1"/>
    <col min="5" max="5" width="11.140625" customWidth="1"/>
    <col min="6" max="6" width="10.5703125" customWidth="1"/>
    <col min="7" max="7" width="11.7109375" customWidth="1"/>
    <col min="8" max="9" width="11" customWidth="1"/>
    <col min="11" max="11" width="13.7109375" customWidth="1"/>
    <col min="12" max="12" width="28.5703125" customWidth="1"/>
    <col min="13" max="13" width="16.5703125" customWidth="1"/>
    <col min="14" max="14" width="8.42578125" customWidth="1"/>
    <col min="15" max="15" width="7.7109375" customWidth="1"/>
    <col min="16" max="16" width="3.85546875" style="135" customWidth="1"/>
    <col min="17" max="17" width="3.28515625" customWidth="1"/>
    <col min="18" max="18" width="3.42578125" customWidth="1"/>
    <col min="19" max="19" width="20.28515625" customWidth="1"/>
    <col min="20" max="20" width="8.85546875" customWidth="1"/>
    <col min="21" max="21" width="11.42578125" customWidth="1"/>
    <col min="22" max="22" width="10.7109375" customWidth="1"/>
    <col min="23" max="26" width="8.85546875" customWidth="1"/>
    <col min="27" max="28" width="11" customWidth="1"/>
    <col min="29" max="38" width="8.85546875" customWidth="1"/>
    <col min="39" max="39" width="21.5703125" customWidth="1"/>
    <col min="40" max="40" width="19.42578125" customWidth="1"/>
    <col min="41" max="41" width="2.42578125" style="135" customWidth="1"/>
    <col min="42" max="53" width="8.85546875" hidden="1" customWidth="1"/>
    <col min="54" max="54" width="2.42578125" style="135" customWidth="1"/>
  </cols>
  <sheetData>
    <row r="1" spans="1:54">
      <c r="A1" s="8" t="str">
        <f>'DEV Info'!A1</f>
        <v>Virginia Housing Rental Housing Loan Application - MIXED USE</v>
      </c>
    </row>
    <row r="2" spans="1:54" ht="7.9" customHeight="1" thickBot="1">
      <c r="A2" s="52"/>
      <c r="B2" s="1"/>
      <c r="C2" s="1"/>
      <c r="D2" s="1"/>
      <c r="E2" s="1"/>
      <c r="F2" s="1"/>
      <c r="G2" s="1"/>
      <c r="H2" s="1"/>
      <c r="I2" s="1"/>
      <c r="J2" s="1"/>
      <c r="K2" s="1"/>
      <c r="L2" s="1"/>
      <c r="M2" s="85"/>
    </row>
    <row r="3" spans="1:54" ht="6.75" customHeight="1">
      <c r="T3" s="195"/>
    </row>
    <row r="4" spans="1:54" ht="18.75">
      <c r="A4" s="26" t="s">
        <v>798</v>
      </c>
      <c r="E4" s="241" t="s">
        <v>3218</v>
      </c>
      <c r="L4" s="195" t="s">
        <v>1169</v>
      </c>
      <c r="T4" s="25" t="s">
        <v>3333</v>
      </c>
    </row>
    <row r="5" spans="1:54" ht="6" customHeight="1">
      <c r="A5" s="53"/>
      <c r="B5" s="25"/>
      <c r="M5" s="25"/>
      <c r="U5" s="25"/>
    </row>
    <row r="6" spans="1:54" ht="7.5" customHeight="1"/>
    <row r="7" spans="1:54" s="27" customFormat="1" ht="35.25" customHeight="1">
      <c r="A7" s="28"/>
      <c r="B7" s="182" t="s">
        <v>177</v>
      </c>
      <c r="C7" s="182" t="s">
        <v>178</v>
      </c>
      <c r="D7" s="182" t="s">
        <v>179</v>
      </c>
      <c r="E7" s="182" t="s">
        <v>762</v>
      </c>
      <c r="F7" s="182" t="s">
        <v>181</v>
      </c>
      <c r="G7" s="182" t="s">
        <v>180</v>
      </c>
      <c r="H7" s="182" t="s">
        <v>836</v>
      </c>
      <c r="I7" s="182" t="s">
        <v>184</v>
      </c>
      <c r="J7" s="182" t="s">
        <v>182</v>
      </c>
      <c r="K7" s="182" t="s">
        <v>183</v>
      </c>
      <c r="L7" s="182" t="s">
        <v>647</v>
      </c>
      <c r="O7"/>
      <c r="P7" s="200"/>
      <c r="Q7" s="28"/>
      <c r="S7" s="27" t="s">
        <v>646</v>
      </c>
      <c r="T7" s="404" t="s">
        <v>159</v>
      </c>
      <c r="U7" s="404" t="s">
        <v>160</v>
      </c>
      <c r="V7" s="404" t="s">
        <v>162</v>
      </c>
      <c r="W7" s="404" t="s">
        <v>163</v>
      </c>
      <c r="X7" s="404" t="s">
        <v>164</v>
      </c>
      <c r="Y7" s="404" t="s">
        <v>165</v>
      </c>
      <c r="Z7" s="404" t="s">
        <v>166</v>
      </c>
      <c r="AA7" s="404" t="s">
        <v>167</v>
      </c>
      <c r="AB7" s="404" t="s">
        <v>3219</v>
      </c>
      <c r="AC7" s="404" t="s">
        <v>168</v>
      </c>
      <c r="AD7" s="404" t="s">
        <v>169</v>
      </c>
      <c r="AE7" s="404" t="s">
        <v>170</v>
      </c>
      <c r="AF7" s="404" t="s">
        <v>171</v>
      </c>
      <c r="AG7" s="404" t="s">
        <v>172</v>
      </c>
      <c r="AH7" s="404" t="s">
        <v>3220</v>
      </c>
      <c r="AI7" s="404" t="s">
        <v>3221</v>
      </c>
      <c r="AJ7" s="404" t="s">
        <v>3222</v>
      </c>
      <c r="AK7" s="404" t="s">
        <v>3223</v>
      </c>
      <c r="AL7" s="404" t="s">
        <v>3224</v>
      </c>
      <c r="AM7" s="404" t="s">
        <v>3232</v>
      </c>
      <c r="AN7" s="404" t="s">
        <v>648</v>
      </c>
      <c r="AO7" s="137"/>
      <c r="AP7" s="27" t="s">
        <v>161</v>
      </c>
      <c r="AQ7" s="27" t="s">
        <v>759</v>
      </c>
      <c r="AR7" s="27" t="s">
        <v>583</v>
      </c>
      <c r="AT7" s="51" t="s">
        <v>64</v>
      </c>
      <c r="AU7" s="27" t="s">
        <v>3225</v>
      </c>
      <c r="AV7" s="27" t="s">
        <v>3226</v>
      </c>
      <c r="AW7" s="27" t="s">
        <v>3227</v>
      </c>
      <c r="AX7" s="27" t="s">
        <v>3228</v>
      </c>
      <c r="AY7" s="27" t="s">
        <v>3229</v>
      </c>
      <c r="BA7" s="27" t="s">
        <v>817</v>
      </c>
      <c r="BB7" s="137"/>
    </row>
    <row r="8" spans="1:54">
      <c r="A8" s="25">
        <v>1</v>
      </c>
      <c r="B8" s="398"/>
      <c r="C8" s="399"/>
      <c r="D8" s="381"/>
      <c r="E8" s="381"/>
      <c r="F8" s="401"/>
      <c r="G8" s="473"/>
      <c r="H8" s="401"/>
      <c r="I8" s="190">
        <f>F8+H8</f>
        <v>0</v>
      </c>
      <c r="J8" s="191" t="e">
        <f>I8/D8</f>
        <v>#DIV/0!</v>
      </c>
      <c r="K8" s="191">
        <f>C8*F8*12</f>
        <v>0</v>
      </c>
      <c r="L8" s="402"/>
      <c r="P8" s="201"/>
      <c r="Q8" s="199"/>
      <c r="R8" s="25">
        <v>1</v>
      </c>
      <c r="S8">
        <f>B8</f>
        <v>0</v>
      </c>
      <c r="T8" s="496" t="str">
        <f>IF(C8=0, "",Mrktg!$D$8)</f>
        <v/>
      </c>
      <c r="U8" s="496" t="str">
        <f>IF(C8=0, "",Mrktg!$D$9)</f>
        <v/>
      </c>
      <c r="V8" s="496" t="str">
        <f>IF(C8=0,"",Mrktg!$D$10)</f>
        <v/>
      </c>
      <c r="W8" s="496" t="str">
        <f>IF(C8=0,"",Mrktg!$D$11)</f>
        <v/>
      </c>
      <c r="X8" s="496" t="str">
        <f>IF(C8=0, "",Mrktg!$D$12)</f>
        <v/>
      </c>
      <c r="Y8" s="496" t="str">
        <f>IF(C8=0,"",Mrktg!$D$13)</f>
        <v/>
      </c>
      <c r="Z8" s="496" t="str">
        <f>IF(C8 = 0,"",Mrktg!$D$14)</f>
        <v/>
      </c>
      <c r="AA8" s="496" t="str">
        <f>IF(C8=0,"",Mrktg!$D$15)</f>
        <v/>
      </c>
      <c r="AB8" s="496" t="str">
        <f>IF(C8=0,"",Mrktg!$I$8)</f>
        <v/>
      </c>
      <c r="AC8" s="496" t="str">
        <f>IF(C8=0,"",Mrktg!$H$9)</f>
        <v/>
      </c>
      <c r="AD8" s="496" t="str">
        <f>IF(C8=0,"",Mrktg!$H$10)</f>
        <v/>
      </c>
      <c r="AE8" s="496" t="str">
        <f>IF(C8=0,"",Mrktg!$H$11)</f>
        <v/>
      </c>
      <c r="AF8" s="496" t="str">
        <f>IF(C8=0,"",Mrktg!$H$12)</f>
        <v/>
      </c>
      <c r="AG8" s="496" t="str">
        <f>IF($C8=0,"",Mrktg!$H$13)</f>
        <v/>
      </c>
      <c r="AH8" s="496" t="str">
        <f>IF($C8=0,"",Mrktg!$C$18)</f>
        <v/>
      </c>
      <c r="AI8" s="496" t="str">
        <f>IF($C8=0,"",Mrktg!$C$19)</f>
        <v/>
      </c>
      <c r="AJ8" s="496" t="str">
        <f>IF($C8=0,"",Mrktg!$C$20)</f>
        <v/>
      </c>
      <c r="AK8" s="496" t="str">
        <f>IF($C8=0,"",Mrktg!$G$18)</f>
        <v/>
      </c>
      <c r="AL8" s="496" t="str">
        <f>IF($C8=0,"",Mrktg!$G$19)</f>
        <v/>
      </c>
      <c r="AM8" s="496"/>
      <c r="AN8" s="496" t="str">
        <f>IF(C8=0,"",Mrktg!$D$22)</f>
        <v/>
      </c>
      <c r="AP8" t="str">
        <f>IF($C8=0,"",IF($E8= "DEN", TRUE, FALSE))</f>
        <v/>
      </c>
      <c r="AQ8" t="str">
        <f>IF($C8=0,"",IF($E8="Sunroom",TRUE,FALSE))</f>
        <v/>
      </c>
      <c r="AR8" t="str">
        <f>IF($C8=0,"",IF($E8="Loft", TRUE, FALSE))</f>
        <v/>
      </c>
      <c r="AT8" t="b">
        <v>1</v>
      </c>
      <c r="AU8" t="b">
        <f>IF(AH8&gt;"",TRUE, FALSE)</f>
        <v>0</v>
      </c>
      <c r="AV8" t="b">
        <f t="shared" ref="AV8:AY8" si="0">IF(AI8&gt;"",TRUE, FALSE)</f>
        <v>0</v>
      </c>
      <c r="AW8" t="b">
        <f t="shared" si="0"/>
        <v>0</v>
      </c>
      <c r="AX8" t="b">
        <f t="shared" si="0"/>
        <v>0</v>
      </c>
      <c r="AY8" t="b">
        <f t="shared" si="0"/>
        <v>0</v>
      </c>
      <c r="BA8">
        <f t="shared" ref="BA8:BA39" si="1">C8*D8</f>
        <v>0</v>
      </c>
    </row>
    <row r="9" spans="1:54">
      <c r="A9" s="25">
        <v>2</v>
      </c>
      <c r="B9" s="398"/>
      <c r="C9" s="399"/>
      <c r="D9" s="381"/>
      <c r="E9" s="381"/>
      <c r="F9" s="401"/>
      <c r="G9" s="473"/>
      <c r="H9" s="401"/>
      <c r="I9" s="190">
        <f t="shared" ref="I9:I32" si="2">F9+H9</f>
        <v>0</v>
      </c>
      <c r="J9" s="191" t="e">
        <f t="shared" ref="J9:J32" si="3">I9/D9</f>
        <v>#DIV/0!</v>
      </c>
      <c r="K9" s="191">
        <f t="shared" ref="K9:K32" si="4">C9*F9*12</f>
        <v>0</v>
      </c>
      <c r="L9" s="402"/>
      <c r="P9" s="201"/>
      <c r="Q9" s="199"/>
      <c r="R9" s="25">
        <v>2</v>
      </c>
      <c r="S9">
        <f t="shared" ref="S9:S17" si="5">B9</f>
        <v>0</v>
      </c>
      <c r="T9" s="496" t="str">
        <f>IF(C9=0, "",Mrktg!$D$8)</f>
        <v/>
      </c>
      <c r="U9" s="496" t="str">
        <f>IF(C9=0, "",Mrktg!$D$9)</f>
        <v/>
      </c>
      <c r="V9" s="496" t="str">
        <f>IF(C9=0,"",Mrktg!$D$10)</f>
        <v/>
      </c>
      <c r="W9" s="496" t="str">
        <f>IF(C9=0,"",Mrktg!$D$11)</f>
        <v/>
      </c>
      <c r="X9" s="496" t="str">
        <f>IF(C9=0, "",Mrktg!$D$12)</f>
        <v/>
      </c>
      <c r="Y9" s="496" t="str">
        <f>IF(C9=0,"",Mrktg!$D$13)</f>
        <v/>
      </c>
      <c r="Z9" s="496" t="str">
        <f>IF(C9 = 0,"",Mrktg!$D$14)</f>
        <v/>
      </c>
      <c r="AA9" s="496" t="str">
        <f>IF(C9=0,"",Mrktg!$D$15)</f>
        <v/>
      </c>
      <c r="AB9" s="496" t="str">
        <f>IF(C9=0,"",Mrktg!$I$8)</f>
        <v/>
      </c>
      <c r="AC9" s="496" t="str">
        <f>IF(C9=0,"",Mrktg!$H$9)</f>
        <v/>
      </c>
      <c r="AD9" s="496" t="str">
        <f>IF(C9=0,"",Mrktg!$H$10)</f>
        <v/>
      </c>
      <c r="AE9" s="496" t="str">
        <f>IF(C9=0,"",Mrktg!$H$11)</f>
        <v/>
      </c>
      <c r="AF9" s="496" t="str">
        <f>IF(C9=0,"",Mrktg!$H$12)</f>
        <v/>
      </c>
      <c r="AG9" s="496" t="str">
        <f>IF(C9=0,"",Mrktg!$H$13)</f>
        <v/>
      </c>
      <c r="AH9" s="496" t="str">
        <f>IF($C9=0,"",Mrktg!$C$18)</f>
        <v/>
      </c>
      <c r="AI9" s="496" t="str">
        <f>IF($C9=0,"",Mrktg!$C$19)</f>
        <v/>
      </c>
      <c r="AJ9" s="496" t="str">
        <f>IF($C9=0,"",Mrktg!$C$20)</f>
        <v/>
      </c>
      <c r="AK9" s="496" t="str">
        <f>IF($C9=0,"",Mrktg!$G$18)</f>
        <v/>
      </c>
      <c r="AL9" s="496" t="str">
        <f>IF($C9=0,"",Mrktg!$G$19)</f>
        <v/>
      </c>
      <c r="AM9" s="496"/>
      <c r="AN9" s="497" t="str">
        <f>IF(C9=0,"",Mrktg!$D$22)</f>
        <v/>
      </c>
      <c r="AP9" t="str">
        <f t="shared" ref="AP9:AP57" si="6">IF($C9=0,"",IF($E9= "DEN", TRUE, FALSE))</f>
        <v/>
      </c>
      <c r="AQ9" t="str">
        <f t="shared" ref="AQ9:AQ57" si="7">IF($C9=0,"",IF($E9="Sunroom",TRUE,FALSE))</f>
        <v/>
      </c>
      <c r="AR9" t="str">
        <f t="shared" ref="AR9:AR57" si="8">IF($C9=0,"",IF($E9="Loft", TRUE, FALSE))</f>
        <v/>
      </c>
      <c r="AT9" t="b">
        <v>0</v>
      </c>
      <c r="AU9" t="b">
        <f t="shared" ref="AU9:AU57" si="9">IF(AH9&gt;"",TRUE, FALSE)</f>
        <v>0</v>
      </c>
      <c r="AV9" t="b">
        <f t="shared" ref="AV9:AV57" si="10">IF(AI9&gt;"",TRUE, FALSE)</f>
        <v>0</v>
      </c>
      <c r="AW9" t="b">
        <f t="shared" ref="AW9:AW57" si="11">IF(AJ9&gt;"",TRUE, FALSE)</f>
        <v>0</v>
      </c>
      <c r="AX9" t="b">
        <f t="shared" ref="AX9:AX57" si="12">IF(AK9&gt;"",TRUE, FALSE)</f>
        <v>0</v>
      </c>
      <c r="AY9" t="b">
        <f t="shared" ref="AY9:AY57" si="13">IF(AL9&gt;"",TRUE, FALSE)</f>
        <v>0</v>
      </c>
      <c r="BA9">
        <f t="shared" si="1"/>
        <v>0</v>
      </c>
    </row>
    <row r="10" spans="1:54">
      <c r="A10" s="25">
        <v>3</v>
      </c>
      <c r="B10" s="398"/>
      <c r="C10" s="399"/>
      <c r="D10" s="381"/>
      <c r="E10" s="381"/>
      <c r="F10" s="401"/>
      <c r="G10" s="473"/>
      <c r="H10" s="401"/>
      <c r="I10" s="190">
        <f t="shared" si="2"/>
        <v>0</v>
      </c>
      <c r="J10" s="191" t="e">
        <f t="shared" si="3"/>
        <v>#DIV/0!</v>
      </c>
      <c r="K10" s="191">
        <f t="shared" si="4"/>
        <v>0</v>
      </c>
      <c r="L10" s="402"/>
      <c r="P10" s="201"/>
      <c r="Q10" s="199"/>
      <c r="R10" s="25">
        <v>3</v>
      </c>
      <c r="S10">
        <f t="shared" si="5"/>
        <v>0</v>
      </c>
      <c r="T10" s="496" t="str">
        <f>IF(C10=0, "",Mrktg!$D$8)</f>
        <v/>
      </c>
      <c r="U10" s="496" t="str">
        <f>IF(C10=0, "",Mrktg!$D$9)</f>
        <v/>
      </c>
      <c r="V10" s="496" t="str">
        <f>IF(C10=0,"",Mrktg!$D$10)</f>
        <v/>
      </c>
      <c r="W10" s="496" t="str">
        <f>IF(C10=0,"",Mrktg!$D$11)</f>
        <v/>
      </c>
      <c r="X10" s="496" t="str">
        <f>IF(C10=0, "",Mrktg!$D$12)</f>
        <v/>
      </c>
      <c r="Y10" s="496" t="str">
        <f>IF(C10=0,"",Mrktg!$D$13)</f>
        <v/>
      </c>
      <c r="Z10" s="496" t="str">
        <f>IF(C10 = 0,"",Mrktg!$D$14)</f>
        <v/>
      </c>
      <c r="AA10" s="496" t="str">
        <f>IF(C10=0,"",Mrktg!$D$15)</f>
        <v/>
      </c>
      <c r="AB10" s="496" t="str">
        <f>IF(C10=0,"",Mrktg!$I$8)</f>
        <v/>
      </c>
      <c r="AC10" s="496" t="str">
        <f>IF(C10=0,"",Mrktg!$H$9)</f>
        <v/>
      </c>
      <c r="AD10" s="496" t="str">
        <f>IF(C10=0,"",Mrktg!$H$10)</f>
        <v/>
      </c>
      <c r="AE10" s="496" t="str">
        <f>IF(C10=0,"",Mrktg!$H$11)</f>
        <v/>
      </c>
      <c r="AF10" s="496" t="str">
        <f>IF(C10=0,"",Mrktg!$H$12)</f>
        <v/>
      </c>
      <c r="AG10" s="496" t="str">
        <f>IF(C10=0,"",Mrktg!$H$13)</f>
        <v/>
      </c>
      <c r="AH10" s="496" t="str">
        <f>IF($C10=0,"",Mrktg!$C$18)</f>
        <v/>
      </c>
      <c r="AI10" s="496" t="str">
        <f>IF($C10=0,"",Mrktg!$C$19)</f>
        <v/>
      </c>
      <c r="AJ10" s="496" t="str">
        <f>IF($C10=0,"",Mrktg!$C$20)</f>
        <v/>
      </c>
      <c r="AK10" s="496" t="str">
        <f>IF($C10=0,"",Mrktg!$G$18)</f>
        <v/>
      </c>
      <c r="AL10" s="496" t="str">
        <f>IF($C10=0,"",Mrktg!$G$19)</f>
        <v/>
      </c>
      <c r="AM10" s="496"/>
      <c r="AN10" s="497" t="str">
        <f>IF(C10=0,"",Mrktg!$D$22)</f>
        <v/>
      </c>
      <c r="AP10" t="str">
        <f t="shared" si="6"/>
        <v/>
      </c>
      <c r="AQ10" t="str">
        <f t="shared" si="7"/>
        <v/>
      </c>
      <c r="AR10" t="str">
        <f t="shared" si="8"/>
        <v/>
      </c>
      <c r="AU10" t="b">
        <f t="shared" si="9"/>
        <v>0</v>
      </c>
      <c r="AV10" t="b">
        <f t="shared" si="10"/>
        <v>0</v>
      </c>
      <c r="AW10" t="b">
        <f t="shared" si="11"/>
        <v>0</v>
      </c>
      <c r="AX10" t="b">
        <f t="shared" si="12"/>
        <v>0</v>
      </c>
      <c r="AY10" t="b">
        <f t="shared" si="13"/>
        <v>0</v>
      </c>
      <c r="BA10">
        <f t="shared" si="1"/>
        <v>0</v>
      </c>
    </row>
    <row r="11" spans="1:54">
      <c r="A11" s="25">
        <v>4</v>
      </c>
      <c r="B11" s="398"/>
      <c r="C11" s="399"/>
      <c r="D11" s="381"/>
      <c r="E11" s="381"/>
      <c r="F11" s="401"/>
      <c r="G11" s="473"/>
      <c r="H11" s="401"/>
      <c r="I11" s="190">
        <f t="shared" si="2"/>
        <v>0</v>
      </c>
      <c r="J11" s="191" t="e">
        <f t="shared" si="3"/>
        <v>#DIV/0!</v>
      </c>
      <c r="K11" s="191">
        <f t="shared" si="4"/>
        <v>0</v>
      </c>
      <c r="L11" s="402"/>
      <c r="P11" s="201"/>
      <c r="Q11" s="199"/>
      <c r="R11" s="25">
        <v>4</v>
      </c>
      <c r="S11">
        <f t="shared" si="5"/>
        <v>0</v>
      </c>
      <c r="T11" s="496" t="str">
        <f>IF(C11=0, "",Mrktg!$D$8)</f>
        <v/>
      </c>
      <c r="U11" s="496" t="str">
        <f>IF(C11=0, "",Mrktg!$D$9)</f>
        <v/>
      </c>
      <c r="V11" s="496" t="str">
        <f>IF(C11=0,"",Mrktg!$D$10)</f>
        <v/>
      </c>
      <c r="W11" s="496" t="str">
        <f>IF(C11=0,"",Mrktg!$D$11)</f>
        <v/>
      </c>
      <c r="X11" s="496" t="str">
        <f>IF(C11=0, "",Mrktg!$D$12)</f>
        <v/>
      </c>
      <c r="Y11" s="496" t="str">
        <f>IF(C11=0,"",Mrktg!$D$13)</f>
        <v/>
      </c>
      <c r="Z11" s="496" t="str">
        <f>IF(C11 = 0,"",Mrktg!$D$14)</f>
        <v/>
      </c>
      <c r="AA11" s="496" t="str">
        <f>IF(C11=0,"",Mrktg!$D$15)</f>
        <v/>
      </c>
      <c r="AB11" s="496" t="str">
        <f>IF(C11=0,"",Mrktg!$I$8)</f>
        <v/>
      </c>
      <c r="AC11" s="496" t="str">
        <f>IF(C11=0,"",Mrktg!$H$9)</f>
        <v/>
      </c>
      <c r="AD11" s="496" t="str">
        <f>IF(C11=0,"",Mrktg!$H$10)</f>
        <v/>
      </c>
      <c r="AE11" s="496" t="str">
        <f>IF(C11=0,"",Mrktg!$H$11)</f>
        <v/>
      </c>
      <c r="AF11" s="496" t="str">
        <f>IF(C11=0,"",Mrktg!$H$12)</f>
        <v/>
      </c>
      <c r="AG11" s="496" t="str">
        <f>IF(C11=0,"",Mrktg!$H$13)</f>
        <v/>
      </c>
      <c r="AH11" s="496" t="str">
        <f>IF($C11=0,"",Mrktg!$C$18)</f>
        <v/>
      </c>
      <c r="AI11" s="496" t="str">
        <f>IF($C11=0,"",Mrktg!$C$19)</f>
        <v/>
      </c>
      <c r="AJ11" s="496" t="str">
        <f>IF($C11=0,"",Mrktg!$C$20)</f>
        <v/>
      </c>
      <c r="AK11" s="496" t="str">
        <f>IF($C11=0,"",Mrktg!$G$18)</f>
        <v/>
      </c>
      <c r="AL11" s="496" t="str">
        <f>IF($C11=0,"",Mrktg!$G$19)</f>
        <v/>
      </c>
      <c r="AM11" s="496"/>
      <c r="AN11" s="497" t="str">
        <f>IF(C11=0,"",Mrktg!$D$22)</f>
        <v/>
      </c>
      <c r="AP11" t="str">
        <f t="shared" si="6"/>
        <v/>
      </c>
      <c r="AQ11" t="str">
        <f t="shared" si="7"/>
        <v/>
      </c>
      <c r="AR11" t="str">
        <f t="shared" si="8"/>
        <v/>
      </c>
      <c r="AU11" t="b">
        <f t="shared" si="9"/>
        <v>0</v>
      </c>
      <c r="AV11" t="b">
        <f t="shared" si="10"/>
        <v>0</v>
      </c>
      <c r="AW11" t="b">
        <f t="shared" si="11"/>
        <v>0</v>
      </c>
      <c r="AX11" t="b">
        <f t="shared" si="12"/>
        <v>0</v>
      </c>
      <c r="AY11" t="b">
        <f t="shared" si="13"/>
        <v>0</v>
      </c>
      <c r="BA11">
        <f t="shared" si="1"/>
        <v>0</v>
      </c>
    </row>
    <row r="12" spans="1:54">
      <c r="A12" s="25">
        <v>5</v>
      </c>
      <c r="B12" s="398"/>
      <c r="C12" s="399"/>
      <c r="D12" s="381"/>
      <c r="E12" s="381"/>
      <c r="F12" s="401"/>
      <c r="G12" s="473"/>
      <c r="H12" s="401"/>
      <c r="I12" s="190">
        <f t="shared" si="2"/>
        <v>0</v>
      </c>
      <c r="J12" s="191" t="e">
        <f t="shared" si="3"/>
        <v>#DIV/0!</v>
      </c>
      <c r="K12" s="191">
        <f t="shared" si="4"/>
        <v>0</v>
      </c>
      <c r="L12" s="402"/>
      <c r="P12" s="201"/>
      <c r="Q12" s="199"/>
      <c r="R12" s="25">
        <v>5</v>
      </c>
      <c r="S12">
        <f t="shared" si="5"/>
        <v>0</v>
      </c>
      <c r="T12" s="496" t="str">
        <f>IF(C12=0, "",Mrktg!$D$8)</f>
        <v/>
      </c>
      <c r="U12" s="496" t="str">
        <f>IF(C12=0, "",Mrktg!$D$9)</f>
        <v/>
      </c>
      <c r="V12" s="496" t="str">
        <f>IF(C12=0,"",Mrktg!$D$10)</f>
        <v/>
      </c>
      <c r="W12" s="496" t="str">
        <f>IF(C12=0,"",Mrktg!$D$11)</f>
        <v/>
      </c>
      <c r="X12" s="496" t="str">
        <f>IF(C12=0, "",Mrktg!$D$12)</f>
        <v/>
      </c>
      <c r="Y12" s="496" t="str">
        <f>IF(C12=0,"",Mrktg!$D$13)</f>
        <v/>
      </c>
      <c r="Z12" s="496" t="str">
        <f>IF(C12 = 0,"",Mrktg!$D$14)</f>
        <v/>
      </c>
      <c r="AA12" s="496" t="str">
        <f>IF(C12=0,"",Mrktg!$D$15)</f>
        <v/>
      </c>
      <c r="AB12" s="496" t="str">
        <f>IF(C12=0,"",Mrktg!$I$8)</f>
        <v/>
      </c>
      <c r="AC12" s="496" t="str">
        <f>IF(C12=0,"",Mrktg!$H$9)</f>
        <v/>
      </c>
      <c r="AD12" s="496" t="str">
        <f>IF(C12=0,"",Mrktg!$H$10)</f>
        <v/>
      </c>
      <c r="AE12" s="496" t="str">
        <f>IF(C12=0,"",Mrktg!$H$11)</f>
        <v/>
      </c>
      <c r="AF12" s="496" t="str">
        <f>IF(C12=0,"",Mrktg!$H$12)</f>
        <v/>
      </c>
      <c r="AG12" s="496" t="str">
        <f>IF(C12=0,"",Mrktg!$H$13)</f>
        <v/>
      </c>
      <c r="AH12" s="496" t="str">
        <f>IF($C12=0,"",Mrktg!$C$18)</f>
        <v/>
      </c>
      <c r="AI12" s="496" t="str">
        <f>IF($C12=0,"",Mrktg!$C$19)</f>
        <v/>
      </c>
      <c r="AJ12" s="496" t="str">
        <f>IF($C12=0,"",Mrktg!$C$20)</f>
        <v/>
      </c>
      <c r="AK12" s="496" t="str">
        <f>IF($C12=0,"",Mrktg!$G$18)</f>
        <v/>
      </c>
      <c r="AL12" s="496" t="str">
        <f>IF($C12=0,"",Mrktg!$G$19)</f>
        <v/>
      </c>
      <c r="AM12" s="496"/>
      <c r="AN12" s="497" t="str">
        <f>IF(C12=0,"",Mrktg!$D$22)</f>
        <v/>
      </c>
      <c r="AP12" t="str">
        <f t="shared" si="6"/>
        <v/>
      </c>
      <c r="AQ12" t="str">
        <f t="shared" si="7"/>
        <v/>
      </c>
      <c r="AR12" t="str">
        <f t="shared" si="8"/>
        <v/>
      </c>
      <c r="AT12" s="25" t="s">
        <v>760</v>
      </c>
      <c r="AU12" t="b">
        <f t="shared" si="9"/>
        <v>0</v>
      </c>
      <c r="AV12" t="b">
        <f t="shared" si="10"/>
        <v>0</v>
      </c>
      <c r="AW12" t="b">
        <f t="shared" si="11"/>
        <v>0</v>
      </c>
      <c r="AX12" t="b">
        <f t="shared" si="12"/>
        <v>0</v>
      </c>
      <c r="AY12" t="b">
        <f t="shared" si="13"/>
        <v>0</v>
      </c>
      <c r="BA12">
        <f t="shared" si="1"/>
        <v>0</v>
      </c>
    </row>
    <row r="13" spans="1:54">
      <c r="A13" s="25">
        <v>6</v>
      </c>
      <c r="B13" s="398"/>
      <c r="C13" s="399"/>
      <c r="D13" s="381"/>
      <c r="E13" s="381"/>
      <c r="F13" s="401"/>
      <c r="G13" s="473"/>
      <c r="H13" s="401"/>
      <c r="I13" s="190">
        <f t="shared" si="2"/>
        <v>0</v>
      </c>
      <c r="J13" s="191" t="e">
        <f t="shared" si="3"/>
        <v>#DIV/0!</v>
      </c>
      <c r="K13" s="191">
        <f t="shared" si="4"/>
        <v>0</v>
      </c>
      <c r="L13" s="402"/>
      <c r="P13" s="201"/>
      <c r="Q13" s="199"/>
      <c r="R13" s="25">
        <v>6</v>
      </c>
      <c r="S13">
        <f t="shared" si="5"/>
        <v>0</v>
      </c>
      <c r="T13" s="496" t="str">
        <f>IF(C13=0, "",Mrktg!$D$8)</f>
        <v/>
      </c>
      <c r="U13" s="496" t="str">
        <f>IF(C13=0, "",Mrktg!$D$9)</f>
        <v/>
      </c>
      <c r="V13" s="496" t="str">
        <f>IF(C13=0,"",Mrktg!$D$10)</f>
        <v/>
      </c>
      <c r="W13" s="496" t="str">
        <f>IF(C13=0,"",Mrktg!$D$11)</f>
        <v/>
      </c>
      <c r="X13" s="496" t="str">
        <f>IF(C13=0, "",Mrktg!$D$12)</f>
        <v/>
      </c>
      <c r="Y13" s="496" t="str">
        <f>IF(C13=0,"",Mrktg!$D$13)</f>
        <v/>
      </c>
      <c r="Z13" s="496" t="str">
        <f>IF(C13 = 0,"",Mrktg!$D$14)</f>
        <v/>
      </c>
      <c r="AA13" s="496" t="str">
        <f>IF(C13=0,"",Mrktg!$D$15)</f>
        <v/>
      </c>
      <c r="AB13" s="496" t="str">
        <f>IF(C13=0,"",Mrktg!$I$8)</f>
        <v/>
      </c>
      <c r="AC13" s="496" t="str">
        <f>IF(C13=0,"",Mrktg!$H$9)</f>
        <v/>
      </c>
      <c r="AD13" s="496" t="str">
        <f>IF(C13=0,"",Mrktg!$H$10)</f>
        <v/>
      </c>
      <c r="AE13" s="496" t="str">
        <f>IF(C13=0,"",Mrktg!$H$11)</f>
        <v/>
      </c>
      <c r="AF13" s="496" t="str">
        <f>IF(C13=0,"",Mrktg!$H$12)</f>
        <v/>
      </c>
      <c r="AG13" s="496" t="str">
        <f>IF(C13=0,"",Mrktg!$H$13)</f>
        <v/>
      </c>
      <c r="AH13" s="496" t="str">
        <f>IF($C13=0,"",Mrktg!$C$18)</f>
        <v/>
      </c>
      <c r="AI13" s="496" t="str">
        <f>IF($C13=0,"",Mrktg!$C$19)</f>
        <v/>
      </c>
      <c r="AJ13" s="496" t="str">
        <f>IF($C13=0,"",Mrktg!$C$20)</f>
        <v/>
      </c>
      <c r="AK13" s="496" t="str">
        <f>IF($C13=0,"",Mrktg!$G$18)</f>
        <v/>
      </c>
      <c r="AL13" s="496" t="str">
        <f>IF($C13=0,"",Mrktg!$G$19)</f>
        <v/>
      </c>
      <c r="AM13" s="496"/>
      <c r="AN13" s="497" t="str">
        <f>IF(C13=0,"",Mrktg!$D$22)</f>
        <v/>
      </c>
      <c r="AP13" t="str">
        <f t="shared" si="6"/>
        <v/>
      </c>
      <c r="AQ13" t="str">
        <f t="shared" si="7"/>
        <v/>
      </c>
      <c r="AR13" t="str">
        <f t="shared" si="8"/>
        <v/>
      </c>
      <c r="AT13" t="s">
        <v>161</v>
      </c>
      <c r="AU13" t="b">
        <f t="shared" si="9"/>
        <v>0</v>
      </c>
      <c r="AV13" t="b">
        <f t="shared" si="10"/>
        <v>0</v>
      </c>
      <c r="AW13" t="b">
        <f t="shared" si="11"/>
        <v>0</v>
      </c>
      <c r="AX13" t="b">
        <f t="shared" si="12"/>
        <v>0</v>
      </c>
      <c r="AY13" t="b">
        <f t="shared" si="13"/>
        <v>0</v>
      </c>
      <c r="BA13">
        <f t="shared" si="1"/>
        <v>0</v>
      </c>
    </row>
    <row r="14" spans="1:54">
      <c r="A14" s="25">
        <v>7</v>
      </c>
      <c r="B14" s="398"/>
      <c r="C14" s="399"/>
      <c r="D14" s="381"/>
      <c r="E14" s="381"/>
      <c r="F14" s="401"/>
      <c r="G14" s="473"/>
      <c r="H14" s="401"/>
      <c r="I14" s="190">
        <f t="shared" si="2"/>
        <v>0</v>
      </c>
      <c r="J14" s="191" t="e">
        <f t="shared" si="3"/>
        <v>#DIV/0!</v>
      </c>
      <c r="K14" s="191">
        <f t="shared" si="4"/>
        <v>0</v>
      </c>
      <c r="L14" s="402"/>
      <c r="P14" s="201"/>
      <c r="Q14" s="199"/>
      <c r="R14" s="25">
        <v>7</v>
      </c>
      <c r="S14">
        <f t="shared" si="5"/>
        <v>0</v>
      </c>
      <c r="T14" s="496" t="str">
        <f>IF(C14=0, "",Mrktg!$D$8)</f>
        <v/>
      </c>
      <c r="U14" s="496" t="str">
        <f>IF(C14=0, "",Mrktg!$D$9)</f>
        <v/>
      </c>
      <c r="V14" s="496" t="str">
        <f>IF(C14=0,"",Mrktg!$D$10)</f>
        <v/>
      </c>
      <c r="W14" s="496" t="str">
        <f>IF(C14=0,"",Mrktg!$D$11)</f>
        <v/>
      </c>
      <c r="X14" s="496" t="str">
        <f>IF(C14=0, "",Mrktg!$D$12)</f>
        <v/>
      </c>
      <c r="Y14" s="496" t="str">
        <f>IF(C14=0,"",Mrktg!$D$13)</f>
        <v/>
      </c>
      <c r="Z14" s="496" t="str">
        <f>IF(C14 = 0,"",Mrktg!$D$14)</f>
        <v/>
      </c>
      <c r="AA14" s="496" t="str">
        <f>IF(C14=0,"",Mrktg!$D$15)</f>
        <v/>
      </c>
      <c r="AB14" s="496" t="str">
        <f>IF(C14=0,"",Mrktg!$I$8)</f>
        <v/>
      </c>
      <c r="AC14" s="496" t="str">
        <f>IF(C14=0,"",Mrktg!$H$9)</f>
        <v/>
      </c>
      <c r="AD14" s="496" t="str">
        <f>IF(C14=0,"",Mrktg!$H$10)</f>
        <v/>
      </c>
      <c r="AE14" s="496" t="str">
        <f>IF(C14=0,"",Mrktg!$H$11)</f>
        <v/>
      </c>
      <c r="AF14" s="496" t="str">
        <f>IF(C14=0,"",Mrktg!$H$12)</f>
        <v/>
      </c>
      <c r="AG14" s="496" t="str">
        <f>IF(C14=0,"",Mrktg!$H$13)</f>
        <v/>
      </c>
      <c r="AH14" s="496" t="str">
        <f>IF($C14=0,"",Mrktg!$C$18)</f>
        <v/>
      </c>
      <c r="AI14" s="496" t="str">
        <f>IF($C14=0,"",Mrktg!$C$19)</f>
        <v/>
      </c>
      <c r="AJ14" s="496" t="str">
        <f>IF($C14=0,"",Mrktg!$C$20)</f>
        <v/>
      </c>
      <c r="AK14" s="496" t="str">
        <f>IF($C14=0,"",Mrktg!$G$18)</f>
        <v/>
      </c>
      <c r="AL14" s="496" t="str">
        <f>IF($C14=0,"",Mrktg!$G$19)</f>
        <v/>
      </c>
      <c r="AM14" s="496"/>
      <c r="AN14" s="497" t="str">
        <f>IF(C14=0,"",Mrktg!$D$22)</f>
        <v/>
      </c>
      <c r="AP14" t="str">
        <f t="shared" si="6"/>
        <v/>
      </c>
      <c r="AQ14" t="str">
        <f t="shared" si="7"/>
        <v/>
      </c>
      <c r="AR14" t="str">
        <f t="shared" si="8"/>
        <v/>
      </c>
      <c r="AT14" t="s">
        <v>583</v>
      </c>
      <c r="AU14" t="b">
        <f t="shared" si="9"/>
        <v>0</v>
      </c>
      <c r="AV14" t="b">
        <f t="shared" si="10"/>
        <v>0</v>
      </c>
      <c r="AW14" t="b">
        <f t="shared" si="11"/>
        <v>0</v>
      </c>
      <c r="AX14" t="b">
        <f t="shared" si="12"/>
        <v>0</v>
      </c>
      <c r="AY14" t="b">
        <f t="shared" si="13"/>
        <v>0</v>
      </c>
      <c r="BA14">
        <f t="shared" si="1"/>
        <v>0</v>
      </c>
    </row>
    <row r="15" spans="1:54">
      <c r="A15" s="25">
        <v>8</v>
      </c>
      <c r="B15" s="398"/>
      <c r="C15" s="399"/>
      <c r="D15" s="381"/>
      <c r="E15" s="381"/>
      <c r="F15" s="401"/>
      <c r="G15" s="473"/>
      <c r="H15" s="401"/>
      <c r="I15" s="190">
        <f t="shared" si="2"/>
        <v>0</v>
      </c>
      <c r="J15" s="191" t="e">
        <f t="shared" si="3"/>
        <v>#DIV/0!</v>
      </c>
      <c r="K15" s="191">
        <f t="shared" si="4"/>
        <v>0</v>
      </c>
      <c r="L15" s="402"/>
      <c r="P15" s="201"/>
      <c r="Q15" s="199"/>
      <c r="R15" s="25">
        <v>8</v>
      </c>
      <c r="S15">
        <f t="shared" si="5"/>
        <v>0</v>
      </c>
      <c r="T15" s="496" t="str">
        <f>IF(C15=0, "",Mrktg!$D$8)</f>
        <v/>
      </c>
      <c r="U15" s="496" t="str">
        <f>IF(C15=0, "",Mrktg!$D$9)</f>
        <v/>
      </c>
      <c r="V15" s="496" t="str">
        <f>IF(C15=0,"",Mrktg!$D$10)</f>
        <v/>
      </c>
      <c r="W15" s="496" t="str">
        <f>IF(C15=0,"",Mrktg!$D$11)</f>
        <v/>
      </c>
      <c r="X15" s="496" t="str">
        <f>IF(C15=0, "",Mrktg!$D$12)</f>
        <v/>
      </c>
      <c r="Y15" s="496" t="str">
        <f>IF(C15=0,"",Mrktg!$D$13)</f>
        <v/>
      </c>
      <c r="Z15" s="496" t="str">
        <f>IF(C15 = 0,"",Mrktg!$D$14)</f>
        <v/>
      </c>
      <c r="AA15" s="496" t="str">
        <f>IF(C15=0,"",Mrktg!$D$15)</f>
        <v/>
      </c>
      <c r="AB15" s="496" t="str">
        <f>IF(C15=0,"",Mrktg!$I$8)</f>
        <v/>
      </c>
      <c r="AC15" s="496" t="str">
        <f>IF(C15=0,"",Mrktg!$H$9)</f>
        <v/>
      </c>
      <c r="AD15" s="496" t="str">
        <f>IF(C15=0,"",Mrktg!$H$10)</f>
        <v/>
      </c>
      <c r="AE15" s="496" t="str">
        <f>IF(C15=0,"",Mrktg!$H$11)</f>
        <v/>
      </c>
      <c r="AF15" s="496" t="str">
        <f>IF(C15=0,"",Mrktg!$H$12)</f>
        <v/>
      </c>
      <c r="AG15" s="496" t="str">
        <f>IF(C15=0,"",Mrktg!$H$13)</f>
        <v/>
      </c>
      <c r="AH15" s="496" t="str">
        <f>IF($C15=0,"",Mrktg!$C$18)</f>
        <v/>
      </c>
      <c r="AI15" s="496" t="str">
        <f>IF($C15=0,"",Mrktg!$C$19)</f>
        <v/>
      </c>
      <c r="AJ15" s="496" t="str">
        <f>IF($C15=0,"",Mrktg!$C$20)</f>
        <v/>
      </c>
      <c r="AK15" s="496" t="str">
        <f>IF($C15=0,"",Mrktg!$G$18)</f>
        <v/>
      </c>
      <c r="AL15" s="496" t="str">
        <f>IF($C15=0,"",Mrktg!$G$19)</f>
        <v/>
      </c>
      <c r="AM15" s="496"/>
      <c r="AN15" s="497" t="str">
        <f>IF(C15=0,"",Mrktg!$D$22)</f>
        <v/>
      </c>
      <c r="AP15" t="str">
        <f t="shared" si="6"/>
        <v/>
      </c>
      <c r="AQ15" t="str">
        <f t="shared" si="7"/>
        <v/>
      </c>
      <c r="AR15" t="str">
        <f t="shared" si="8"/>
        <v/>
      </c>
      <c r="AT15" t="s">
        <v>759</v>
      </c>
      <c r="AU15" t="b">
        <f t="shared" si="9"/>
        <v>0</v>
      </c>
      <c r="AV15" t="b">
        <f t="shared" si="10"/>
        <v>0</v>
      </c>
      <c r="AW15" t="b">
        <f t="shared" si="11"/>
        <v>0</v>
      </c>
      <c r="AX15" t="b">
        <f t="shared" si="12"/>
        <v>0</v>
      </c>
      <c r="AY15" t="b">
        <f t="shared" si="13"/>
        <v>0</v>
      </c>
      <c r="BA15">
        <f t="shared" si="1"/>
        <v>0</v>
      </c>
    </row>
    <row r="16" spans="1:54">
      <c r="A16" s="25">
        <v>9</v>
      </c>
      <c r="B16" s="398"/>
      <c r="C16" s="399"/>
      <c r="D16" s="381"/>
      <c r="E16" s="381"/>
      <c r="F16" s="401"/>
      <c r="G16" s="473"/>
      <c r="H16" s="401"/>
      <c r="I16" s="190">
        <f t="shared" si="2"/>
        <v>0</v>
      </c>
      <c r="J16" s="191" t="e">
        <f t="shared" si="3"/>
        <v>#DIV/0!</v>
      </c>
      <c r="K16" s="191">
        <f t="shared" si="4"/>
        <v>0</v>
      </c>
      <c r="L16" s="402"/>
      <c r="P16" s="201"/>
      <c r="Q16" s="199"/>
      <c r="R16" s="25">
        <v>9</v>
      </c>
      <c r="S16">
        <f t="shared" si="5"/>
        <v>0</v>
      </c>
      <c r="T16" s="496" t="str">
        <f>IF(C16=0, "",Mrktg!$D$8)</f>
        <v/>
      </c>
      <c r="U16" s="496" t="str">
        <f>IF(C16=0, "",Mrktg!$D$9)</f>
        <v/>
      </c>
      <c r="V16" s="496" t="str">
        <f>IF(C16=0,"",Mrktg!$D$10)</f>
        <v/>
      </c>
      <c r="W16" s="496" t="str">
        <f>IF(C16=0,"",Mrktg!$D$11)</f>
        <v/>
      </c>
      <c r="X16" s="496" t="str">
        <f>IF(C16=0, "",Mrktg!$D$12)</f>
        <v/>
      </c>
      <c r="Y16" s="496" t="str">
        <f>IF(C16=0,"",Mrktg!$D$13)</f>
        <v/>
      </c>
      <c r="Z16" s="496" t="str">
        <f>IF(C16 = 0,"",Mrktg!$D$14)</f>
        <v/>
      </c>
      <c r="AA16" s="496" t="str">
        <f>IF(C16=0,"",Mrktg!$D$15)</f>
        <v/>
      </c>
      <c r="AB16" s="496" t="str">
        <f>IF(C16=0,"",Mrktg!$I$8)</f>
        <v/>
      </c>
      <c r="AC16" s="496" t="str">
        <f>IF(C16=0,"",Mrktg!$H$9)</f>
        <v/>
      </c>
      <c r="AD16" s="496" t="str">
        <f>IF(C16=0,"",Mrktg!$H$10)</f>
        <v/>
      </c>
      <c r="AE16" s="496" t="str">
        <f>IF(C16=0,"",Mrktg!$H$11)</f>
        <v/>
      </c>
      <c r="AF16" s="496" t="str">
        <f>IF(C16=0,"",Mrktg!$H$12)</f>
        <v/>
      </c>
      <c r="AG16" s="496" t="str">
        <f>IF(C16=0,"",Mrktg!$H$13)</f>
        <v/>
      </c>
      <c r="AH16" s="496" t="str">
        <f>IF($C16=0,"",Mrktg!$C$18)</f>
        <v/>
      </c>
      <c r="AI16" s="496" t="str">
        <f>IF($C16=0,"",Mrktg!$C$19)</f>
        <v/>
      </c>
      <c r="AJ16" s="496" t="str">
        <f>IF($C16=0,"",Mrktg!$C$20)</f>
        <v/>
      </c>
      <c r="AK16" s="496" t="str">
        <f>IF($C16=0,"",Mrktg!$G$18)</f>
        <v/>
      </c>
      <c r="AL16" s="496" t="str">
        <f>IF($C16=0,"",Mrktg!$G$19)</f>
        <v/>
      </c>
      <c r="AM16" s="496"/>
      <c r="AN16" s="497" t="str">
        <f>IF(C16=0,"",Mrktg!$D$22)</f>
        <v/>
      </c>
      <c r="AP16" t="str">
        <f t="shared" si="6"/>
        <v/>
      </c>
      <c r="AQ16" t="str">
        <f t="shared" si="7"/>
        <v/>
      </c>
      <c r="AR16" t="str">
        <f t="shared" si="8"/>
        <v/>
      </c>
      <c r="AT16" t="s">
        <v>761</v>
      </c>
      <c r="AU16" t="b">
        <f t="shared" si="9"/>
        <v>0</v>
      </c>
      <c r="AV16" t="b">
        <f t="shared" si="10"/>
        <v>0</v>
      </c>
      <c r="AW16" t="b">
        <f t="shared" si="11"/>
        <v>0</v>
      </c>
      <c r="AX16" t="b">
        <f t="shared" si="12"/>
        <v>0</v>
      </c>
      <c r="AY16" t="b">
        <f t="shared" si="13"/>
        <v>0</v>
      </c>
      <c r="BA16">
        <f t="shared" si="1"/>
        <v>0</v>
      </c>
    </row>
    <row r="17" spans="1:53">
      <c r="A17" s="25">
        <v>10</v>
      </c>
      <c r="B17" s="398"/>
      <c r="C17" s="399"/>
      <c r="D17" s="381"/>
      <c r="E17" s="381"/>
      <c r="F17" s="401"/>
      <c r="G17" s="473"/>
      <c r="H17" s="401"/>
      <c r="I17" s="190">
        <f t="shared" si="2"/>
        <v>0</v>
      </c>
      <c r="J17" s="191" t="e">
        <f t="shared" si="3"/>
        <v>#DIV/0!</v>
      </c>
      <c r="K17" s="191">
        <f t="shared" si="4"/>
        <v>0</v>
      </c>
      <c r="L17" s="402"/>
      <c r="P17" s="201"/>
      <c r="Q17" s="199"/>
      <c r="R17" s="25">
        <v>10</v>
      </c>
      <c r="S17">
        <f t="shared" si="5"/>
        <v>0</v>
      </c>
      <c r="T17" s="496" t="str">
        <f>IF(C17=0, "",Mrktg!$D$8)</f>
        <v/>
      </c>
      <c r="U17" s="496" t="str">
        <f>IF(C17=0, "",Mrktg!$D$9)</f>
        <v/>
      </c>
      <c r="V17" s="496" t="str">
        <f>IF(C17=0,"",Mrktg!$D$10)</f>
        <v/>
      </c>
      <c r="W17" s="496" t="str">
        <f>IF(C17=0,"",Mrktg!$D$11)</f>
        <v/>
      </c>
      <c r="X17" s="496" t="str">
        <f>IF(C17=0, "",Mrktg!$D$12)</f>
        <v/>
      </c>
      <c r="Y17" s="496" t="str">
        <f>IF(C17=0,"",Mrktg!$D$13)</f>
        <v/>
      </c>
      <c r="Z17" s="496" t="str">
        <f>IF(C17 = 0,"",Mrktg!$D$14)</f>
        <v/>
      </c>
      <c r="AA17" s="496" t="str">
        <f>IF(C17=0,"",Mrktg!$D$15)</f>
        <v/>
      </c>
      <c r="AB17" s="496" t="str">
        <f>IF(C17=0,"",Mrktg!$I$8)</f>
        <v/>
      </c>
      <c r="AC17" s="496" t="str">
        <f>IF(C17=0,"",Mrktg!$H$9)</f>
        <v/>
      </c>
      <c r="AD17" s="496" t="str">
        <f>IF(C17=0,"",Mrktg!$H$10)</f>
        <v/>
      </c>
      <c r="AE17" s="496" t="str">
        <f>IF(C17=0,"",Mrktg!$H$11)</f>
        <v/>
      </c>
      <c r="AF17" s="496" t="str">
        <f>IF(C17=0,"",Mrktg!$H$12)</f>
        <v/>
      </c>
      <c r="AG17" s="496" t="str">
        <f>IF(C17=0,"",Mrktg!$H$13)</f>
        <v/>
      </c>
      <c r="AH17" s="496" t="str">
        <f>IF($C17=0,"",Mrktg!$C$18)</f>
        <v/>
      </c>
      <c r="AI17" s="496" t="str">
        <f>IF($C17=0,"",Mrktg!$C$19)</f>
        <v/>
      </c>
      <c r="AJ17" s="496" t="str">
        <f>IF($C17=0,"",Mrktg!$C$20)</f>
        <v/>
      </c>
      <c r="AK17" s="496" t="str">
        <f>IF($C17=0,"",Mrktg!$G$18)</f>
        <v/>
      </c>
      <c r="AL17" s="496" t="str">
        <f>IF($C17=0,"",Mrktg!$G$19)</f>
        <v/>
      </c>
      <c r="AM17" s="496"/>
      <c r="AN17" s="497" t="str">
        <f>IF(C17=0,"",Mrktg!$D$22)</f>
        <v/>
      </c>
      <c r="AP17" t="str">
        <f t="shared" si="6"/>
        <v/>
      </c>
      <c r="AQ17" t="str">
        <f t="shared" si="7"/>
        <v/>
      </c>
      <c r="AR17" t="str">
        <f t="shared" si="8"/>
        <v/>
      </c>
      <c r="AU17" t="b">
        <f t="shared" si="9"/>
        <v>0</v>
      </c>
      <c r="AV17" t="b">
        <f t="shared" si="10"/>
        <v>0</v>
      </c>
      <c r="AW17" t="b">
        <f t="shared" si="11"/>
        <v>0</v>
      </c>
      <c r="AX17" t="b">
        <f t="shared" si="12"/>
        <v>0</v>
      </c>
      <c r="AY17" t="b">
        <f t="shared" si="13"/>
        <v>0</v>
      </c>
      <c r="BA17">
        <f t="shared" si="1"/>
        <v>0</v>
      </c>
    </row>
    <row r="18" spans="1:53">
      <c r="A18" s="25">
        <v>11</v>
      </c>
      <c r="B18" s="398"/>
      <c r="C18" s="399"/>
      <c r="D18" s="381"/>
      <c r="E18" s="381"/>
      <c r="F18" s="401"/>
      <c r="G18" s="473"/>
      <c r="H18" s="401"/>
      <c r="I18" s="190">
        <f t="shared" si="2"/>
        <v>0</v>
      </c>
      <c r="J18" s="191" t="e">
        <f t="shared" si="3"/>
        <v>#DIV/0!</v>
      </c>
      <c r="K18" s="191">
        <f t="shared" si="4"/>
        <v>0</v>
      </c>
      <c r="L18" s="402"/>
      <c r="P18" s="201"/>
      <c r="Q18" s="199"/>
      <c r="R18" s="25">
        <v>11</v>
      </c>
      <c r="S18">
        <f t="shared" ref="S18:S42" si="14">B18</f>
        <v>0</v>
      </c>
      <c r="T18" s="496" t="str">
        <f>IF(C18=0, "",Mrktg!$D$8)</f>
        <v/>
      </c>
      <c r="U18" s="496" t="str">
        <f>IF(C18=0, "",Mrktg!$D$9)</f>
        <v/>
      </c>
      <c r="V18" s="496" t="str">
        <f>IF(C18=0,"",Mrktg!$D$10)</f>
        <v/>
      </c>
      <c r="W18" s="496" t="str">
        <f>IF(C18=0,"",Mrktg!$D$11)</f>
        <v/>
      </c>
      <c r="X18" s="496" t="str">
        <f>IF(C18=0, "",Mrktg!$D$12)</f>
        <v/>
      </c>
      <c r="Y18" s="496" t="str">
        <f>IF(C18=0,"",Mrktg!$D$13)</f>
        <v/>
      </c>
      <c r="Z18" s="496" t="str">
        <f>IF(C18 = 0,"",Mrktg!$D$14)</f>
        <v/>
      </c>
      <c r="AA18" s="496" t="str">
        <f>IF(C18=0,"",Mrktg!$D$15)</f>
        <v/>
      </c>
      <c r="AB18" s="496" t="str">
        <f>IF(C18=0,"",Mrktg!$I$8)</f>
        <v/>
      </c>
      <c r="AC18" s="496" t="str">
        <f>IF(C18=0,"",Mrktg!$H$9)</f>
        <v/>
      </c>
      <c r="AD18" s="496" t="str">
        <f>IF(C18=0,"",Mrktg!$H$10)</f>
        <v/>
      </c>
      <c r="AE18" s="496" t="str">
        <f>IF(C18=0,"",Mrktg!$H$11)</f>
        <v/>
      </c>
      <c r="AF18" s="496" t="str">
        <f>IF(C18=0,"",Mrktg!$H$12)</f>
        <v/>
      </c>
      <c r="AG18" s="496" t="str">
        <f>IF(C18=0,"",Mrktg!$H$13)</f>
        <v/>
      </c>
      <c r="AH18" s="496" t="str">
        <f>IF($C18=0,"",Mrktg!$C$18)</f>
        <v/>
      </c>
      <c r="AI18" s="496" t="str">
        <f>IF($C18=0,"",Mrktg!$C$19)</f>
        <v/>
      </c>
      <c r="AJ18" s="496" t="str">
        <f>IF($C18=0,"",Mrktg!$C$20)</f>
        <v/>
      </c>
      <c r="AK18" s="496" t="str">
        <f>IF($C18=0,"",Mrktg!$G$18)</f>
        <v/>
      </c>
      <c r="AL18" s="496" t="str">
        <f>IF($C18=0,"",Mrktg!$G$19)</f>
        <v/>
      </c>
      <c r="AM18" s="496"/>
      <c r="AN18" s="497" t="str">
        <f>IF(C18=0,"",Mrktg!$D$22)</f>
        <v/>
      </c>
      <c r="AP18" t="str">
        <f t="shared" si="6"/>
        <v/>
      </c>
      <c r="AQ18" t="str">
        <f t="shared" si="7"/>
        <v/>
      </c>
      <c r="AR18" t="str">
        <f t="shared" si="8"/>
        <v/>
      </c>
      <c r="AU18" t="b">
        <f t="shared" si="9"/>
        <v>0</v>
      </c>
      <c r="AV18" t="b">
        <f t="shared" si="10"/>
        <v>0</v>
      </c>
      <c r="AW18" t="b">
        <f t="shared" si="11"/>
        <v>0</v>
      </c>
      <c r="AX18" t="b">
        <f t="shared" si="12"/>
        <v>0</v>
      </c>
      <c r="AY18" t="b">
        <f t="shared" si="13"/>
        <v>0</v>
      </c>
      <c r="BA18">
        <f t="shared" si="1"/>
        <v>0</v>
      </c>
    </row>
    <row r="19" spans="1:53">
      <c r="A19" s="25">
        <v>12</v>
      </c>
      <c r="B19" s="398"/>
      <c r="C19" s="399"/>
      <c r="D19" s="381"/>
      <c r="E19" s="381"/>
      <c r="F19" s="401"/>
      <c r="G19" s="473"/>
      <c r="H19" s="401"/>
      <c r="I19" s="190">
        <f t="shared" si="2"/>
        <v>0</v>
      </c>
      <c r="J19" s="191" t="e">
        <f t="shared" si="3"/>
        <v>#DIV/0!</v>
      </c>
      <c r="K19" s="191">
        <f t="shared" si="4"/>
        <v>0</v>
      </c>
      <c r="L19" s="402"/>
      <c r="P19" s="201"/>
      <c r="Q19" s="199"/>
      <c r="R19" s="25">
        <v>12</v>
      </c>
      <c r="S19">
        <f t="shared" si="14"/>
        <v>0</v>
      </c>
      <c r="T19" s="496" t="str">
        <f>IF(C19=0, "",Mrktg!$D$8)</f>
        <v/>
      </c>
      <c r="U19" s="496" t="str">
        <f>IF(C19=0, "",Mrktg!$D$9)</f>
        <v/>
      </c>
      <c r="V19" s="496" t="str">
        <f>IF(C19=0,"",Mrktg!$D$10)</f>
        <v/>
      </c>
      <c r="W19" s="496" t="str">
        <f>IF(C19=0,"",Mrktg!$D$11)</f>
        <v/>
      </c>
      <c r="X19" s="496" t="str">
        <f>IF(C19=0, "",Mrktg!$D$12)</f>
        <v/>
      </c>
      <c r="Y19" s="496" t="str">
        <f>IF(C19=0,"",Mrktg!$D$13)</f>
        <v/>
      </c>
      <c r="Z19" s="496" t="str">
        <f>IF(C19 = 0,"",Mrktg!$D$14)</f>
        <v/>
      </c>
      <c r="AA19" s="496" t="str">
        <f>IF(C19=0,"",Mrktg!$D$15)</f>
        <v/>
      </c>
      <c r="AB19" s="496" t="str">
        <f>IF(C19=0,"",Mrktg!$I$8)</f>
        <v/>
      </c>
      <c r="AC19" s="496" t="str">
        <f>IF(C19=0,"",Mrktg!$H$9)</f>
        <v/>
      </c>
      <c r="AD19" s="496" t="str">
        <f>IF(C19=0,"",Mrktg!$H$10)</f>
        <v/>
      </c>
      <c r="AE19" s="496" t="str">
        <f>IF(C19=0,"",Mrktg!$H$11)</f>
        <v/>
      </c>
      <c r="AF19" s="496" t="str">
        <f>IF(C19=0,"",Mrktg!$H$12)</f>
        <v/>
      </c>
      <c r="AG19" s="496" t="str">
        <f>IF(C19=0,"",Mrktg!$H$13)</f>
        <v/>
      </c>
      <c r="AH19" s="496" t="str">
        <f>IF($C19=0,"",Mrktg!$C$18)</f>
        <v/>
      </c>
      <c r="AI19" s="496" t="str">
        <f>IF($C19=0,"",Mrktg!$C$19)</f>
        <v/>
      </c>
      <c r="AJ19" s="496" t="str">
        <f>IF($C19=0,"",Mrktg!$C$20)</f>
        <v/>
      </c>
      <c r="AK19" s="496" t="str">
        <f>IF($C19=0,"",Mrktg!$G$18)</f>
        <v/>
      </c>
      <c r="AL19" s="496" t="str">
        <f>IF($C19=0,"",Mrktg!$G$19)</f>
        <v/>
      </c>
      <c r="AM19" s="496"/>
      <c r="AN19" s="497" t="str">
        <f>IF(C19=0,"",Mrktg!$D$22)</f>
        <v/>
      </c>
      <c r="AP19" t="str">
        <f t="shared" si="6"/>
        <v/>
      </c>
      <c r="AQ19" t="str">
        <f t="shared" si="7"/>
        <v/>
      </c>
      <c r="AR19" t="str">
        <f t="shared" si="8"/>
        <v/>
      </c>
      <c r="AU19" t="b">
        <f t="shared" si="9"/>
        <v>0</v>
      </c>
      <c r="AV19" t="b">
        <f t="shared" si="10"/>
        <v>0</v>
      </c>
      <c r="AW19" t="b">
        <f t="shared" si="11"/>
        <v>0</v>
      </c>
      <c r="AX19" t="b">
        <f t="shared" si="12"/>
        <v>0</v>
      </c>
      <c r="AY19" t="b">
        <f t="shared" si="13"/>
        <v>0</v>
      </c>
      <c r="BA19">
        <f t="shared" si="1"/>
        <v>0</v>
      </c>
    </row>
    <row r="20" spans="1:53">
      <c r="A20" s="25">
        <v>13</v>
      </c>
      <c r="B20" s="398"/>
      <c r="C20" s="399"/>
      <c r="D20" s="381"/>
      <c r="E20" s="381"/>
      <c r="F20" s="401"/>
      <c r="G20" s="473"/>
      <c r="H20" s="401"/>
      <c r="I20" s="190">
        <f t="shared" si="2"/>
        <v>0</v>
      </c>
      <c r="J20" s="191" t="e">
        <f t="shared" si="3"/>
        <v>#DIV/0!</v>
      </c>
      <c r="K20" s="191">
        <f t="shared" si="4"/>
        <v>0</v>
      </c>
      <c r="L20" s="402"/>
      <c r="P20" s="201"/>
      <c r="Q20" s="199"/>
      <c r="R20" s="25">
        <v>13</v>
      </c>
      <c r="S20">
        <f t="shared" si="14"/>
        <v>0</v>
      </c>
      <c r="T20" s="496" t="str">
        <f>IF(C20=0, "",Mrktg!$D$8)</f>
        <v/>
      </c>
      <c r="U20" s="496" t="str">
        <f>IF(C20=0, "",Mrktg!$D$9)</f>
        <v/>
      </c>
      <c r="V20" s="496" t="str">
        <f>IF(C20=0,"",Mrktg!$D$10)</f>
        <v/>
      </c>
      <c r="W20" s="496" t="str">
        <f>IF(C20=0,"",Mrktg!$D$11)</f>
        <v/>
      </c>
      <c r="X20" s="496" t="str">
        <f>IF(C20=0, "",Mrktg!$D$12)</f>
        <v/>
      </c>
      <c r="Y20" s="496" t="str">
        <f>IF(C20=0,"",Mrktg!$D$13)</f>
        <v/>
      </c>
      <c r="Z20" s="496" t="str">
        <f>IF(C20 = 0,"",Mrktg!$D$14)</f>
        <v/>
      </c>
      <c r="AA20" s="496" t="str">
        <f>IF(C20=0,"",Mrktg!$D$15)</f>
        <v/>
      </c>
      <c r="AB20" s="496" t="str">
        <f>IF(C20=0,"",Mrktg!$I$8)</f>
        <v/>
      </c>
      <c r="AC20" s="496" t="str">
        <f>IF(C20=0,"",Mrktg!$H$9)</f>
        <v/>
      </c>
      <c r="AD20" s="496" t="str">
        <f>IF(C20=0,"",Mrktg!$H$10)</f>
        <v/>
      </c>
      <c r="AE20" s="496" t="str">
        <f>IF(C20=0,"",Mrktg!$H$11)</f>
        <v/>
      </c>
      <c r="AF20" s="496" t="str">
        <f>IF(C20=0,"",Mrktg!$H$12)</f>
        <v/>
      </c>
      <c r="AG20" s="496" t="str">
        <f>IF(C20=0,"",Mrktg!$H$13)</f>
        <v/>
      </c>
      <c r="AH20" s="496" t="str">
        <f>IF($C20=0,"",Mrktg!$C$18)</f>
        <v/>
      </c>
      <c r="AI20" s="496" t="str">
        <f>IF($C20=0,"",Mrktg!$C$19)</f>
        <v/>
      </c>
      <c r="AJ20" s="496" t="str">
        <f>IF($C20=0,"",Mrktg!$C$20)</f>
        <v/>
      </c>
      <c r="AK20" s="496" t="str">
        <f>IF($C20=0,"",Mrktg!$G$18)</f>
        <v/>
      </c>
      <c r="AL20" s="496" t="str">
        <f>IF($C20=0,"",Mrktg!$G$19)</f>
        <v/>
      </c>
      <c r="AM20" s="496"/>
      <c r="AN20" s="497" t="str">
        <f>IF(C20=0,"",Mrktg!$D$22)</f>
        <v/>
      </c>
      <c r="AP20" t="str">
        <f t="shared" si="6"/>
        <v/>
      </c>
      <c r="AQ20" t="str">
        <f t="shared" si="7"/>
        <v/>
      </c>
      <c r="AR20" t="str">
        <f t="shared" si="8"/>
        <v/>
      </c>
      <c r="AU20" t="b">
        <f t="shared" si="9"/>
        <v>0</v>
      </c>
      <c r="AV20" t="b">
        <f t="shared" si="10"/>
        <v>0</v>
      </c>
      <c r="AW20" t="b">
        <f t="shared" si="11"/>
        <v>0</v>
      </c>
      <c r="AX20" t="b">
        <f t="shared" si="12"/>
        <v>0</v>
      </c>
      <c r="AY20" t="b">
        <f t="shared" si="13"/>
        <v>0</v>
      </c>
      <c r="BA20">
        <f t="shared" si="1"/>
        <v>0</v>
      </c>
    </row>
    <row r="21" spans="1:53">
      <c r="A21" s="25">
        <v>14</v>
      </c>
      <c r="B21" s="398"/>
      <c r="C21" s="399"/>
      <c r="D21" s="381"/>
      <c r="E21" s="381"/>
      <c r="F21" s="401"/>
      <c r="G21" s="473"/>
      <c r="H21" s="401"/>
      <c r="I21" s="190">
        <f t="shared" si="2"/>
        <v>0</v>
      </c>
      <c r="J21" s="191" t="e">
        <f t="shared" si="3"/>
        <v>#DIV/0!</v>
      </c>
      <c r="K21" s="191">
        <f t="shared" si="4"/>
        <v>0</v>
      </c>
      <c r="L21" s="402"/>
      <c r="P21" s="201"/>
      <c r="Q21" s="199"/>
      <c r="R21" s="25">
        <v>14</v>
      </c>
      <c r="S21">
        <f t="shared" si="14"/>
        <v>0</v>
      </c>
      <c r="T21" s="496" t="str">
        <f>IF(C21=0, "",Mrktg!$D$8)</f>
        <v/>
      </c>
      <c r="U21" s="496" t="str">
        <f>IF(C21=0, "",Mrktg!$D$9)</f>
        <v/>
      </c>
      <c r="V21" s="496" t="str">
        <f>IF(C21=0,"",Mrktg!$D$10)</f>
        <v/>
      </c>
      <c r="W21" s="496" t="str">
        <f>IF(C21=0,"",Mrktg!$D$11)</f>
        <v/>
      </c>
      <c r="X21" s="496" t="str">
        <f>IF(C21=0, "",Mrktg!$D$12)</f>
        <v/>
      </c>
      <c r="Y21" s="496" t="str">
        <f>IF(C21=0,"",Mrktg!$D$13)</f>
        <v/>
      </c>
      <c r="Z21" s="496" t="str">
        <f>IF(C21 = 0,"",Mrktg!$D$14)</f>
        <v/>
      </c>
      <c r="AA21" s="496" t="str">
        <f>IF(C21=0,"",Mrktg!$D$15)</f>
        <v/>
      </c>
      <c r="AB21" s="496" t="str">
        <f>IF(C21=0,"",Mrktg!$I$8)</f>
        <v/>
      </c>
      <c r="AC21" s="496" t="str">
        <f>IF(C21=0,"",Mrktg!$H$9)</f>
        <v/>
      </c>
      <c r="AD21" s="496" t="str">
        <f>IF(C21=0,"",Mrktg!$H$10)</f>
        <v/>
      </c>
      <c r="AE21" s="496" t="str">
        <f>IF(C21=0,"",Mrktg!$H$11)</f>
        <v/>
      </c>
      <c r="AF21" s="496" t="str">
        <f>IF(C21=0,"",Mrktg!$H$12)</f>
        <v/>
      </c>
      <c r="AG21" s="496" t="str">
        <f>IF(C21=0,"",Mrktg!$H$13)</f>
        <v/>
      </c>
      <c r="AH21" s="496" t="str">
        <f>IF($C21=0,"",Mrktg!$C$18)</f>
        <v/>
      </c>
      <c r="AI21" s="496" t="str">
        <f>IF($C21=0,"",Mrktg!$C$19)</f>
        <v/>
      </c>
      <c r="AJ21" s="496" t="str">
        <f>IF($C21=0,"",Mrktg!$C$20)</f>
        <v/>
      </c>
      <c r="AK21" s="496" t="str">
        <f>IF($C21=0,"",Mrktg!$G$18)</f>
        <v/>
      </c>
      <c r="AL21" s="496" t="str">
        <f>IF($C21=0,"",Mrktg!$G$19)</f>
        <v/>
      </c>
      <c r="AM21" s="496"/>
      <c r="AN21" s="497" t="str">
        <f>IF(C21=0,"",Mrktg!$D$22)</f>
        <v/>
      </c>
      <c r="AP21" t="str">
        <f t="shared" si="6"/>
        <v/>
      </c>
      <c r="AQ21" t="str">
        <f t="shared" si="7"/>
        <v/>
      </c>
      <c r="AR21" t="str">
        <f t="shared" si="8"/>
        <v/>
      </c>
      <c r="AU21" t="b">
        <f t="shared" si="9"/>
        <v>0</v>
      </c>
      <c r="AV21" t="b">
        <f t="shared" si="10"/>
        <v>0</v>
      </c>
      <c r="AW21" t="b">
        <f t="shared" si="11"/>
        <v>0</v>
      </c>
      <c r="AX21" t="b">
        <f t="shared" si="12"/>
        <v>0</v>
      </c>
      <c r="AY21" t="b">
        <f t="shared" si="13"/>
        <v>0</v>
      </c>
      <c r="BA21">
        <f t="shared" si="1"/>
        <v>0</v>
      </c>
    </row>
    <row r="22" spans="1:53">
      <c r="A22" s="25">
        <v>15</v>
      </c>
      <c r="B22" s="398"/>
      <c r="C22" s="399"/>
      <c r="D22" s="381"/>
      <c r="E22" s="381"/>
      <c r="F22" s="401"/>
      <c r="G22" s="473"/>
      <c r="H22" s="401"/>
      <c r="I22" s="190">
        <f t="shared" si="2"/>
        <v>0</v>
      </c>
      <c r="J22" s="191" t="e">
        <f t="shared" si="3"/>
        <v>#DIV/0!</v>
      </c>
      <c r="K22" s="191">
        <f t="shared" si="4"/>
        <v>0</v>
      </c>
      <c r="L22" s="402"/>
      <c r="P22" s="201"/>
      <c r="Q22" s="199"/>
      <c r="R22" s="25">
        <v>15</v>
      </c>
      <c r="S22">
        <f t="shared" si="14"/>
        <v>0</v>
      </c>
      <c r="T22" s="496" t="str">
        <f>IF(C22=0, "",Mrktg!$D$8)</f>
        <v/>
      </c>
      <c r="U22" s="496" t="str">
        <f>IF(C22=0, "",Mrktg!$D$9)</f>
        <v/>
      </c>
      <c r="V22" s="496" t="str">
        <f>IF(C22=0,"",Mrktg!$D$10)</f>
        <v/>
      </c>
      <c r="W22" s="496" t="str">
        <f>IF(C22=0,"",Mrktg!$D$11)</f>
        <v/>
      </c>
      <c r="X22" s="496" t="str">
        <f>IF(C22=0, "",Mrktg!$D$12)</f>
        <v/>
      </c>
      <c r="Y22" s="496" t="str">
        <f>IF(C22=0,"",Mrktg!$D$13)</f>
        <v/>
      </c>
      <c r="Z22" s="496" t="str">
        <f>IF(C22 = 0,"",Mrktg!$D$14)</f>
        <v/>
      </c>
      <c r="AA22" s="496" t="str">
        <f>IF(C22=0,"",Mrktg!$D$15)</f>
        <v/>
      </c>
      <c r="AB22" s="496" t="str">
        <f>IF(C22=0,"",Mrktg!$I$8)</f>
        <v/>
      </c>
      <c r="AC22" s="496" t="str">
        <f>IF(C22=0,"",Mrktg!$H$9)</f>
        <v/>
      </c>
      <c r="AD22" s="496" t="str">
        <f>IF(C22=0,"",Mrktg!$H$10)</f>
        <v/>
      </c>
      <c r="AE22" s="496" t="str">
        <f>IF(C22=0,"",Mrktg!$H$11)</f>
        <v/>
      </c>
      <c r="AF22" s="496" t="str">
        <f>IF(C22=0,"",Mrktg!$H$12)</f>
        <v/>
      </c>
      <c r="AG22" s="496" t="str">
        <f>IF(C22=0,"",Mrktg!$H$13)</f>
        <v/>
      </c>
      <c r="AH22" s="496" t="str">
        <f>IF($C22=0,"",Mrktg!$C$18)</f>
        <v/>
      </c>
      <c r="AI22" s="496" t="str">
        <f>IF($C22=0,"",Mrktg!$C$19)</f>
        <v/>
      </c>
      <c r="AJ22" s="496" t="str">
        <f>IF($C22=0,"",Mrktg!$C$20)</f>
        <v/>
      </c>
      <c r="AK22" s="496" t="str">
        <f>IF($C22=0,"",Mrktg!$G$18)</f>
        <v/>
      </c>
      <c r="AL22" s="496" t="str">
        <f>IF($C22=0,"",Mrktg!$G$19)</f>
        <v/>
      </c>
      <c r="AM22" s="496"/>
      <c r="AN22" s="497" t="str">
        <f>IF(C22=0,"",Mrktg!$D$22)</f>
        <v/>
      </c>
      <c r="AP22" t="str">
        <f t="shared" si="6"/>
        <v/>
      </c>
      <c r="AQ22" t="str">
        <f t="shared" si="7"/>
        <v/>
      </c>
      <c r="AR22" t="str">
        <f t="shared" si="8"/>
        <v/>
      </c>
      <c r="AU22" t="b">
        <f t="shared" si="9"/>
        <v>0</v>
      </c>
      <c r="AV22" t="b">
        <f t="shared" si="10"/>
        <v>0</v>
      </c>
      <c r="AW22" t="b">
        <f t="shared" si="11"/>
        <v>0</v>
      </c>
      <c r="AX22" t="b">
        <f t="shared" si="12"/>
        <v>0</v>
      </c>
      <c r="AY22" t="b">
        <f t="shared" si="13"/>
        <v>0</v>
      </c>
      <c r="BA22">
        <f t="shared" si="1"/>
        <v>0</v>
      </c>
    </row>
    <row r="23" spans="1:53">
      <c r="A23" s="25">
        <v>16</v>
      </c>
      <c r="B23" s="398"/>
      <c r="C23" s="399"/>
      <c r="D23" s="381"/>
      <c r="E23" s="381"/>
      <c r="F23" s="401"/>
      <c r="G23" s="473"/>
      <c r="H23" s="401"/>
      <c r="I23" s="190">
        <f t="shared" si="2"/>
        <v>0</v>
      </c>
      <c r="J23" s="191" t="e">
        <f t="shared" si="3"/>
        <v>#DIV/0!</v>
      </c>
      <c r="K23" s="191">
        <f t="shared" si="4"/>
        <v>0</v>
      </c>
      <c r="L23" s="402"/>
      <c r="P23" s="201"/>
      <c r="Q23" s="199"/>
      <c r="R23" s="25">
        <v>16</v>
      </c>
      <c r="S23">
        <f t="shared" si="14"/>
        <v>0</v>
      </c>
      <c r="T23" s="496" t="str">
        <f>IF(C23=0, "",Mrktg!$D$8)</f>
        <v/>
      </c>
      <c r="U23" s="496" t="str">
        <f>IF(C23=0, "",Mrktg!$D$9)</f>
        <v/>
      </c>
      <c r="V23" s="496" t="str">
        <f>IF(C23=0,"",Mrktg!$D$10)</f>
        <v/>
      </c>
      <c r="W23" s="496" t="str">
        <f>IF(C23=0,"",Mrktg!$D$11)</f>
        <v/>
      </c>
      <c r="X23" s="496" t="str">
        <f>IF(C23=0, "",Mrktg!$D$12)</f>
        <v/>
      </c>
      <c r="Y23" s="496" t="str">
        <f>IF(C23=0,"",Mrktg!$D$13)</f>
        <v/>
      </c>
      <c r="Z23" s="496" t="str">
        <f>IF(C23 = 0,"",Mrktg!$D$14)</f>
        <v/>
      </c>
      <c r="AA23" s="496" t="str">
        <f>IF(C23=0,"",Mrktg!$D$15)</f>
        <v/>
      </c>
      <c r="AB23" s="496" t="str">
        <f>IF(C23=0,"",Mrktg!$I$8)</f>
        <v/>
      </c>
      <c r="AC23" s="496" t="str">
        <f>IF(C23=0,"",Mrktg!$H$9)</f>
        <v/>
      </c>
      <c r="AD23" s="496" t="str">
        <f>IF(C23=0,"",Mrktg!$H$10)</f>
        <v/>
      </c>
      <c r="AE23" s="496" t="str">
        <f>IF(C23=0,"",Mrktg!$H$11)</f>
        <v/>
      </c>
      <c r="AF23" s="496" t="str">
        <f>IF(C23=0,"",Mrktg!$H$12)</f>
        <v/>
      </c>
      <c r="AG23" s="496" t="str">
        <f>IF(C23=0,"",Mrktg!$H$13)</f>
        <v/>
      </c>
      <c r="AH23" s="496" t="str">
        <f>IF($C23=0,"",Mrktg!$C$18)</f>
        <v/>
      </c>
      <c r="AI23" s="496" t="str">
        <f>IF($C23=0,"",Mrktg!$C$19)</f>
        <v/>
      </c>
      <c r="AJ23" s="496" t="str">
        <f>IF($C23=0,"",Mrktg!$C$20)</f>
        <v/>
      </c>
      <c r="AK23" s="496" t="str">
        <f>IF($C23=0,"",Mrktg!$G$18)</f>
        <v/>
      </c>
      <c r="AL23" s="496" t="str">
        <f>IF($C23=0,"",Mrktg!$G$19)</f>
        <v/>
      </c>
      <c r="AM23" s="496"/>
      <c r="AN23" s="497" t="str">
        <f>IF(C23=0,"",Mrktg!$D$22)</f>
        <v/>
      </c>
      <c r="AP23" t="str">
        <f t="shared" si="6"/>
        <v/>
      </c>
      <c r="AQ23" t="str">
        <f t="shared" si="7"/>
        <v/>
      </c>
      <c r="AR23" t="str">
        <f t="shared" si="8"/>
        <v/>
      </c>
      <c r="AU23" t="b">
        <f t="shared" si="9"/>
        <v>0</v>
      </c>
      <c r="AV23" t="b">
        <f t="shared" si="10"/>
        <v>0</v>
      </c>
      <c r="AW23" t="b">
        <f t="shared" si="11"/>
        <v>0</v>
      </c>
      <c r="AX23" t="b">
        <f t="shared" si="12"/>
        <v>0</v>
      </c>
      <c r="AY23" t="b">
        <f t="shared" si="13"/>
        <v>0</v>
      </c>
      <c r="BA23">
        <f t="shared" si="1"/>
        <v>0</v>
      </c>
    </row>
    <row r="24" spans="1:53">
      <c r="A24" s="25">
        <v>17</v>
      </c>
      <c r="B24" s="398"/>
      <c r="C24" s="399"/>
      <c r="D24" s="381"/>
      <c r="E24" s="381"/>
      <c r="F24" s="401"/>
      <c r="G24" s="473"/>
      <c r="H24" s="401"/>
      <c r="I24" s="190">
        <f t="shared" si="2"/>
        <v>0</v>
      </c>
      <c r="J24" s="191" t="e">
        <f t="shared" si="3"/>
        <v>#DIV/0!</v>
      </c>
      <c r="K24" s="191">
        <f t="shared" si="4"/>
        <v>0</v>
      </c>
      <c r="L24" s="402"/>
      <c r="P24" s="201"/>
      <c r="Q24" s="199"/>
      <c r="R24" s="25">
        <v>17</v>
      </c>
      <c r="S24">
        <f t="shared" si="14"/>
        <v>0</v>
      </c>
      <c r="T24" s="496" t="str">
        <f>IF(C24=0, "",Mrktg!$D$8)</f>
        <v/>
      </c>
      <c r="U24" s="496" t="str">
        <f>IF(C24=0, "",Mrktg!$D$9)</f>
        <v/>
      </c>
      <c r="V24" s="496" t="str">
        <f>IF(C24=0,"",Mrktg!$D$10)</f>
        <v/>
      </c>
      <c r="W24" s="496" t="str">
        <f>IF(C24=0,"",Mrktg!$D$11)</f>
        <v/>
      </c>
      <c r="X24" s="496" t="str">
        <f>IF(C24=0, "",Mrktg!$D$12)</f>
        <v/>
      </c>
      <c r="Y24" s="496" t="str">
        <f>IF(C24=0,"",Mrktg!$D$13)</f>
        <v/>
      </c>
      <c r="Z24" s="496" t="str">
        <f>IF(C24 = 0,"",Mrktg!$D$14)</f>
        <v/>
      </c>
      <c r="AA24" s="496" t="str">
        <f>IF(C24=0,"",Mrktg!$D$15)</f>
        <v/>
      </c>
      <c r="AB24" s="496" t="str">
        <f>IF(C24=0,"",Mrktg!$I$8)</f>
        <v/>
      </c>
      <c r="AC24" s="496" t="str">
        <f>IF(C24=0,"",Mrktg!$H$9)</f>
        <v/>
      </c>
      <c r="AD24" s="496" t="str">
        <f>IF(C24=0,"",Mrktg!$H$10)</f>
        <v/>
      </c>
      <c r="AE24" s="496" t="str">
        <f>IF(C24=0,"",Mrktg!$H$11)</f>
        <v/>
      </c>
      <c r="AF24" s="496" t="str">
        <f>IF(C24=0,"",Mrktg!$H$12)</f>
        <v/>
      </c>
      <c r="AG24" s="496" t="str">
        <f>IF(C24=0,"",Mrktg!$H$13)</f>
        <v/>
      </c>
      <c r="AH24" s="496" t="str">
        <f>IF($C24=0,"",Mrktg!$C$18)</f>
        <v/>
      </c>
      <c r="AI24" s="496" t="str">
        <f>IF($C24=0,"",Mrktg!$C$19)</f>
        <v/>
      </c>
      <c r="AJ24" s="496" t="str">
        <f>IF($C24=0,"",Mrktg!$C$20)</f>
        <v/>
      </c>
      <c r="AK24" s="496" t="str">
        <f>IF($C24=0,"",Mrktg!$G$18)</f>
        <v/>
      </c>
      <c r="AL24" s="496" t="str">
        <f>IF($C24=0,"",Mrktg!$G$19)</f>
        <v/>
      </c>
      <c r="AM24" s="496"/>
      <c r="AN24" s="497" t="str">
        <f>IF(C24=0,"",Mrktg!$D$22)</f>
        <v/>
      </c>
      <c r="AP24" t="str">
        <f t="shared" si="6"/>
        <v/>
      </c>
      <c r="AQ24" t="str">
        <f t="shared" si="7"/>
        <v/>
      </c>
      <c r="AR24" t="str">
        <f t="shared" si="8"/>
        <v/>
      </c>
      <c r="AU24" t="b">
        <f t="shared" si="9"/>
        <v>0</v>
      </c>
      <c r="AV24" t="b">
        <f t="shared" si="10"/>
        <v>0</v>
      </c>
      <c r="AW24" t="b">
        <f t="shared" si="11"/>
        <v>0</v>
      </c>
      <c r="AX24" t="b">
        <f t="shared" si="12"/>
        <v>0</v>
      </c>
      <c r="AY24" t="b">
        <f t="shared" si="13"/>
        <v>0</v>
      </c>
      <c r="BA24">
        <f t="shared" si="1"/>
        <v>0</v>
      </c>
    </row>
    <row r="25" spans="1:53">
      <c r="A25" s="25">
        <v>18</v>
      </c>
      <c r="B25" s="398"/>
      <c r="C25" s="399"/>
      <c r="D25" s="381"/>
      <c r="E25" s="381"/>
      <c r="F25" s="401"/>
      <c r="G25" s="473"/>
      <c r="H25" s="401"/>
      <c r="I25" s="190">
        <f t="shared" si="2"/>
        <v>0</v>
      </c>
      <c r="J25" s="191" t="e">
        <f t="shared" si="3"/>
        <v>#DIV/0!</v>
      </c>
      <c r="K25" s="191">
        <f t="shared" si="4"/>
        <v>0</v>
      </c>
      <c r="L25" s="402"/>
      <c r="P25" s="201"/>
      <c r="Q25" s="199"/>
      <c r="R25" s="25">
        <v>18</v>
      </c>
      <c r="S25">
        <f t="shared" si="14"/>
        <v>0</v>
      </c>
      <c r="T25" s="496" t="str">
        <f>IF(C25=0, "",Mrktg!$D$8)</f>
        <v/>
      </c>
      <c r="U25" s="496" t="str">
        <f>IF(C25=0, "",Mrktg!$D$9)</f>
        <v/>
      </c>
      <c r="V25" s="496" t="str">
        <f>IF(C25=0,"",Mrktg!$D$10)</f>
        <v/>
      </c>
      <c r="W25" s="496" t="str">
        <f>IF(C25=0,"",Mrktg!$D$11)</f>
        <v/>
      </c>
      <c r="X25" s="496" t="str">
        <f>IF(C25=0, "",Mrktg!$D$12)</f>
        <v/>
      </c>
      <c r="Y25" s="496" t="str">
        <f>IF(C25=0,"",Mrktg!$D$13)</f>
        <v/>
      </c>
      <c r="Z25" s="496" t="str">
        <f>IF(C25 = 0,"",Mrktg!$D$14)</f>
        <v/>
      </c>
      <c r="AA25" s="496" t="str">
        <f>IF(C25=0,"",Mrktg!$D$15)</f>
        <v/>
      </c>
      <c r="AB25" s="496" t="str">
        <f>IF(C25=0,"",Mrktg!$I$8)</f>
        <v/>
      </c>
      <c r="AC25" s="496" t="str">
        <f>IF(C25=0,"",Mrktg!$H$9)</f>
        <v/>
      </c>
      <c r="AD25" s="496" t="str">
        <f>IF(C25=0,"",Mrktg!$H$10)</f>
        <v/>
      </c>
      <c r="AE25" s="496" t="str">
        <f>IF(C25=0,"",Mrktg!$H$11)</f>
        <v/>
      </c>
      <c r="AF25" s="496" t="str">
        <f>IF(C25=0,"",Mrktg!$H$12)</f>
        <v/>
      </c>
      <c r="AG25" s="496" t="str">
        <f>IF(C25=0,"",Mrktg!$H$13)</f>
        <v/>
      </c>
      <c r="AH25" s="496" t="str">
        <f>IF($C25=0,"",Mrktg!$C$18)</f>
        <v/>
      </c>
      <c r="AI25" s="496" t="str">
        <f>IF($C25=0,"",Mrktg!$C$19)</f>
        <v/>
      </c>
      <c r="AJ25" s="496" t="str">
        <f>IF($C25=0,"",Mrktg!$C$20)</f>
        <v/>
      </c>
      <c r="AK25" s="496" t="str">
        <f>IF($C25=0,"",Mrktg!$G$18)</f>
        <v/>
      </c>
      <c r="AL25" s="496" t="str">
        <f>IF($C25=0,"",Mrktg!$G$19)</f>
        <v/>
      </c>
      <c r="AM25" s="496"/>
      <c r="AN25" s="497" t="str">
        <f>IF(C25=0,"",Mrktg!$D$22)</f>
        <v/>
      </c>
      <c r="AP25" t="str">
        <f t="shared" si="6"/>
        <v/>
      </c>
      <c r="AQ25" t="str">
        <f t="shared" si="7"/>
        <v/>
      </c>
      <c r="AR25" t="str">
        <f t="shared" si="8"/>
        <v/>
      </c>
      <c r="AU25" t="b">
        <f t="shared" si="9"/>
        <v>0</v>
      </c>
      <c r="AV25" t="b">
        <f t="shared" si="10"/>
        <v>0</v>
      </c>
      <c r="AW25" t="b">
        <f t="shared" si="11"/>
        <v>0</v>
      </c>
      <c r="AX25" t="b">
        <f t="shared" si="12"/>
        <v>0</v>
      </c>
      <c r="AY25" t="b">
        <f t="shared" si="13"/>
        <v>0</v>
      </c>
      <c r="BA25">
        <f t="shared" si="1"/>
        <v>0</v>
      </c>
    </row>
    <row r="26" spans="1:53">
      <c r="A26" s="25">
        <v>19</v>
      </c>
      <c r="B26" s="398"/>
      <c r="C26" s="399"/>
      <c r="D26" s="381"/>
      <c r="E26" s="381"/>
      <c r="F26" s="401"/>
      <c r="G26" s="473"/>
      <c r="H26" s="401"/>
      <c r="I26" s="190">
        <f t="shared" si="2"/>
        <v>0</v>
      </c>
      <c r="J26" s="191" t="e">
        <f t="shared" si="3"/>
        <v>#DIV/0!</v>
      </c>
      <c r="K26" s="191">
        <f t="shared" si="4"/>
        <v>0</v>
      </c>
      <c r="L26" s="402"/>
      <c r="P26" s="201"/>
      <c r="Q26" s="199"/>
      <c r="R26" s="25">
        <v>19</v>
      </c>
      <c r="S26">
        <f t="shared" si="14"/>
        <v>0</v>
      </c>
      <c r="T26" s="496" t="str">
        <f>IF(C26=0, "",Mrktg!$D$8)</f>
        <v/>
      </c>
      <c r="U26" s="496" t="str">
        <f>IF(C26=0, "",Mrktg!$D$9)</f>
        <v/>
      </c>
      <c r="V26" s="496" t="str">
        <f>IF(C26=0,"",Mrktg!$D$10)</f>
        <v/>
      </c>
      <c r="W26" s="496" t="str">
        <f>IF(C26=0,"",Mrktg!$D$11)</f>
        <v/>
      </c>
      <c r="X26" s="496" t="str">
        <f>IF(C26=0, "",Mrktg!$D$12)</f>
        <v/>
      </c>
      <c r="Y26" s="496" t="str">
        <f>IF(C26=0,"",Mrktg!$D$13)</f>
        <v/>
      </c>
      <c r="Z26" s="496" t="str">
        <f>IF(C26 = 0,"",Mrktg!$D$14)</f>
        <v/>
      </c>
      <c r="AA26" s="496" t="str">
        <f>IF(C26=0,"",Mrktg!$D$15)</f>
        <v/>
      </c>
      <c r="AB26" s="496" t="str">
        <f>IF(C26=0,"",Mrktg!$I$8)</f>
        <v/>
      </c>
      <c r="AC26" s="496" t="str">
        <f>IF(C26=0,"",Mrktg!$H$9)</f>
        <v/>
      </c>
      <c r="AD26" s="496" t="str">
        <f>IF(C26=0,"",Mrktg!$H$10)</f>
        <v/>
      </c>
      <c r="AE26" s="496" t="str">
        <f>IF(C26=0,"",Mrktg!$H$11)</f>
        <v/>
      </c>
      <c r="AF26" s="496" t="str">
        <f>IF(C26=0,"",Mrktg!$H$12)</f>
        <v/>
      </c>
      <c r="AG26" s="496" t="str">
        <f>IF(C26=0,"",Mrktg!$H$13)</f>
        <v/>
      </c>
      <c r="AH26" s="496" t="str">
        <f>IF($C26=0,"",Mrktg!$C$18)</f>
        <v/>
      </c>
      <c r="AI26" s="496" t="str">
        <f>IF($C26=0,"",Mrktg!$C$19)</f>
        <v/>
      </c>
      <c r="AJ26" s="496" t="str">
        <f>IF($C26=0,"",Mrktg!$C$20)</f>
        <v/>
      </c>
      <c r="AK26" s="496" t="str">
        <f>IF($C26=0,"",Mrktg!$G$18)</f>
        <v/>
      </c>
      <c r="AL26" s="496" t="str">
        <f>IF($C26=0,"",Mrktg!$G$19)</f>
        <v/>
      </c>
      <c r="AM26" s="496"/>
      <c r="AN26" s="497" t="str">
        <f>IF(C26=0,"",Mrktg!$D$22)</f>
        <v/>
      </c>
      <c r="AP26" t="str">
        <f t="shared" si="6"/>
        <v/>
      </c>
      <c r="AQ26" t="str">
        <f t="shared" si="7"/>
        <v/>
      </c>
      <c r="AR26" t="str">
        <f t="shared" si="8"/>
        <v/>
      </c>
      <c r="AU26" t="b">
        <f t="shared" si="9"/>
        <v>0</v>
      </c>
      <c r="AV26" t="b">
        <f t="shared" si="10"/>
        <v>0</v>
      </c>
      <c r="AW26" t="b">
        <f t="shared" si="11"/>
        <v>0</v>
      </c>
      <c r="AX26" t="b">
        <f t="shared" si="12"/>
        <v>0</v>
      </c>
      <c r="AY26" t="b">
        <f t="shared" si="13"/>
        <v>0</v>
      </c>
      <c r="BA26">
        <f t="shared" si="1"/>
        <v>0</v>
      </c>
    </row>
    <row r="27" spans="1:53">
      <c r="A27" s="25">
        <v>20</v>
      </c>
      <c r="B27" s="398"/>
      <c r="C27" s="399"/>
      <c r="D27" s="381"/>
      <c r="E27" s="381"/>
      <c r="F27" s="401"/>
      <c r="G27" s="473"/>
      <c r="H27" s="401"/>
      <c r="I27" s="190">
        <f t="shared" si="2"/>
        <v>0</v>
      </c>
      <c r="J27" s="191" t="e">
        <f t="shared" si="3"/>
        <v>#DIV/0!</v>
      </c>
      <c r="K27" s="191">
        <f t="shared" si="4"/>
        <v>0</v>
      </c>
      <c r="L27" s="402"/>
      <c r="P27" s="201"/>
      <c r="Q27" s="199"/>
      <c r="R27" s="25">
        <v>20</v>
      </c>
      <c r="S27">
        <f t="shared" si="14"/>
        <v>0</v>
      </c>
      <c r="T27" s="496" t="str">
        <f>IF(C27=0, "",Mrktg!$D$8)</f>
        <v/>
      </c>
      <c r="U27" s="496" t="str">
        <f>IF(C27=0, "",Mrktg!$D$9)</f>
        <v/>
      </c>
      <c r="V27" s="496" t="str">
        <f>IF(C27=0,"",Mrktg!$D$10)</f>
        <v/>
      </c>
      <c r="W27" s="496" t="str">
        <f>IF(C27=0,"",Mrktg!$D$11)</f>
        <v/>
      </c>
      <c r="X27" s="496" t="str">
        <f>IF(C27=0, "",Mrktg!$D$12)</f>
        <v/>
      </c>
      <c r="Y27" s="496" t="str">
        <f>IF(C27=0,"",Mrktg!$D$13)</f>
        <v/>
      </c>
      <c r="Z27" s="496" t="str">
        <f>IF(C27 = 0,"",Mrktg!$D$14)</f>
        <v/>
      </c>
      <c r="AA27" s="496" t="str">
        <f>IF(C27=0,"",Mrktg!$D$15)</f>
        <v/>
      </c>
      <c r="AB27" s="496" t="str">
        <f>IF(C27=0,"",Mrktg!$I$8)</f>
        <v/>
      </c>
      <c r="AC27" s="496" t="str">
        <f>IF(C27=0,"",Mrktg!$H$9)</f>
        <v/>
      </c>
      <c r="AD27" s="496" t="str">
        <f>IF(C27=0,"",Mrktg!$H$10)</f>
        <v/>
      </c>
      <c r="AE27" s="496" t="str">
        <f>IF(C27=0,"",Mrktg!$H$11)</f>
        <v/>
      </c>
      <c r="AF27" s="496" t="str">
        <f>IF(C27=0,"",Mrktg!$H$12)</f>
        <v/>
      </c>
      <c r="AG27" s="496" t="str">
        <f>IF(C27=0,"",Mrktg!$H$13)</f>
        <v/>
      </c>
      <c r="AH27" s="496" t="str">
        <f>IF($C27=0,"",Mrktg!$C$18)</f>
        <v/>
      </c>
      <c r="AI27" s="496" t="str">
        <f>IF($C27=0,"",Mrktg!$C$19)</f>
        <v/>
      </c>
      <c r="AJ27" s="496" t="str">
        <f>IF($C27=0,"",Mrktg!$C$20)</f>
        <v/>
      </c>
      <c r="AK27" s="496" t="str">
        <f>IF($C27=0,"",Mrktg!$G$18)</f>
        <v/>
      </c>
      <c r="AL27" s="496" t="str">
        <f>IF($C27=0,"",Mrktg!$G$19)</f>
        <v/>
      </c>
      <c r="AM27" s="496"/>
      <c r="AN27" s="497" t="str">
        <f>IF(C27=0,"",Mrktg!$D$22)</f>
        <v/>
      </c>
      <c r="AP27" t="str">
        <f t="shared" si="6"/>
        <v/>
      </c>
      <c r="AQ27" t="str">
        <f t="shared" si="7"/>
        <v/>
      </c>
      <c r="AR27" t="str">
        <f t="shared" si="8"/>
        <v/>
      </c>
      <c r="AU27" t="b">
        <f t="shared" si="9"/>
        <v>0</v>
      </c>
      <c r="AV27" t="b">
        <f t="shared" si="10"/>
        <v>0</v>
      </c>
      <c r="AW27" t="b">
        <f t="shared" si="11"/>
        <v>0</v>
      </c>
      <c r="AX27" t="b">
        <f t="shared" si="12"/>
        <v>0</v>
      </c>
      <c r="AY27" t="b">
        <f t="shared" si="13"/>
        <v>0</v>
      </c>
      <c r="BA27">
        <f t="shared" si="1"/>
        <v>0</v>
      </c>
    </row>
    <row r="28" spans="1:53">
      <c r="A28" s="25">
        <v>21</v>
      </c>
      <c r="B28" s="398"/>
      <c r="C28" s="399"/>
      <c r="D28" s="381"/>
      <c r="E28" s="381"/>
      <c r="F28" s="401"/>
      <c r="G28" s="473"/>
      <c r="H28" s="401"/>
      <c r="I28" s="190">
        <f t="shared" si="2"/>
        <v>0</v>
      </c>
      <c r="J28" s="191" t="e">
        <f t="shared" si="3"/>
        <v>#DIV/0!</v>
      </c>
      <c r="K28" s="191">
        <f t="shared" si="4"/>
        <v>0</v>
      </c>
      <c r="L28" s="402"/>
      <c r="P28" s="201"/>
      <c r="Q28" s="199"/>
      <c r="R28" s="25">
        <v>21</v>
      </c>
      <c r="S28">
        <f t="shared" si="14"/>
        <v>0</v>
      </c>
      <c r="T28" s="496" t="str">
        <f>IF(C28=0, "",Mrktg!$D$8)</f>
        <v/>
      </c>
      <c r="U28" s="496" t="str">
        <f>IF(C28=0, "",Mrktg!$D$9)</f>
        <v/>
      </c>
      <c r="V28" s="496" t="str">
        <f>IF(C28=0,"",Mrktg!$D$10)</f>
        <v/>
      </c>
      <c r="W28" s="496" t="str">
        <f>IF(C28=0,"",Mrktg!$D$11)</f>
        <v/>
      </c>
      <c r="X28" s="496" t="str">
        <f>IF(C28=0, "",Mrktg!$D$12)</f>
        <v/>
      </c>
      <c r="Y28" s="496" t="str">
        <f>IF(C28=0,"",Mrktg!$D$13)</f>
        <v/>
      </c>
      <c r="Z28" s="496" t="str">
        <f>IF(C28 = 0,"",Mrktg!$D$14)</f>
        <v/>
      </c>
      <c r="AA28" s="496" t="str">
        <f>IF(C28=0,"",Mrktg!$D$15)</f>
        <v/>
      </c>
      <c r="AB28" s="496" t="str">
        <f>IF(C28=0,"",Mrktg!$I$8)</f>
        <v/>
      </c>
      <c r="AC28" s="496" t="str">
        <f>IF(C28=0,"",Mrktg!$H$9)</f>
        <v/>
      </c>
      <c r="AD28" s="496" t="str">
        <f>IF(C28=0,"",Mrktg!$H$10)</f>
        <v/>
      </c>
      <c r="AE28" s="496" t="str">
        <f>IF(C28=0,"",Mrktg!$H$11)</f>
        <v/>
      </c>
      <c r="AF28" s="496" t="str">
        <f>IF(C28=0,"",Mrktg!$H$12)</f>
        <v/>
      </c>
      <c r="AG28" s="496" t="str">
        <f>IF(C28=0,"",Mrktg!$H$13)</f>
        <v/>
      </c>
      <c r="AH28" s="496" t="str">
        <f>IF($C28=0,"",Mrktg!$C$18)</f>
        <v/>
      </c>
      <c r="AI28" s="496" t="str">
        <f>IF($C28=0,"",Mrktg!$C$19)</f>
        <v/>
      </c>
      <c r="AJ28" s="496" t="str">
        <f>IF($C28=0,"",Mrktg!$C$20)</f>
        <v/>
      </c>
      <c r="AK28" s="496" t="str">
        <f>IF($C28=0,"",Mrktg!$G$18)</f>
        <v/>
      </c>
      <c r="AL28" s="496" t="str">
        <f>IF($C28=0,"",Mrktg!$G$19)</f>
        <v/>
      </c>
      <c r="AM28" s="496"/>
      <c r="AN28" s="497" t="str">
        <f>IF(C28=0,"",Mrktg!$D$22)</f>
        <v/>
      </c>
      <c r="AP28" t="str">
        <f t="shared" si="6"/>
        <v/>
      </c>
      <c r="AQ28" t="str">
        <f t="shared" si="7"/>
        <v/>
      </c>
      <c r="AR28" t="str">
        <f t="shared" si="8"/>
        <v/>
      </c>
      <c r="AU28" t="b">
        <f t="shared" si="9"/>
        <v>0</v>
      </c>
      <c r="AV28" t="b">
        <f t="shared" si="10"/>
        <v>0</v>
      </c>
      <c r="AW28" t="b">
        <f t="shared" si="11"/>
        <v>0</v>
      </c>
      <c r="AX28" t="b">
        <f t="shared" si="12"/>
        <v>0</v>
      </c>
      <c r="AY28" t="b">
        <f t="shared" si="13"/>
        <v>0</v>
      </c>
      <c r="BA28">
        <f t="shared" si="1"/>
        <v>0</v>
      </c>
    </row>
    <row r="29" spans="1:53">
      <c r="A29" s="25">
        <v>22</v>
      </c>
      <c r="B29" s="398"/>
      <c r="C29" s="399"/>
      <c r="D29" s="381"/>
      <c r="E29" s="381"/>
      <c r="F29" s="401"/>
      <c r="G29" s="473"/>
      <c r="H29" s="401"/>
      <c r="I29" s="190">
        <f t="shared" si="2"/>
        <v>0</v>
      </c>
      <c r="J29" s="191" t="e">
        <f t="shared" si="3"/>
        <v>#DIV/0!</v>
      </c>
      <c r="K29" s="191">
        <f t="shared" si="4"/>
        <v>0</v>
      </c>
      <c r="L29" s="402"/>
      <c r="P29" s="201"/>
      <c r="Q29" s="199"/>
      <c r="R29" s="25">
        <v>22</v>
      </c>
      <c r="S29">
        <f t="shared" si="14"/>
        <v>0</v>
      </c>
      <c r="T29" s="496" t="str">
        <f>IF(C29=0, "",Mrktg!$D$8)</f>
        <v/>
      </c>
      <c r="U29" s="496" t="str">
        <f>IF(C29=0, "",Mrktg!$D$9)</f>
        <v/>
      </c>
      <c r="V29" s="496" t="str">
        <f>IF(C29=0,"",Mrktg!$D$10)</f>
        <v/>
      </c>
      <c r="W29" s="496" t="str">
        <f>IF(C29=0,"",Mrktg!$D$11)</f>
        <v/>
      </c>
      <c r="X29" s="496" t="str">
        <f>IF(C29=0, "",Mrktg!$D$12)</f>
        <v/>
      </c>
      <c r="Y29" s="496" t="str">
        <f>IF(C29=0,"",Mrktg!$D$13)</f>
        <v/>
      </c>
      <c r="Z29" s="496" t="str">
        <f>IF(C29 = 0,"",Mrktg!$D$14)</f>
        <v/>
      </c>
      <c r="AA29" s="496" t="str">
        <f>IF(C29=0,"",Mrktg!$D$15)</f>
        <v/>
      </c>
      <c r="AB29" s="496" t="str">
        <f>IF(C29=0,"",Mrktg!$I$8)</f>
        <v/>
      </c>
      <c r="AC29" s="496" t="str">
        <f>IF(C29=0,"",Mrktg!$H$9)</f>
        <v/>
      </c>
      <c r="AD29" s="496" t="str">
        <f>IF(C29=0,"",Mrktg!$H$10)</f>
        <v/>
      </c>
      <c r="AE29" s="496" t="str">
        <f>IF(C29=0,"",Mrktg!$H$11)</f>
        <v/>
      </c>
      <c r="AF29" s="496" t="str">
        <f>IF(C29=0,"",Mrktg!$H$12)</f>
        <v/>
      </c>
      <c r="AG29" s="496" t="str">
        <f>IF(C29=0,"",Mrktg!$H$13)</f>
        <v/>
      </c>
      <c r="AH29" s="496" t="str">
        <f>IF($C29=0,"",Mrktg!$C$18)</f>
        <v/>
      </c>
      <c r="AI29" s="496" t="str">
        <f>IF($C29=0,"",Mrktg!$C$19)</f>
        <v/>
      </c>
      <c r="AJ29" s="496" t="str">
        <f>IF($C29=0,"",Mrktg!$C$20)</f>
        <v/>
      </c>
      <c r="AK29" s="496" t="str">
        <f>IF($C29=0,"",Mrktg!$G$18)</f>
        <v/>
      </c>
      <c r="AL29" s="496" t="str">
        <f>IF($C29=0,"",Mrktg!$G$19)</f>
        <v/>
      </c>
      <c r="AM29" s="496"/>
      <c r="AN29" s="497" t="str">
        <f>IF(C29=0,"",Mrktg!$D$22)</f>
        <v/>
      </c>
      <c r="AP29" t="str">
        <f t="shared" si="6"/>
        <v/>
      </c>
      <c r="AQ29" t="str">
        <f t="shared" si="7"/>
        <v/>
      </c>
      <c r="AR29" t="str">
        <f t="shared" si="8"/>
        <v/>
      </c>
      <c r="AU29" t="b">
        <f t="shared" si="9"/>
        <v>0</v>
      </c>
      <c r="AV29" t="b">
        <f t="shared" si="10"/>
        <v>0</v>
      </c>
      <c r="AW29" t="b">
        <f t="shared" si="11"/>
        <v>0</v>
      </c>
      <c r="AX29" t="b">
        <f t="shared" si="12"/>
        <v>0</v>
      </c>
      <c r="AY29" t="b">
        <f t="shared" si="13"/>
        <v>0</v>
      </c>
      <c r="BA29">
        <f t="shared" si="1"/>
        <v>0</v>
      </c>
    </row>
    <row r="30" spans="1:53">
      <c r="A30" s="25">
        <v>23</v>
      </c>
      <c r="B30" s="398"/>
      <c r="C30" s="399"/>
      <c r="D30" s="381"/>
      <c r="E30" s="381"/>
      <c r="F30" s="401"/>
      <c r="G30" s="473"/>
      <c r="H30" s="401"/>
      <c r="I30" s="190">
        <f t="shared" si="2"/>
        <v>0</v>
      </c>
      <c r="J30" s="191" t="e">
        <f t="shared" si="3"/>
        <v>#DIV/0!</v>
      </c>
      <c r="K30" s="191">
        <f t="shared" si="4"/>
        <v>0</v>
      </c>
      <c r="L30" s="402"/>
      <c r="P30" s="201"/>
      <c r="Q30" s="199"/>
      <c r="R30" s="25">
        <v>23</v>
      </c>
      <c r="S30">
        <f t="shared" si="14"/>
        <v>0</v>
      </c>
      <c r="T30" s="496" t="str">
        <f>IF(C30=0, "",Mrktg!$D$8)</f>
        <v/>
      </c>
      <c r="U30" s="496" t="str">
        <f>IF(C30=0, "",Mrktg!$D$9)</f>
        <v/>
      </c>
      <c r="V30" s="496" t="str">
        <f>IF(C30=0,"",Mrktg!$D$10)</f>
        <v/>
      </c>
      <c r="W30" s="496" t="str">
        <f>IF(C30=0,"",Mrktg!$D$11)</f>
        <v/>
      </c>
      <c r="X30" s="496" t="str">
        <f>IF(C30=0, "",Mrktg!$D$12)</f>
        <v/>
      </c>
      <c r="Y30" s="496" t="str">
        <f>IF(C30=0,"",Mrktg!$D$13)</f>
        <v/>
      </c>
      <c r="Z30" s="496" t="str">
        <f>IF(C30 = 0,"",Mrktg!$D$14)</f>
        <v/>
      </c>
      <c r="AA30" s="496" t="str">
        <f>IF(C30=0,"",Mrktg!$D$15)</f>
        <v/>
      </c>
      <c r="AB30" s="496" t="str">
        <f>IF(C30=0,"",Mrktg!$I$8)</f>
        <v/>
      </c>
      <c r="AC30" s="496" t="str">
        <f>IF(C30=0,"",Mrktg!$H$9)</f>
        <v/>
      </c>
      <c r="AD30" s="496" t="str">
        <f>IF(C30=0,"",Mrktg!$H$10)</f>
        <v/>
      </c>
      <c r="AE30" s="496" t="str">
        <f>IF(C30=0,"",Mrktg!$H$11)</f>
        <v/>
      </c>
      <c r="AF30" s="496" t="str">
        <f>IF(C30=0,"",Mrktg!$H$12)</f>
        <v/>
      </c>
      <c r="AG30" s="496" t="str">
        <f>IF(C30=0,"",Mrktg!$H$13)</f>
        <v/>
      </c>
      <c r="AH30" s="496" t="str">
        <f>IF($C30=0,"",Mrktg!$C$18)</f>
        <v/>
      </c>
      <c r="AI30" s="496" t="str">
        <f>IF($C30=0,"",Mrktg!$C$19)</f>
        <v/>
      </c>
      <c r="AJ30" s="496" t="str">
        <f>IF($C30=0,"",Mrktg!$C$20)</f>
        <v/>
      </c>
      <c r="AK30" s="496" t="str">
        <f>IF($C30=0,"",Mrktg!$G$18)</f>
        <v/>
      </c>
      <c r="AL30" s="496" t="str">
        <f>IF($C30=0,"",Mrktg!$G$19)</f>
        <v/>
      </c>
      <c r="AM30" s="496"/>
      <c r="AN30" s="497" t="str">
        <f>IF(C30=0,"",Mrktg!$D$22)</f>
        <v/>
      </c>
      <c r="AP30" t="str">
        <f t="shared" si="6"/>
        <v/>
      </c>
      <c r="AQ30" t="str">
        <f t="shared" si="7"/>
        <v/>
      </c>
      <c r="AR30" t="str">
        <f t="shared" si="8"/>
        <v/>
      </c>
      <c r="AU30" t="b">
        <f t="shared" si="9"/>
        <v>0</v>
      </c>
      <c r="AV30" t="b">
        <f t="shared" si="10"/>
        <v>0</v>
      </c>
      <c r="AW30" t="b">
        <f t="shared" si="11"/>
        <v>0</v>
      </c>
      <c r="AX30" t="b">
        <f t="shared" si="12"/>
        <v>0</v>
      </c>
      <c r="AY30" t="b">
        <f t="shared" si="13"/>
        <v>0</v>
      </c>
      <c r="BA30">
        <f t="shared" si="1"/>
        <v>0</v>
      </c>
    </row>
    <row r="31" spans="1:53">
      <c r="A31" s="25">
        <v>24</v>
      </c>
      <c r="B31" s="398"/>
      <c r="C31" s="399"/>
      <c r="D31" s="381"/>
      <c r="E31" s="381"/>
      <c r="F31" s="401"/>
      <c r="G31" s="473"/>
      <c r="H31" s="401"/>
      <c r="I31" s="190">
        <f t="shared" si="2"/>
        <v>0</v>
      </c>
      <c r="J31" s="191" t="e">
        <f t="shared" si="3"/>
        <v>#DIV/0!</v>
      </c>
      <c r="K31" s="191">
        <f t="shared" si="4"/>
        <v>0</v>
      </c>
      <c r="L31" s="402"/>
      <c r="P31" s="201"/>
      <c r="Q31" s="199"/>
      <c r="R31" s="25">
        <v>24</v>
      </c>
      <c r="S31">
        <f t="shared" si="14"/>
        <v>0</v>
      </c>
      <c r="T31" s="496" t="str">
        <f>IF(C31=0, "",Mrktg!$D$8)</f>
        <v/>
      </c>
      <c r="U31" s="496" t="str">
        <f>IF(C31=0, "",Mrktg!$D$9)</f>
        <v/>
      </c>
      <c r="V31" s="496" t="str">
        <f>IF(C31=0,"",Mrktg!$D$10)</f>
        <v/>
      </c>
      <c r="W31" s="496" t="str">
        <f>IF(C31=0,"",Mrktg!$D$11)</f>
        <v/>
      </c>
      <c r="X31" s="496" t="str">
        <f>IF(C31=0, "",Mrktg!$D$12)</f>
        <v/>
      </c>
      <c r="Y31" s="496" t="str">
        <f>IF(C31=0,"",Mrktg!$D$13)</f>
        <v/>
      </c>
      <c r="Z31" s="496" t="str">
        <f>IF(C31 = 0,"",Mrktg!$D$14)</f>
        <v/>
      </c>
      <c r="AA31" s="496" t="str">
        <f>IF(C31=0,"",Mrktg!$D$15)</f>
        <v/>
      </c>
      <c r="AB31" s="496" t="str">
        <f>IF(C31=0,"",Mrktg!$I$8)</f>
        <v/>
      </c>
      <c r="AC31" s="496" t="str">
        <f>IF(C31=0,"",Mrktg!$H$9)</f>
        <v/>
      </c>
      <c r="AD31" s="496" t="str">
        <f>IF(C31=0,"",Mrktg!$H$10)</f>
        <v/>
      </c>
      <c r="AE31" s="496" t="str">
        <f>IF(C31=0,"",Mrktg!$H$11)</f>
        <v/>
      </c>
      <c r="AF31" s="496" t="str">
        <f>IF(C31=0,"",Mrktg!$H$12)</f>
        <v/>
      </c>
      <c r="AG31" s="496" t="str">
        <f>IF(C31=0,"",Mrktg!$H$13)</f>
        <v/>
      </c>
      <c r="AH31" s="496" t="str">
        <f>IF($C31=0,"",Mrktg!$C$18)</f>
        <v/>
      </c>
      <c r="AI31" s="496" t="str">
        <f>IF($C31=0,"",Mrktg!$C$19)</f>
        <v/>
      </c>
      <c r="AJ31" s="496" t="str">
        <f>IF($C31=0,"",Mrktg!$C$20)</f>
        <v/>
      </c>
      <c r="AK31" s="496" t="str">
        <f>IF($C31=0,"",Mrktg!$G$18)</f>
        <v/>
      </c>
      <c r="AL31" s="496" t="str">
        <f>IF($C31=0,"",Mrktg!$G$19)</f>
        <v/>
      </c>
      <c r="AM31" s="496"/>
      <c r="AN31" s="497" t="str">
        <f>IF(C31=0,"",Mrktg!$D$22)</f>
        <v/>
      </c>
      <c r="AP31" t="str">
        <f t="shared" si="6"/>
        <v/>
      </c>
      <c r="AQ31" t="str">
        <f t="shared" si="7"/>
        <v/>
      </c>
      <c r="AR31" t="str">
        <f t="shared" si="8"/>
        <v/>
      </c>
      <c r="AU31" t="b">
        <f t="shared" si="9"/>
        <v>0</v>
      </c>
      <c r="AV31" t="b">
        <f t="shared" si="10"/>
        <v>0</v>
      </c>
      <c r="AW31" t="b">
        <f t="shared" si="11"/>
        <v>0</v>
      </c>
      <c r="AX31" t="b">
        <f t="shared" si="12"/>
        <v>0</v>
      </c>
      <c r="AY31" t="b">
        <f t="shared" si="13"/>
        <v>0</v>
      </c>
      <c r="BA31">
        <f t="shared" si="1"/>
        <v>0</v>
      </c>
    </row>
    <row r="32" spans="1:53">
      <c r="A32" s="25">
        <v>25</v>
      </c>
      <c r="B32" s="398"/>
      <c r="C32" s="399"/>
      <c r="D32" s="381"/>
      <c r="E32" s="381"/>
      <c r="F32" s="401"/>
      <c r="G32" s="473"/>
      <c r="H32" s="401"/>
      <c r="I32" s="190">
        <f t="shared" si="2"/>
        <v>0</v>
      </c>
      <c r="J32" s="191" t="e">
        <f t="shared" si="3"/>
        <v>#DIV/0!</v>
      </c>
      <c r="K32" s="191">
        <f t="shared" si="4"/>
        <v>0</v>
      </c>
      <c r="L32" s="402"/>
      <c r="P32" s="201"/>
      <c r="Q32" s="199"/>
      <c r="R32" s="25">
        <v>25</v>
      </c>
      <c r="S32">
        <f t="shared" si="14"/>
        <v>0</v>
      </c>
      <c r="T32" s="496" t="str">
        <f>IF(C32=0, "",Mrktg!$D$8)</f>
        <v/>
      </c>
      <c r="U32" s="496" t="str">
        <f>IF(C32=0, "",Mrktg!$D$9)</f>
        <v/>
      </c>
      <c r="V32" s="496" t="str">
        <f>IF(C32=0,"",Mrktg!$D$10)</f>
        <v/>
      </c>
      <c r="W32" s="496" t="str">
        <f>IF(C32=0,"",Mrktg!$D$11)</f>
        <v/>
      </c>
      <c r="X32" s="496" t="str">
        <f>IF(C32=0, "",Mrktg!$D$12)</f>
        <v/>
      </c>
      <c r="Y32" s="496" t="str">
        <f>IF(C32=0,"",Mrktg!$D$13)</f>
        <v/>
      </c>
      <c r="Z32" s="496" t="str">
        <f>IF(C32 = 0,"",Mrktg!$D$14)</f>
        <v/>
      </c>
      <c r="AA32" s="496" t="str">
        <f>IF(C32=0,"",Mrktg!$D$15)</f>
        <v/>
      </c>
      <c r="AB32" s="496" t="str">
        <f>IF(C32=0,"",Mrktg!$I$8)</f>
        <v/>
      </c>
      <c r="AC32" s="496" t="str">
        <f>IF(C32=0,"",Mrktg!$H$9)</f>
        <v/>
      </c>
      <c r="AD32" s="496" t="str">
        <f>IF(C32=0,"",Mrktg!$H$10)</f>
        <v/>
      </c>
      <c r="AE32" s="496" t="str">
        <f>IF(C32=0,"",Mrktg!$H$11)</f>
        <v/>
      </c>
      <c r="AF32" s="496" t="str">
        <f>IF(C32=0,"",Mrktg!$H$12)</f>
        <v/>
      </c>
      <c r="AG32" s="496" t="str">
        <f>IF(C32=0,"",Mrktg!$H$13)</f>
        <v/>
      </c>
      <c r="AH32" s="496" t="str">
        <f>IF($C32=0,"",Mrktg!$C$18)</f>
        <v/>
      </c>
      <c r="AI32" s="496" t="str">
        <f>IF($C32=0,"",Mrktg!$C$19)</f>
        <v/>
      </c>
      <c r="AJ32" s="496" t="str">
        <f>IF($C32=0,"",Mrktg!$C$20)</f>
        <v/>
      </c>
      <c r="AK32" s="496" t="str">
        <f>IF($C32=0,"",Mrktg!$G$18)</f>
        <v/>
      </c>
      <c r="AL32" s="496" t="str">
        <f>IF($C32=0,"",Mrktg!$G$19)</f>
        <v/>
      </c>
      <c r="AM32" s="496"/>
      <c r="AN32" s="497" t="str">
        <f>IF(C32=0,"",Mrktg!$D$22)</f>
        <v/>
      </c>
      <c r="AP32" t="str">
        <f t="shared" si="6"/>
        <v/>
      </c>
      <c r="AQ32" t="str">
        <f t="shared" si="7"/>
        <v/>
      </c>
      <c r="AR32" t="str">
        <f t="shared" si="8"/>
        <v/>
      </c>
      <c r="AU32" t="b">
        <f t="shared" si="9"/>
        <v>0</v>
      </c>
      <c r="AV32" t="b">
        <f t="shared" si="10"/>
        <v>0</v>
      </c>
      <c r="AW32" t="b">
        <f t="shared" si="11"/>
        <v>0</v>
      </c>
      <c r="AX32" t="b">
        <f t="shared" si="12"/>
        <v>0</v>
      </c>
      <c r="AY32" t="b">
        <f t="shared" si="13"/>
        <v>0</v>
      </c>
      <c r="BA32">
        <f t="shared" si="1"/>
        <v>0</v>
      </c>
    </row>
    <row r="33" spans="1:53">
      <c r="A33" s="25">
        <v>26</v>
      </c>
      <c r="B33" s="398"/>
      <c r="C33" s="399"/>
      <c r="D33" s="381"/>
      <c r="E33" s="381"/>
      <c r="F33" s="401"/>
      <c r="G33" s="473"/>
      <c r="H33" s="401"/>
      <c r="I33" s="190">
        <f t="shared" ref="I33:I42" si="15">F33+H33</f>
        <v>0</v>
      </c>
      <c r="J33" s="191" t="e">
        <f t="shared" ref="J33:J42" si="16">I33/D33</f>
        <v>#DIV/0!</v>
      </c>
      <c r="K33" s="191">
        <f t="shared" ref="K33:K42" si="17">C33*F33*12</f>
        <v>0</v>
      </c>
      <c r="L33" s="402"/>
      <c r="P33" s="201"/>
      <c r="Q33" s="199"/>
      <c r="R33" s="25">
        <v>26</v>
      </c>
      <c r="S33">
        <f t="shared" si="14"/>
        <v>0</v>
      </c>
      <c r="T33" s="496" t="str">
        <f>IF(C33=0, "",Mrktg!$D$8)</f>
        <v/>
      </c>
      <c r="U33" s="496" t="str">
        <f>IF(C33=0, "",Mrktg!$D$9)</f>
        <v/>
      </c>
      <c r="V33" s="496" t="str">
        <f>IF(C33=0,"",Mrktg!$D$10)</f>
        <v/>
      </c>
      <c r="W33" s="496" t="str">
        <f>IF(C33=0,"",Mrktg!$D$11)</f>
        <v/>
      </c>
      <c r="X33" s="496" t="str">
        <f>IF(C33=0, "",Mrktg!$D$12)</f>
        <v/>
      </c>
      <c r="Y33" s="496" t="str">
        <f>IF(C33=0,"",Mrktg!$D$13)</f>
        <v/>
      </c>
      <c r="Z33" s="496" t="str">
        <f>IF(C33 = 0,"",Mrktg!$D$14)</f>
        <v/>
      </c>
      <c r="AA33" s="496" t="str">
        <f>IF(C33=0,"",Mrktg!$D$15)</f>
        <v/>
      </c>
      <c r="AB33" s="496" t="str">
        <f>IF(C33=0,"",Mrktg!$I$8)</f>
        <v/>
      </c>
      <c r="AC33" s="496" t="str">
        <f>IF(C33=0,"",Mrktg!$H$9)</f>
        <v/>
      </c>
      <c r="AD33" s="496" t="str">
        <f>IF(C33=0,"",Mrktg!$H$10)</f>
        <v/>
      </c>
      <c r="AE33" s="496" t="str">
        <f>IF(C33=0,"",Mrktg!$H$11)</f>
        <v/>
      </c>
      <c r="AF33" s="496" t="str">
        <f>IF(C33=0,"",Mrktg!$H$12)</f>
        <v/>
      </c>
      <c r="AG33" s="496" t="str">
        <f>IF(C33=0,"",Mrktg!$H$13)</f>
        <v/>
      </c>
      <c r="AH33" s="496" t="str">
        <f>IF($C33=0,"",Mrktg!$C$18)</f>
        <v/>
      </c>
      <c r="AI33" s="496" t="str">
        <f>IF($C33=0,"",Mrktg!$C$19)</f>
        <v/>
      </c>
      <c r="AJ33" s="496" t="str">
        <f>IF($C33=0,"",Mrktg!$C$20)</f>
        <v/>
      </c>
      <c r="AK33" s="496" t="str">
        <f>IF($C33=0,"",Mrktg!$G$18)</f>
        <v/>
      </c>
      <c r="AL33" s="496" t="str">
        <f>IF($C33=0,"",Mrktg!$G$19)</f>
        <v/>
      </c>
      <c r="AM33" s="496"/>
      <c r="AN33" s="497" t="str">
        <f>IF(C33=0,"",Mrktg!$D$22)</f>
        <v/>
      </c>
      <c r="AP33" t="str">
        <f t="shared" si="6"/>
        <v/>
      </c>
      <c r="AQ33" t="str">
        <f t="shared" si="7"/>
        <v/>
      </c>
      <c r="AR33" t="str">
        <f t="shared" si="8"/>
        <v/>
      </c>
      <c r="AU33" t="b">
        <f t="shared" si="9"/>
        <v>0</v>
      </c>
      <c r="AV33" t="b">
        <f t="shared" si="10"/>
        <v>0</v>
      </c>
      <c r="AW33" t="b">
        <f t="shared" si="11"/>
        <v>0</v>
      </c>
      <c r="AX33" t="b">
        <f t="shared" si="12"/>
        <v>0</v>
      </c>
      <c r="AY33" t="b">
        <f t="shared" si="13"/>
        <v>0</v>
      </c>
      <c r="BA33">
        <f t="shared" si="1"/>
        <v>0</v>
      </c>
    </row>
    <row r="34" spans="1:53">
      <c r="A34" s="25">
        <v>27</v>
      </c>
      <c r="B34" s="398"/>
      <c r="C34" s="399"/>
      <c r="D34" s="381"/>
      <c r="E34" s="381"/>
      <c r="F34" s="401"/>
      <c r="G34" s="473"/>
      <c r="H34" s="401"/>
      <c r="I34" s="190">
        <f t="shared" si="15"/>
        <v>0</v>
      </c>
      <c r="J34" s="191" t="e">
        <f t="shared" si="16"/>
        <v>#DIV/0!</v>
      </c>
      <c r="K34" s="191">
        <f t="shared" si="17"/>
        <v>0</v>
      </c>
      <c r="L34" s="402"/>
      <c r="P34" s="201"/>
      <c r="Q34" s="199"/>
      <c r="R34" s="25">
        <v>27</v>
      </c>
      <c r="S34">
        <f t="shared" si="14"/>
        <v>0</v>
      </c>
      <c r="T34" s="496" t="str">
        <f>IF(C34=0, "",Mrktg!$D$8)</f>
        <v/>
      </c>
      <c r="U34" s="496" t="str">
        <f>IF(C34=0, "",Mrktg!$D$9)</f>
        <v/>
      </c>
      <c r="V34" s="496" t="str">
        <f>IF(C34=0,"",Mrktg!$D$10)</f>
        <v/>
      </c>
      <c r="W34" s="496" t="str">
        <f>IF(C34=0,"",Mrktg!$D$11)</f>
        <v/>
      </c>
      <c r="X34" s="496" t="str">
        <f>IF(C34=0, "",Mrktg!$D$12)</f>
        <v/>
      </c>
      <c r="Y34" s="496" t="str">
        <f>IF(C34=0,"",Mrktg!$D$13)</f>
        <v/>
      </c>
      <c r="Z34" s="496" t="str">
        <f>IF(C34 = 0,"",Mrktg!$D$14)</f>
        <v/>
      </c>
      <c r="AA34" s="496" t="str">
        <f>IF(C34=0,"",Mrktg!$D$15)</f>
        <v/>
      </c>
      <c r="AB34" s="496" t="str">
        <f>IF(C34=0,"",Mrktg!$I$8)</f>
        <v/>
      </c>
      <c r="AC34" s="496" t="str">
        <f>IF(C34=0,"",Mrktg!$H$9)</f>
        <v/>
      </c>
      <c r="AD34" s="496" t="str">
        <f>IF(C34=0,"",Mrktg!$H$10)</f>
        <v/>
      </c>
      <c r="AE34" s="496" t="str">
        <f>IF(C34=0,"",Mrktg!$H$11)</f>
        <v/>
      </c>
      <c r="AF34" s="496" t="str">
        <f>IF(C34=0,"",Mrktg!$H$12)</f>
        <v/>
      </c>
      <c r="AG34" s="496" t="str">
        <f>IF(C34=0,"",Mrktg!$H$13)</f>
        <v/>
      </c>
      <c r="AH34" s="496" t="str">
        <f>IF($C34=0,"",Mrktg!$C$18)</f>
        <v/>
      </c>
      <c r="AI34" s="496" t="str">
        <f>IF($C34=0,"",Mrktg!$C$19)</f>
        <v/>
      </c>
      <c r="AJ34" s="496" t="str">
        <f>IF($C34=0,"",Mrktg!$C$20)</f>
        <v/>
      </c>
      <c r="AK34" s="496" t="str">
        <f>IF($C34=0,"",Mrktg!$G$18)</f>
        <v/>
      </c>
      <c r="AL34" s="496" t="str">
        <f>IF($C34=0,"",Mrktg!$G$19)</f>
        <v/>
      </c>
      <c r="AM34" s="496"/>
      <c r="AN34" s="497" t="str">
        <f>IF(C34=0,"",Mrktg!$D$22)</f>
        <v/>
      </c>
      <c r="AP34" t="str">
        <f t="shared" si="6"/>
        <v/>
      </c>
      <c r="AQ34" t="str">
        <f t="shared" si="7"/>
        <v/>
      </c>
      <c r="AR34" t="str">
        <f t="shared" si="8"/>
        <v/>
      </c>
      <c r="AU34" t="b">
        <f t="shared" si="9"/>
        <v>0</v>
      </c>
      <c r="AV34" t="b">
        <f t="shared" si="10"/>
        <v>0</v>
      </c>
      <c r="AW34" t="b">
        <f t="shared" si="11"/>
        <v>0</v>
      </c>
      <c r="AX34" t="b">
        <f t="shared" si="12"/>
        <v>0</v>
      </c>
      <c r="AY34" t="b">
        <f t="shared" si="13"/>
        <v>0</v>
      </c>
      <c r="BA34">
        <f t="shared" si="1"/>
        <v>0</v>
      </c>
    </row>
    <row r="35" spans="1:53">
      <c r="A35" s="25">
        <v>28</v>
      </c>
      <c r="B35" s="398"/>
      <c r="C35" s="399"/>
      <c r="D35" s="381"/>
      <c r="E35" s="381"/>
      <c r="F35" s="401"/>
      <c r="G35" s="473"/>
      <c r="H35" s="401"/>
      <c r="I35" s="190">
        <f t="shared" si="15"/>
        <v>0</v>
      </c>
      <c r="J35" s="191" t="e">
        <f t="shared" si="16"/>
        <v>#DIV/0!</v>
      </c>
      <c r="K35" s="191">
        <f t="shared" si="17"/>
        <v>0</v>
      </c>
      <c r="L35" s="402"/>
      <c r="P35" s="201"/>
      <c r="Q35" s="199"/>
      <c r="R35" s="25">
        <v>28</v>
      </c>
      <c r="S35">
        <f t="shared" si="14"/>
        <v>0</v>
      </c>
      <c r="T35" s="496" t="str">
        <f>IF(C35=0, "",Mrktg!$D$8)</f>
        <v/>
      </c>
      <c r="U35" s="496" t="str">
        <f>IF(C35=0, "",Mrktg!$D$9)</f>
        <v/>
      </c>
      <c r="V35" s="496" t="str">
        <f>IF(C35=0,"",Mrktg!$D$10)</f>
        <v/>
      </c>
      <c r="W35" s="496" t="str">
        <f>IF(C35=0,"",Mrktg!$D$11)</f>
        <v/>
      </c>
      <c r="X35" s="496" t="str">
        <f>IF(C35=0, "",Mrktg!$D$12)</f>
        <v/>
      </c>
      <c r="Y35" s="496" t="str">
        <f>IF(C35=0,"",Mrktg!$D$13)</f>
        <v/>
      </c>
      <c r="Z35" s="496" t="str">
        <f>IF(C35 = 0,"",Mrktg!$D$14)</f>
        <v/>
      </c>
      <c r="AA35" s="496" t="str">
        <f>IF(C35=0,"",Mrktg!$D$15)</f>
        <v/>
      </c>
      <c r="AB35" s="496" t="str">
        <f>IF(C35=0,"",Mrktg!$I$8)</f>
        <v/>
      </c>
      <c r="AC35" s="496" t="str">
        <f>IF(C35=0,"",Mrktg!$H$9)</f>
        <v/>
      </c>
      <c r="AD35" s="496" t="str">
        <f>IF(C35=0,"",Mrktg!$H$10)</f>
        <v/>
      </c>
      <c r="AE35" s="496" t="str">
        <f>IF(C35=0,"",Mrktg!$H$11)</f>
        <v/>
      </c>
      <c r="AF35" s="496" t="str">
        <f>IF(C35=0,"",Mrktg!$H$12)</f>
        <v/>
      </c>
      <c r="AG35" s="496" t="str">
        <f>IF(C35=0,"",Mrktg!$H$13)</f>
        <v/>
      </c>
      <c r="AH35" s="496" t="str">
        <f>IF($C35=0,"",Mrktg!$C$18)</f>
        <v/>
      </c>
      <c r="AI35" s="496" t="str">
        <f>IF($C35=0,"",Mrktg!$C$19)</f>
        <v/>
      </c>
      <c r="AJ35" s="496" t="str">
        <f>IF($C35=0,"",Mrktg!$C$20)</f>
        <v/>
      </c>
      <c r="AK35" s="496" t="str">
        <f>IF($C35=0,"",Mrktg!$G$18)</f>
        <v/>
      </c>
      <c r="AL35" s="496" t="str">
        <f>IF($C35=0,"",Mrktg!$G$19)</f>
        <v/>
      </c>
      <c r="AM35" s="496"/>
      <c r="AN35" s="497" t="str">
        <f>IF(C35=0,"",Mrktg!$D$22)</f>
        <v/>
      </c>
      <c r="AP35" t="str">
        <f t="shared" si="6"/>
        <v/>
      </c>
      <c r="AQ35" t="str">
        <f t="shared" si="7"/>
        <v/>
      </c>
      <c r="AR35" t="str">
        <f t="shared" si="8"/>
        <v/>
      </c>
      <c r="AU35" t="b">
        <f t="shared" si="9"/>
        <v>0</v>
      </c>
      <c r="AV35" t="b">
        <f t="shared" si="10"/>
        <v>0</v>
      </c>
      <c r="AW35" t="b">
        <f t="shared" si="11"/>
        <v>0</v>
      </c>
      <c r="AX35" t="b">
        <f t="shared" si="12"/>
        <v>0</v>
      </c>
      <c r="AY35" t="b">
        <f t="shared" si="13"/>
        <v>0</v>
      </c>
      <c r="BA35">
        <f t="shared" si="1"/>
        <v>0</v>
      </c>
    </row>
    <row r="36" spans="1:53">
      <c r="A36" s="25">
        <v>29</v>
      </c>
      <c r="B36" s="398"/>
      <c r="C36" s="399"/>
      <c r="D36" s="381"/>
      <c r="E36" s="381"/>
      <c r="F36" s="401"/>
      <c r="G36" s="473"/>
      <c r="H36" s="401"/>
      <c r="I36" s="190">
        <f t="shared" si="15"/>
        <v>0</v>
      </c>
      <c r="J36" s="191" t="e">
        <f t="shared" si="16"/>
        <v>#DIV/0!</v>
      </c>
      <c r="K36" s="191">
        <f t="shared" si="17"/>
        <v>0</v>
      </c>
      <c r="L36" s="402"/>
      <c r="P36" s="201"/>
      <c r="Q36" s="199"/>
      <c r="R36" s="25">
        <v>29</v>
      </c>
      <c r="S36">
        <f t="shared" si="14"/>
        <v>0</v>
      </c>
      <c r="T36" s="496" t="str">
        <f>IF(C36=0, "",Mrktg!$D$8)</f>
        <v/>
      </c>
      <c r="U36" s="496" t="str">
        <f>IF(C36=0, "",Mrktg!$D$9)</f>
        <v/>
      </c>
      <c r="V36" s="496" t="str">
        <f>IF(C36=0,"",Mrktg!$D$10)</f>
        <v/>
      </c>
      <c r="W36" s="496" t="str">
        <f>IF(C36=0,"",Mrktg!$D$11)</f>
        <v/>
      </c>
      <c r="X36" s="496" t="str">
        <f>IF(C36=0, "",Mrktg!$D$12)</f>
        <v/>
      </c>
      <c r="Y36" s="496" t="str">
        <f>IF(C36=0,"",Mrktg!$D$13)</f>
        <v/>
      </c>
      <c r="Z36" s="496" t="str">
        <f>IF(C36 = 0,"",Mrktg!$D$14)</f>
        <v/>
      </c>
      <c r="AA36" s="496" t="str">
        <f>IF(C36=0,"",Mrktg!$D$15)</f>
        <v/>
      </c>
      <c r="AB36" s="496" t="str">
        <f>IF(C36=0,"",Mrktg!$I$8)</f>
        <v/>
      </c>
      <c r="AC36" s="496" t="str">
        <f>IF(C36=0,"",Mrktg!$H$9)</f>
        <v/>
      </c>
      <c r="AD36" s="496" t="str">
        <f>IF(C36=0,"",Mrktg!$H$10)</f>
        <v/>
      </c>
      <c r="AE36" s="496" t="str">
        <f>IF(C36=0,"",Mrktg!$H$11)</f>
        <v/>
      </c>
      <c r="AF36" s="496" t="str">
        <f>IF(C36=0,"",Mrktg!$H$12)</f>
        <v/>
      </c>
      <c r="AG36" s="496" t="str">
        <f>IF(C36=0,"",Mrktg!$H$13)</f>
        <v/>
      </c>
      <c r="AH36" s="496" t="str">
        <f>IF($C36=0,"",Mrktg!$C$18)</f>
        <v/>
      </c>
      <c r="AI36" s="496" t="str">
        <f>IF($C36=0,"",Mrktg!$C$19)</f>
        <v/>
      </c>
      <c r="AJ36" s="496" t="str">
        <f>IF($C36=0,"",Mrktg!$C$20)</f>
        <v/>
      </c>
      <c r="AK36" s="496" t="str">
        <f>IF($C36=0,"",Mrktg!$G$18)</f>
        <v/>
      </c>
      <c r="AL36" s="496" t="str">
        <f>IF($C36=0,"",Mrktg!$G$19)</f>
        <v/>
      </c>
      <c r="AM36" s="496"/>
      <c r="AN36" s="497" t="str">
        <f>IF(C36=0,"",Mrktg!$D$22)</f>
        <v/>
      </c>
      <c r="AP36" t="str">
        <f t="shared" si="6"/>
        <v/>
      </c>
      <c r="AQ36" t="str">
        <f t="shared" si="7"/>
        <v/>
      </c>
      <c r="AR36" t="str">
        <f t="shared" si="8"/>
        <v/>
      </c>
      <c r="AU36" t="b">
        <f t="shared" si="9"/>
        <v>0</v>
      </c>
      <c r="AV36" t="b">
        <f t="shared" si="10"/>
        <v>0</v>
      </c>
      <c r="AW36" t="b">
        <f t="shared" si="11"/>
        <v>0</v>
      </c>
      <c r="AX36" t="b">
        <f t="shared" si="12"/>
        <v>0</v>
      </c>
      <c r="AY36" t="b">
        <f t="shared" si="13"/>
        <v>0</v>
      </c>
      <c r="BA36">
        <f t="shared" si="1"/>
        <v>0</v>
      </c>
    </row>
    <row r="37" spans="1:53">
      <c r="A37" s="25">
        <v>30</v>
      </c>
      <c r="B37" s="398"/>
      <c r="C37" s="399"/>
      <c r="D37" s="381"/>
      <c r="E37" s="381"/>
      <c r="F37" s="401"/>
      <c r="G37" s="473"/>
      <c r="H37" s="401"/>
      <c r="I37" s="190">
        <f t="shared" si="15"/>
        <v>0</v>
      </c>
      <c r="J37" s="191" t="e">
        <f t="shared" si="16"/>
        <v>#DIV/0!</v>
      </c>
      <c r="K37" s="191">
        <f t="shared" si="17"/>
        <v>0</v>
      </c>
      <c r="L37" s="402"/>
      <c r="P37" s="201"/>
      <c r="Q37" s="199"/>
      <c r="R37" s="25">
        <v>30</v>
      </c>
      <c r="S37">
        <f t="shared" si="14"/>
        <v>0</v>
      </c>
      <c r="T37" s="496" t="str">
        <f>IF(C37=0, "",Mrktg!$D$8)</f>
        <v/>
      </c>
      <c r="U37" s="496" t="str">
        <f>IF(C37=0, "",Mrktg!$D$9)</f>
        <v/>
      </c>
      <c r="V37" s="496" t="str">
        <f>IF(C37=0,"",Mrktg!$D$10)</f>
        <v/>
      </c>
      <c r="W37" s="496" t="str">
        <f>IF(C37=0,"",Mrktg!$D$11)</f>
        <v/>
      </c>
      <c r="X37" s="496" t="str">
        <f>IF(C37=0, "",Mrktg!$D$12)</f>
        <v/>
      </c>
      <c r="Y37" s="496" t="str">
        <f>IF(C37=0,"",Mrktg!$D$13)</f>
        <v/>
      </c>
      <c r="Z37" s="496" t="str">
        <f>IF(C37 = 0,"",Mrktg!$D$14)</f>
        <v/>
      </c>
      <c r="AA37" s="496" t="str">
        <f>IF(C37=0,"",Mrktg!$D$15)</f>
        <v/>
      </c>
      <c r="AB37" s="496" t="str">
        <f>IF(C37=0,"",Mrktg!$I$8)</f>
        <v/>
      </c>
      <c r="AC37" s="496" t="str">
        <f>IF(C37=0,"",Mrktg!$H$9)</f>
        <v/>
      </c>
      <c r="AD37" s="496" t="str">
        <f>IF(C37=0,"",Mrktg!$H$10)</f>
        <v/>
      </c>
      <c r="AE37" s="496" t="str">
        <f>IF(C37=0,"",Mrktg!$H$11)</f>
        <v/>
      </c>
      <c r="AF37" s="496" t="str">
        <f>IF(C37=0,"",Mrktg!$H$12)</f>
        <v/>
      </c>
      <c r="AG37" s="496" t="str">
        <f>IF(C37=0,"",Mrktg!$H$13)</f>
        <v/>
      </c>
      <c r="AH37" s="496" t="str">
        <f>IF($C37=0,"",Mrktg!$C$18)</f>
        <v/>
      </c>
      <c r="AI37" s="496" t="str">
        <f>IF($C37=0,"",Mrktg!$C$19)</f>
        <v/>
      </c>
      <c r="AJ37" s="496" t="str">
        <f>IF($C37=0,"",Mrktg!$C$20)</f>
        <v/>
      </c>
      <c r="AK37" s="496" t="str">
        <f>IF($C37=0,"",Mrktg!$G$18)</f>
        <v/>
      </c>
      <c r="AL37" s="496" t="str">
        <f>IF($C37=0,"",Mrktg!$G$19)</f>
        <v/>
      </c>
      <c r="AM37" s="496"/>
      <c r="AN37" s="497" t="str">
        <f>IF(C37=0,"",Mrktg!$D$22)</f>
        <v/>
      </c>
      <c r="AP37" t="str">
        <f t="shared" si="6"/>
        <v/>
      </c>
      <c r="AQ37" t="str">
        <f t="shared" si="7"/>
        <v/>
      </c>
      <c r="AR37" t="str">
        <f t="shared" si="8"/>
        <v/>
      </c>
      <c r="AU37" t="b">
        <f t="shared" si="9"/>
        <v>0</v>
      </c>
      <c r="AV37" t="b">
        <f t="shared" si="10"/>
        <v>0</v>
      </c>
      <c r="AW37" t="b">
        <f t="shared" si="11"/>
        <v>0</v>
      </c>
      <c r="AX37" t="b">
        <f t="shared" si="12"/>
        <v>0</v>
      </c>
      <c r="AY37" t="b">
        <f t="shared" si="13"/>
        <v>0</v>
      </c>
      <c r="BA37">
        <f t="shared" si="1"/>
        <v>0</v>
      </c>
    </row>
    <row r="38" spans="1:53">
      <c r="A38" s="25">
        <v>31</v>
      </c>
      <c r="B38" s="398"/>
      <c r="C38" s="399"/>
      <c r="D38" s="381"/>
      <c r="E38" s="381"/>
      <c r="F38" s="401"/>
      <c r="G38" s="473"/>
      <c r="H38" s="401"/>
      <c r="I38" s="190">
        <f t="shared" si="15"/>
        <v>0</v>
      </c>
      <c r="J38" s="191" t="e">
        <f t="shared" si="16"/>
        <v>#DIV/0!</v>
      </c>
      <c r="K38" s="191">
        <f t="shared" si="17"/>
        <v>0</v>
      </c>
      <c r="L38" s="402"/>
      <c r="P38" s="201"/>
      <c r="Q38" s="199"/>
      <c r="R38" s="25">
        <v>31</v>
      </c>
      <c r="S38">
        <f t="shared" si="14"/>
        <v>0</v>
      </c>
      <c r="T38" s="496" t="str">
        <f>IF(C38=0, "",Mrktg!$D$8)</f>
        <v/>
      </c>
      <c r="U38" s="496" t="str">
        <f>IF(C38=0, "",Mrktg!$D$9)</f>
        <v/>
      </c>
      <c r="V38" s="496" t="str">
        <f>IF(C38=0,"",Mrktg!$D$10)</f>
        <v/>
      </c>
      <c r="W38" s="496" t="str">
        <f>IF(C38=0,"",Mrktg!$D$11)</f>
        <v/>
      </c>
      <c r="X38" s="496" t="str">
        <f>IF(C38=0, "",Mrktg!$D$12)</f>
        <v/>
      </c>
      <c r="Y38" s="496" t="str">
        <f>IF(C38=0,"",Mrktg!$D$13)</f>
        <v/>
      </c>
      <c r="Z38" s="496" t="str">
        <f>IF(C38 = 0,"",Mrktg!$D$14)</f>
        <v/>
      </c>
      <c r="AA38" s="496" t="str">
        <f>IF(C38=0,"",Mrktg!$D$15)</f>
        <v/>
      </c>
      <c r="AB38" s="496" t="str">
        <f>IF(C38=0,"",Mrktg!$I$8)</f>
        <v/>
      </c>
      <c r="AC38" s="496" t="str">
        <f>IF(C38=0,"",Mrktg!$H$9)</f>
        <v/>
      </c>
      <c r="AD38" s="496" t="str">
        <f>IF(C38=0,"",Mrktg!$H$10)</f>
        <v/>
      </c>
      <c r="AE38" s="496" t="str">
        <f>IF(C38=0,"",Mrktg!$H$11)</f>
        <v/>
      </c>
      <c r="AF38" s="496" t="str">
        <f>IF(C38=0,"",Mrktg!$H$12)</f>
        <v/>
      </c>
      <c r="AG38" s="496" t="str">
        <f>IF(C38=0,"",Mrktg!$H$13)</f>
        <v/>
      </c>
      <c r="AH38" s="496" t="str">
        <f>IF($C38=0,"",Mrktg!$C$18)</f>
        <v/>
      </c>
      <c r="AI38" s="496" t="str">
        <f>IF($C38=0,"",Mrktg!$C$19)</f>
        <v/>
      </c>
      <c r="AJ38" s="496" t="str">
        <f>IF($C38=0,"",Mrktg!$C$20)</f>
        <v/>
      </c>
      <c r="AK38" s="496" t="str">
        <f>IF($C38=0,"",Mrktg!$G$18)</f>
        <v/>
      </c>
      <c r="AL38" s="496" t="str">
        <f>IF($C38=0,"",Mrktg!$G$19)</f>
        <v/>
      </c>
      <c r="AM38" s="496"/>
      <c r="AN38" s="497" t="str">
        <f>IF(C38=0,"",Mrktg!$D$22)</f>
        <v/>
      </c>
      <c r="AP38" t="str">
        <f t="shared" si="6"/>
        <v/>
      </c>
      <c r="AQ38" t="str">
        <f t="shared" si="7"/>
        <v/>
      </c>
      <c r="AR38" t="str">
        <f t="shared" si="8"/>
        <v/>
      </c>
      <c r="AU38" t="b">
        <f t="shared" si="9"/>
        <v>0</v>
      </c>
      <c r="AV38" t="b">
        <f t="shared" si="10"/>
        <v>0</v>
      </c>
      <c r="AW38" t="b">
        <f t="shared" si="11"/>
        <v>0</v>
      </c>
      <c r="AX38" t="b">
        <f t="shared" si="12"/>
        <v>0</v>
      </c>
      <c r="AY38" t="b">
        <f t="shared" si="13"/>
        <v>0</v>
      </c>
      <c r="BA38">
        <f t="shared" si="1"/>
        <v>0</v>
      </c>
    </row>
    <row r="39" spans="1:53">
      <c r="A39" s="25">
        <v>32</v>
      </c>
      <c r="B39" s="398"/>
      <c r="C39" s="399"/>
      <c r="D39" s="381"/>
      <c r="E39" s="381"/>
      <c r="F39" s="401"/>
      <c r="G39" s="473"/>
      <c r="H39" s="401"/>
      <c r="I39" s="190">
        <f t="shared" si="15"/>
        <v>0</v>
      </c>
      <c r="J39" s="191" t="e">
        <f t="shared" si="16"/>
        <v>#DIV/0!</v>
      </c>
      <c r="K39" s="191">
        <f t="shared" si="17"/>
        <v>0</v>
      </c>
      <c r="L39" s="402"/>
      <c r="P39" s="201"/>
      <c r="Q39" s="199"/>
      <c r="R39" s="25">
        <v>32</v>
      </c>
      <c r="S39">
        <f t="shared" si="14"/>
        <v>0</v>
      </c>
      <c r="T39" s="496" t="str">
        <f>IF(C39=0, "",Mrktg!$D$8)</f>
        <v/>
      </c>
      <c r="U39" s="496" t="str">
        <f>IF(C39=0, "",Mrktg!$D$9)</f>
        <v/>
      </c>
      <c r="V39" s="496" t="str">
        <f>IF(C39=0,"",Mrktg!$D$10)</f>
        <v/>
      </c>
      <c r="W39" s="496" t="str">
        <f>IF(C39=0,"",Mrktg!$D$11)</f>
        <v/>
      </c>
      <c r="X39" s="496" t="str">
        <f>IF(C39=0, "",Mrktg!$D$12)</f>
        <v/>
      </c>
      <c r="Y39" s="496" t="str">
        <f>IF(C39=0,"",Mrktg!$D$13)</f>
        <v/>
      </c>
      <c r="Z39" s="496" t="str">
        <f>IF(C39 = 0,"",Mrktg!$D$14)</f>
        <v/>
      </c>
      <c r="AA39" s="496" t="str">
        <f>IF(C39=0,"",Mrktg!$D$15)</f>
        <v/>
      </c>
      <c r="AB39" s="496" t="str">
        <f>IF(C39=0,"",Mrktg!$I$8)</f>
        <v/>
      </c>
      <c r="AC39" s="496" t="str">
        <f>IF(C39=0,"",Mrktg!$H$9)</f>
        <v/>
      </c>
      <c r="AD39" s="496" t="str">
        <f>IF(C39=0,"",Mrktg!$H$10)</f>
        <v/>
      </c>
      <c r="AE39" s="496" t="str">
        <f>IF(C39=0,"",Mrktg!$H$11)</f>
        <v/>
      </c>
      <c r="AF39" s="496" t="str">
        <f>IF(C39=0,"",Mrktg!$H$12)</f>
        <v/>
      </c>
      <c r="AG39" s="496" t="str">
        <f>IF(C39=0,"",Mrktg!$H$13)</f>
        <v/>
      </c>
      <c r="AH39" s="496" t="str">
        <f>IF($C39=0,"",Mrktg!$C$18)</f>
        <v/>
      </c>
      <c r="AI39" s="496" t="str">
        <f>IF($C39=0,"",Mrktg!$C$19)</f>
        <v/>
      </c>
      <c r="AJ39" s="496" t="str">
        <f>IF($C39=0,"",Mrktg!$C$20)</f>
        <v/>
      </c>
      <c r="AK39" s="496" t="str">
        <f>IF($C39=0,"",Mrktg!$G$18)</f>
        <v/>
      </c>
      <c r="AL39" s="496" t="str">
        <f>IF($C39=0,"",Mrktg!$G$19)</f>
        <v/>
      </c>
      <c r="AM39" s="496"/>
      <c r="AN39" s="497" t="str">
        <f>IF(C39=0,"",Mrktg!$D$22)</f>
        <v/>
      </c>
      <c r="AP39" t="str">
        <f t="shared" si="6"/>
        <v/>
      </c>
      <c r="AQ39" t="str">
        <f t="shared" si="7"/>
        <v/>
      </c>
      <c r="AR39" t="str">
        <f t="shared" si="8"/>
        <v/>
      </c>
      <c r="AU39" t="b">
        <f t="shared" si="9"/>
        <v>0</v>
      </c>
      <c r="AV39" t="b">
        <f t="shared" si="10"/>
        <v>0</v>
      </c>
      <c r="AW39" t="b">
        <f t="shared" si="11"/>
        <v>0</v>
      </c>
      <c r="AX39" t="b">
        <f t="shared" si="12"/>
        <v>0</v>
      </c>
      <c r="AY39" t="b">
        <f t="shared" si="13"/>
        <v>0</v>
      </c>
      <c r="BA39">
        <f t="shared" si="1"/>
        <v>0</v>
      </c>
    </row>
    <row r="40" spans="1:53">
      <c r="A40" s="25">
        <v>33</v>
      </c>
      <c r="B40" s="398"/>
      <c r="C40" s="399"/>
      <c r="D40" s="381"/>
      <c r="E40" s="381"/>
      <c r="F40" s="401"/>
      <c r="G40" s="473"/>
      <c r="H40" s="401"/>
      <c r="I40" s="190">
        <f t="shared" si="15"/>
        <v>0</v>
      </c>
      <c r="J40" s="191" t="e">
        <f t="shared" si="16"/>
        <v>#DIV/0!</v>
      </c>
      <c r="K40" s="191">
        <f t="shared" si="17"/>
        <v>0</v>
      </c>
      <c r="L40" s="402"/>
      <c r="P40" s="201"/>
      <c r="Q40" s="199"/>
      <c r="R40" s="25">
        <v>33</v>
      </c>
      <c r="S40">
        <f t="shared" si="14"/>
        <v>0</v>
      </c>
      <c r="T40" s="496" t="str">
        <f>IF(C40=0, "",Mrktg!$D$8)</f>
        <v/>
      </c>
      <c r="U40" s="496" t="str">
        <f>IF(C40=0, "",Mrktg!$D$9)</f>
        <v/>
      </c>
      <c r="V40" s="496" t="str">
        <f>IF(C40=0,"",Mrktg!$D$10)</f>
        <v/>
      </c>
      <c r="W40" s="496" t="str">
        <f>IF(C40=0,"",Mrktg!$D$11)</f>
        <v/>
      </c>
      <c r="X40" s="496" t="str">
        <f>IF(C40=0, "",Mrktg!$D$12)</f>
        <v/>
      </c>
      <c r="Y40" s="496" t="str">
        <f>IF(C40=0,"",Mrktg!$D$13)</f>
        <v/>
      </c>
      <c r="Z40" s="496" t="str">
        <f>IF(C40 = 0,"",Mrktg!$D$14)</f>
        <v/>
      </c>
      <c r="AA40" s="496" t="str">
        <f>IF(C40=0,"",Mrktg!$D$15)</f>
        <v/>
      </c>
      <c r="AB40" s="496" t="str">
        <f>IF(C40=0,"",Mrktg!$I$8)</f>
        <v/>
      </c>
      <c r="AC40" s="496" t="str">
        <f>IF(C40=0,"",Mrktg!$H$9)</f>
        <v/>
      </c>
      <c r="AD40" s="496" t="str">
        <f>IF(C40=0,"",Mrktg!$H$10)</f>
        <v/>
      </c>
      <c r="AE40" s="496" t="str">
        <f>IF(C40=0,"",Mrktg!$H$11)</f>
        <v/>
      </c>
      <c r="AF40" s="496" t="str">
        <f>IF(C40=0,"",Mrktg!$H$12)</f>
        <v/>
      </c>
      <c r="AG40" s="496" t="str">
        <f>IF(C40=0,"",Mrktg!$H$13)</f>
        <v/>
      </c>
      <c r="AH40" s="496" t="str">
        <f>IF($C40=0,"",Mrktg!$C$18)</f>
        <v/>
      </c>
      <c r="AI40" s="496" t="str">
        <f>IF($C40=0,"",Mrktg!$C$19)</f>
        <v/>
      </c>
      <c r="AJ40" s="496" t="str">
        <f>IF($C40=0,"",Mrktg!$C$20)</f>
        <v/>
      </c>
      <c r="AK40" s="496" t="str">
        <f>IF($C40=0,"",Mrktg!$G$18)</f>
        <v/>
      </c>
      <c r="AL40" s="496" t="str">
        <f>IF($C40=0,"",Mrktg!$G$19)</f>
        <v/>
      </c>
      <c r="AM40" s="496"/>
      <c r="AN40" s="497" t="str">
        <f>IF(C40=0,"",Mrktg!$D$22)</f>
        <v/>
      </c>
      <c r="AP40" t="str">
        <f t="shared" si="6"/>
        <v/>
      </c>
      <c r="AQ40" t="str">
        <f t="shared" si="7"/>
        <v/>
      </c>
      <c r="AR40" t="str">
        <f t="shared" si="8"/>
        <v/>
      </c>
      <c r="AU40" t="b">
        <f t="shared" si="9"/>
        <v>0</v>
      </c>
      <c r="AV40" t="b">
        <f t="shared" si="10"/>
        <v>0</v>
      </c>
      <c r="AW40" t="b">
        <f t="shared" si="11"/>
        <v>0</v>
      </c>
      <c r="AX40" t="b">
        <f t="shared" si="12"/>
        <v>0</v>
      </c>
      <c r="AY40" t="b">
        <f t="shared" si="13"/>
        <v>0</v>
      </c>
      <c r="BA40">
        <f t="shared" ref="BA40:BA57" si="18">C40*D40</f>
        <v>0</v>
      </c>
    </row>
    <row r="41" spans="1:53">
      <c r="A41" s="25">
        <v>34</v>
      </c>
      <c r="B41" s="398"/>
      <c r="C41" s="399"/>
      <c r="D41" s="381"/>
      <c r="E41" s="381"/>
      <c r="F41" s="401"/>
      <c r="G41" s="473"/>
      <c r="H41" s="401"/>
      <c r="I41" s="190">
        <f t="shared" si="15"/>
        <v>0</v>
      </c>
      <c r="J41" s="191" t="e">
        <f t="shared" si="16"/>
        <v>#DIV/0!</v>
      </c>
      <c r="K41" s="191">
        <f t="shared" si="17"/>
        <v>0</v>
      </c>
      <c r="L41" s="402"/>
      <c r="P41" s="201"/>
      <c r="Q41" s="199"/>
      <c r="R41" s="25">
        <v>34</v>
      </c>
      <c r="S41">
        <f t="shared" si="14"/>
        <v>0</v>
      </c>
      <c r="T41" s="496" t="str">
        <f>IF(C41=0, "",Mrktg!$D$8)</f>
        <v/>
      </c>
      <c r="U41" s="496" t="str">
        <f>IF(C41=0, "",Mrktg!$D$9)</f>
        <v/>
      </c>
      <c r="V41" s="496" t="str">
        <f>IF(C41=0,"",Mrktg!$D$10)</f>
        <v/>
      </c>
      <c r="W41" s="496" t="str">
        <f>IF(C41=0,"",Mrktg!$D$11)</f>
        <v/>
      </c>
      <c r="X41" s="496" t="str">
        <f>IF(C41=0, "",Mrktg!$D$12)</f>
        <v/>
      </c>
      <c r="Y41" s="496" t="str">
        <f>IF(C41=0,"",Mrktg!$D$13)</f>
        <v/>
      </c>
      <c r="Z41" s="496" t="str">
        <f>IF(C41 = 0,"",Mrktg!$D$14)</f>
        <v/>
      </c>
      <c r="AA41" s="496" t="str">
        <f>IF(C41=0,"",Mrktg!$D$15)</f>
        <v/>
      </c>
      <c r="AB41" s="496" t="str">
        <f>IF(C41=0,"",Mrktg!$I$8)</f>
        <v/>
      </c>
      <c r="AC41" s="496" t="str">
        <f>IF(C41=0,"",Mrktg!$H$9)</f>
        <v/>
      </c>
      <c r="AD41" s="496" t="str">
        <f>IF(C41=0,"",Mrktg!$H$10)</f>
        <v/>
      </c>
      <c r="AE41" s="496" t="str">
        <f>IF(C41=0,"",Mrktg!$H$11)</f>
        <v/>
      </c>
      <c r="AF41" s="496" t="str">
        <f>IF(C41=0,"",Mrktg!$H$12)</f>
        <v/>
      </c>
      <c r="AG41" s="496" t="str">
        <f>IF(C41=0,"",Mrktg!$H$13)</f>
        <v/>
      </c>
      <c r="AH41" s="496" t="str">
        <f>IF($C41=0,"",Mrktg!$C$18)</f>
        <v/>
      </c>
      <c r="AI41" s="496" t="str">
        <f>IF($C41=0,"",Mrktg!$C$19)</f>
        <v/>
      </c>
      <c r="AJ41" s="496" t="str">
        <f>IF($C41=0,"",Mrktg!$C$20)</f>
        <v/>
      </c>
      <c r="AK41" s="496" t="str">
        <f>IF($C41=0,"",Mrktg!$G$18)</f>
        <v/>
      </c>
      <c r="AL41" s="496" t="str">
        <f>IF($C41=0,"",Mrktg!$G$19)</f>
        <v/>
      </c>
      <c r="AM41" s="496"/>
      <c r="AN41" s="497" t="str">
        <f>IF(C41=0,"",Mrktg!$D$22)</f>
        <v/>
      </c>
      <c r="AP41" t="str">
        <f t="shared" si="6"/>
        <v/>
      </c>
      <c r="AQ41" t="str">
        <f t="shared" si="7"/>
        <v/>
      </c>
      <c r="AR41" t="str">
        <f t="shared" si="8"/>
        <v/>
      </c>
      <c r="AU41" t="b">
        <f t="shared" si="9"/>
        <v>0</v>
      </c>
      <c r="AV41" t="b">
        <f t="shared" si="10"/>
        <v>0</v>
      </c>
      <c r="AW41" t="b">
        <f t="shared" si="11"/>
        <v>0</v>
      </c>
      <c r="AX41" t="b">
        <f t="shared" si="12"/>
        <v>0</v>
      </c>
      <c r="AY41" t="b">
        <f t="shared" si="13"/>
        <v>0</v>
      </c>
      <c r="BA41">
        <f t="shared" si="18"/>
        <v>0</v>
      </c>
    </row>
    <row r="42" spans="1:53">
      <c r="A42" s="25">
        <v>35</v>
      </c>
      <c r="B42" s="398"/>
      <c r="C42" s="399"/>
      <c r="D42" s="381"/>
      <c r="E42" s="381"/>
      <c r="F42" s="401"/>
      <c r="G42" s="473"/>
      <c r="H42" s="401"/>
      <c r="I42" s="190">
        <f t="shared" si="15"/>
        <v>0</v>
      </c>
      <c r="J42" s="191" t="e">
        <f t="shared" si="16"/>
        <v>#DIV/0!</v>
      </c>
      <c r="K42" s="191">
        <f t="shared" si="17"/>
        <v>0</v>
      </c>
      <c r="L42" s="402"/>
      <c r="P42" s="201"/>
      <c r="Q42" s="199"/>
      <c r="R42" s="25">
        <v>35</v>
      </c>
      <c r="S42">
        <f t="shared" si="14"/>
        <v>0</v>
      </c>
      <c r="T42" s="496" t="str">
        <f>IF(C42=0, "",Mrktg!$D$8)</f>
        <v/>
      </c>
      <c r="U42" s="496" t="str">
        <f>IF(C42=0, "",Mrktg!$D$9)</f>
        <v/>
      </c>
      <c r="V42" s="496" t="str">
        <f>IF(C42=0,"",Mrktg!$D$10)</f>
        <v/>
      </c>
      <c r="W42" s="496" t="str">
        <f>IF(C42=0,"",Mrktg!$D$11)</f>
        <v/>
      </c>
      <c r="X42" s="496" t="str">
        <f>IF(C42=0, "",Mrktg!$D$12)</f>
        <v/>
      </c>
      <c r="Y42" s="496" t="str">
        <f>IF(C42=0,"",Mrktg!$D$13)</f>
        <v/>
      </c>
      <c r="Z42" s="496" t="str">
        <f>IF(C42 = 0,"",Mrktg!$D$14)</f>
        <v/>
      </c>
      <c r="AA42" s="496" t="str">
        <f>IF(C42=0,"",Mrktg!$D$15)</f>
        <v/>
      </c>
      <c r="AB42" s="496" t="str">
        <f>IF(C42=0,"",Mrktg!$I$8)</f>
        <v/>
      </c>
      <c r="AC42" s="496" t="str">
        <f>IF(C42=0,"",Mrktg!$H$9)</f>
        <v/>
      </c>
      <c r="AD42" s="496" t="str">
        <f>IF(C42=0,"",Mrktg!$H$10)</f>
        <v/>
      </c>
      <c r="AE42" s="496" t="str">
        <f>IF(C42=0,"",Mrktg!$H$11)</f>
        <v/>
      </c>
      <c r="AF42" s="496" t="str">
        <f>IF(C42=0,"",Mrktg!$H$12)</f>
        <v/>
      </c>
      <c r="AG42" s="496" t="str">
        <f>IF(C42=0,"",Mrktg!$H$13)</f>
        <v/>
      </c>
      <c r="AH42" s="496" t="str">
        <f>IF($C42=0,"",Mrktg!$C$18)</f>
        <v/>
      </c>
      <c r="AI42" s="496" t="str">
        <f>IF($C42=0,"",Mrktg!$C$19)</f>
        <v/>
      </c>
      <c r="AJ42" s="496" t="str">
        <f>IF($C42=0,"",Mrktg!$C$20)</f>
        <v/>
      </c>
      <c r="AK42" s="496" t="str">
        <f>IF($C42=0,"",Mrktg!$G$18)</f>
        <v/>
      </c>
      <c r="AL42" s="496" t="str">
        <f>IF($C42=0,"",Mrktg!$G$19)</f>
        <v/>
      </c>
      <c r="AM42" s="496"/>
      <c r="AN42" s="497" t="str">
        <f>IF(C42=0,"",Mrktg!$D$22)</f>
        <v/>
      </c>
      <c r="AP42" t="str">
        <f t="shared" si="6"/>
        <v/>
      </c>
      <c r="AQ42" t="str">
        <f t="shared" si="7"/>
        <v/>
      </c>
      <c r="AR42" t="str">
        <f t="shared" si="8"/>
        <v/>
      </c>
      <c r="AU42" t="b">
        <f t="shared" si="9"/>
        <v>0</v>
      </c>
      <c r="AV42" t="b">
        <f t="shared" si="10"/>
        <v>0</v>
      </c>
      <c r="AW42" t="b">
        <f t="shared" si="11"/>
        <v>0</v>
      </c>
      <c r="AX42" t="b">
        <f t="shared" si="12"/>
        <v>0</v>
      </c>
      <c r="AY42" t="b">
        <f t="shared" si="13"/>
        <v>0</v>
      </c>
      <c r="BA42">
        <f t="shared" si="18"/>
        <v>0</v>
      </c>
    </row>
    <row r="43" spans="1:53">
      <c r="A43" s="25">
        <v>36</v>
      </c>
      <c r="B43" s="398"/>
      <c r="C43" s="399"/>
      <c r="D43" s="381"/>
      <c r="E43" s="381"/>
      <c r="F43" s="401"/>
      <c r="G43" s="473"/>
      <c r="H43" s="401"/>
      <c r="I43" s="190">
        <f t="shared" ref="I43:I57" si="19">F43+H43</f>
        <v>0</v>
      </c>
      <c r="J43" s="191" t="e">
        <f t="shared" ref="J43:J57" si="20">I43/D43</f>
        <v>#DIV/0!</v>
      </c>
      <c r="K43" s="191">
        <f t="shared" ref="K43:K57" si="21">C43*F43*12</f>
        <v>0</v>
      </c>
      <c r="L43" s="402"/>
      <c r="P43" s="201"/>
      <c r="Q43" s="199"/>
      <c r="R43" s="25">
        <v>36</v>
      </c>
      <c r="S43">
        <f t="shared" ref="S43:S57" si="22">B43</f>
        <v>0</v>
      </c>
      <c r="T43" s="496" t="str">
        <f>IF(C43=0, "",Mrktg!$D$8)</f>
        <v/>
      </c>
      <c r="U43" s="496" t="str">
        <f>IF(C43=0, "",Mrktg!$D$9)</f>
        <v/>
      </c>
      <c r="V43" s="496" t="str">
        <f>IF(C43=0,"",Mrktg!$D$10)</f>
        <v/>
      </c>
      <c r="W43" s="496" t="str">
        <f>IF(C43=0,"",Mrktg!$D$11)</f>
        <v/>
      </c>
      <c r="X43" s="496" t="str">
        <f>IF(C43=0, "",Mrktg!$D$12)</f>
        <v/>
      </c>
      <c r="Y43" s="496" t="str">
        <f>IF(C43=0,"",Mrktg!$D$13)</f>
        <v/>
      </c>
      <c r="Z43" s="496" t="str">
        <f>IF(C43 = 0,"",Mrktg!$D$14)</f>
        <v/>
      </c>
      <c r="AA43" s="496" t="str">
        <f>IF(C43=0,"",Mrktg!$D$15)</f>
        <v/>
      </c>
      <c r="AB43" s="496" t="str">
        <f>IF(C43=0,"",Mrktg!$I$8)</f>
        <v/>
      </c>
      <c r="AC43" s="496" t="str">
        <f>IF(C43=0,"",Mrktg!$H$9)</f>
        <v/>
      </c>
      <c r="AD43" s="496" t="str">
        <f>IF(C43=0,"",Mrktg!$H$10)</f>
        <v/>
      </c>
      <c r="AE43" s="496" t="str">
        <f>IF(C43=0,"",Mrktg!$H$11)</f>
        <v/>
      </c>
      <c r="AF43" s="496" t="str">
        <f>IF(C43=0,"",Mrktg!$H$12)</f>
        <v/>
      </c>
      <c r="AG43" s="496" t="str">
        <f>IF(C43=0,"",Mrktg!$H$13)</f>
        <v/>
      </c>
      <c r="AH43" s="496" t="str">
        <f>IF($C43=0,"",Mrktg!$C$18)</f>
        <v/>
      </c>
      <c r="AI43" s="496" t="str">
        <f>IF($C43=0,"",Mrktg!$C$19)</f>
        <v/>
      </c>
      <c r="AJ43" s="496" t="str">
        <f>IF($C43=0,"",Mrktg!$C$20)</f>
        <v/>
      </c>
      <c r="AK43" s="496" t="str">
        <f>IF($C43=0,"",Mrktg!$G$18)</f>
        <v/>
      </c>
      <c r="AL43" s="496" t="str">
        <f>IF($C43=0,"",Mrktg!$G$19)</f>
        <v/>
      </c>
      <c r="AM43" s="496"/>
      <c r="AN43" s="497" t="str">
        <f>IF(C43=0,"",Mrktg!$D$22)</f>
        <v/>
      </c>
      <c r="AP43" t="str">
        <f t="shared" si="6"/>
        <v/>
      </c>
      <c r="AQ43" t="str">
        <f t="shared" si="7"/>
        <v/>
      </c>
      <c r="AR43" t="str">
        <f t="shared" si="8"/>
        <v/>
      </c>
      <c r="AU43" t="b">
        <f t="shared" si="9"/>
        <v>0</v>
      </c>
      <c r="AV43" t="b">
        <f t="shared" si="10"/>
        <v>0</v>
      </c>
      <c r="AW43" t="b">
        <f t="shared" si="11"/>
        <v>0</v>
      </c>
      <c r="AX43" t="b">
        <f t="shared" si="12"/>
        <v>0</v>
      </c>
      <c r="AY43" t="b">
        <f t="shared" si="13"/>
        <v>0</v>
      </c>
      <c r="BA43">
        <f t="shared" si="18"/>
        <v>0</v>
      </c>
    </row>
    <row r="44" spans="1:53">
      <c r="A44" s="25">
        <v>37</v>
      </c>
      <c r="B44" s="398"/>
      <c r="C44" s="399"/>
      <c r="D44" s="381"/>
      <c r="E44" s="381"/>
      <c r="F44" s="401"/>
      <c r="G44" s="473"/>
      <c r="H44" s="401"/>
      <c r="I44" s="190">
        <f t="shared" si="19"/>
        <v>0</v>
      </c>
      <c r="J44" s="191" t="e">
        <f t="shared" si="20"/>
        <v>#DIV/0!</v>
      </c>
      <c r="K44" s="191">
        <f t="shared" si="21"/>
        <v>0</v>
      </c>
      <c r="L44" s="402"/>
      <c r="P44" s="201"/>
      <c r="Q44" s="199"/>
      <c r="R44" s="25">
        <v>37</v>
      </c>
      <c r="S44">
        <f t="shared" si="22"/>
        <v>0</v>
      </c>
      <c r="T44" s="496" t="str">
        <f>IF(C44=0, "",Mrktg!$D$8)</f>
        <v/>
      </c>
      <c r="U44" s="496" t="str">
        <f>IF(C44=0, "",Mrktg!$D$9)</f>
        <v/>
      </c>
      <c r="V44" s="496" t="str">
        <f>IF(C44=0,"",Mrktg!$D$10)</f>
        <v/>
      </c>
      <c r="W44" s="496" t="str">
        <f>IF(C44=0,"",Mrktg!$D$11)</f>
        <v/>
      </c>
      <c r="X44" s="496" t="str">
        <f>IF(C44=0, "",Mrktg!$D$12)</f>
        <v/>
      </c>
      <c r="Y44" s="496" t="str">
        <f>IF(C44=0,"",Mrktg!$D$13)</f>
        <v/>
      </c>
      <c r="Z44" s="496" t="str">
        <f>IF(C44 = 0,"",Mrktg!$D$14)</f>
        <v/>
      </c>
      <c r="AA44" s="496" t="str">
        <f>IF(C44=0,"",Mrktg!$D$15)</f>
        <v/>
      </c>
      <c r="AB44" s="496" t="str">
        <f>IF(C44=0,"",Mrktg!$I$8)</f>
        <v/>
      </c>
      <c r="AC44" s="496" t="str">
        <f>IF(C44=0,"",Mrktg!$H$9)</f>
        <v/>
      </c>
      <c r="AD44" s="496" t="str">
        <f>IF(C44=0,"",Mrktg!$H$10)</f>
        <v/>
      </c>
      <c r="AE44" s="496" t="str">
        <f>IF(C44=0,"",Mrktg!$H$11)</f>
        <v/>
      </c>
      <c r="AF44" s="496" t="str">
        <f>IF(C44=0,"",Mrktg!$H$12)</f>
        <v/>
      </c>
      <c r="AG44" s="496" t="str">
        <f>IF(C44=0,"",Mrktg!$H$13)</f>
        <v/>
      </c>
      <c r="AH44" s="496" t="str">
        <f>IF($C44=0,"",Mrktg!$C$18)</f>
        <v/>
      </c>
      <c r="AI44" s="496" t="str">
        <f>IF($C44=0,"",Mrktg!$C$19)</f>
        <v/>
      </c>
      <c r="AJ44" s="496" t="str">
        <f>IF($C44=0,"",Mrktg!$C$20)</f>
        <v/>
      </c>
      <c r="AK44" s="496" t="str">
        <f>IF($C44=0,"",Mrktg!$G$18)</f>
        <v/>
      </c>
      <c r="AL44" s="496" t="str">
        <f>IF($C44=0,"",Mrktg!$G$19)</f>
        <v/>
      </c>
      <c r="AM44" s="496"/>
      <c r="AN44" s="497" t="str">
        <f>IF(C44=0,"",Mrktg!$D$22)</f>
        <v/>
      </c>
      <c r="AP44" t="str">
        <f t="shared" si="6"/>
        <v/>
      </c>
      <c r="AQ44" t="str">
        <f t="shared" si="7"/>
        <v/>
      </c>
      <c r="AR44" t="str">
        <f t="shared" si="8"/>
        <v/>
      </c>
      <c r="AU44" t="b">
        <f t="shared" si="9"/>
        <v>0</v>
      </c>
      <c r="AV44" t="b">
        <f t="shared" si="10"/>
        <v>0</v>
      </c>
      <c r="AW44" t="b">
        <f t="shared" si="11"/>
        <v>0</v>
      </c>
      <c r="AX44" t="b">
        <f t="shared" si="12"/>
        <v>0</v>
      </c>
      <c r="AY44" t="b">
        <f t="shared" si="13"/>
        <v>0</v>
      </c>
      <c r="BA44">
        <f t="shared" si="18"/>
        <v>0</v>
      </c>
    </row>
    <row r="45" spans="1:53">
      <c r="A45" s="25">
        <v>38</v>
      </c>
      <c r="B45" s="398"/>
      <c r="C45" s="399"/>
      <c r="D45" s="381"/>
      <c r="E45" s="381"/>
      <c r="F45" s="401"/>
      <c r="G45" s="473"/>
      <c r="H45" s="401"/>
      <c r="I45" s="190">
        <f t="shared" si="19"/>
        <v>0</v>
      </c>
      <c r="J45" s="191" t="e">
        <f t="shared" si="20"/>
        <v>#DIV/0!</v>
      </c>
      <c r="K45" s="191">
        <f t="shared" si="21"/>
        <v>0</v>
      </c>
      <c r="L45" s="402"/>
      <c r="P45" s="201"/>
      <c r="Q45" s="199"/>
      <c r="R45" s="25">
        <v>38</v>
      </c>
      <c r="S45">
        <f t="shared" si="22"/>
        <v>0</v>
      </c>
      <c r="T45" s="496" t="str">
        <f>IF(C45=0, "",Mrktg!$D$8)</f>
        <v/>
      </c>
      <c r="U45" s="496" t="str">
        <f>IF(C45=0, "",Mrktg!$D$9)</f>
        <v/>
      </c>
      <c r="V45" s="496" t="str">
        <f>IF(C45=0,"",Mrktg!$D$10)</f>
        <v/>
      </c>
      <c r="W45" s="496" t="str">
        <f>IF(C45=0,"",Mrktg!$D$11)</f>
        <v/>
      </c>
      <c r="X45" s="496" t="str">
        <f>IF(C45=0, "",Mrktg!$D$12)</f>
        <v/>
      </c>
      <c r="Y45" s="496" t="str">
        <f>IF(C45=0,"",Mrktg!$D$13)</f>
        <v/>
      </c>
      <c r="Z45" s="496" t="str">
        <f>IF(C45 = 0,"",Mrktg!$D$14)</f>
        <v/>
      </c>
      <c r="AA45" s="496" t="str">
        <f>IF(C45=0,"",Mrktg!$D$15)</f>
        <v/>
      </c>
      <c r="AB45" s="496" t="str">
        <f>IF(C45=0,"",Mrktg!$I$8)</f>
        <v/>
      </c>
      <c r="AC45" s="496" t="str">
        <f>IF(C45=0,"",Mrktg!$H$9)</f>
        <v/>
      </c>
      <c r="AD45" s="496" t="str">
        <f>IF(C45=0,"",Mrktg!$H$10)</f>
        <v/>
      </c>
      <c r="AE45" s="496" t="str">
        <f>IF(C45=0,"",Mrktg!$H$11)</f>
        <v/>
      </c>
      <c r="AF45" s="496" t="str">
        <f>IF(C45=0,"",Mrktg!$H$12)</f>
        <v/>
      </c>
      <c r="AG45" s="496" t="str">
        <f>IF(C45=0,"",Mrktg!$H$13)</f>
        <v/>
      </c>
      <c r="AH45" s="496" t="str">
        <f>IF($C45=0,"",Mrktg!$C$18)</f>
        <v/>
      </c>
      <c r="AI45" s="496" t="str">
        <f>IF($C45=0,"",Mrktg!$C$19)</f>
        <v/>
      </c>
      <c r="AJ45" s="496" t="str">
        <f>IF($C45=0,"",Mrktg!$C$20)</f>
        <v/>
      </c>
      <c r="AK45" s="496" t="str">
        <f>IF($C45=0,"",Mrktg!$G$18)</f>
        <v/>
      </c>
      <c r="AL45" s="496" t="str">
        <f>IF($C45=0,"",Mrktg!$G$19)</f>
        <v/>
      </c>
      <c r="AM45" s="496"/>
      <c r="AN45" s="497" t="str">
        <f>IF(C45=0,"",Mrktg!$D$22)</f>
        <v/>
      </c>
      <c r="AP45" t="str">
        <f t="shared" si="6"/>
        <v/>
      </c>
      <c r="AQ45" t="str">
        <f t="shared" si="7"/>
        <v/>
      </c>
      <c r="AR45" t="str">
        <f t="shared" si="8"/>
        <v/>
      </c>
      <c r="AU45" t="b">
        <f t="shared" si="9"/>
        <v>0</v>
      </c>
      <c r="AV45" t="b">
        <f t="shared" si="10"/>
        <v>0</v>
      </c>
      <c r="AW45" t="b">
        <f t="shared" si="11"/>
        <v>0</v>
      </c>
      <c r="AX45" t="b">
        <f t="shared" si="12"/>
        <v>0</v>
      </c>
      <c r="AY45" t="b">
        <f t="shared" si="13"/>
        <v>0</v>
      </c>
      <c r="BA45">
        <f t="shared" si="18"/>
        <v>0</v>
      </c>
    </row>
    <row r="46" spans="1:53">
      <c r="A46" s="25">
        <v>39</v>
      </c>
      <c r="B46" s="398"/>
      <c r="C46" s="399"/>
      <c r="D46" s="381"/>
      <c r="E46" s="381"/>
      <c r="F46" s="401"/>
      <c r="G46" s="473"/>
      <c r="H46" s="401"/>
      <c r="I46" s="190">
        <f t="shared" si="19"/>
        <v>0</v>
      </c>
      <c r="J46" s="191" t="e">
        <f t="shared" si="20"/>
        <v>#DIV/0!</v>
      </c>
      <c r="K46" s="191">
        <f t="shared" si="21"/>
        <v>0</v>
      </c>
      <c r="L46" s="402"/>
      <c r="P46" s="201"/>
      <c r="Q46" s="199"/>
      <c r="R46" s="25">
        <v>39</v>
      </c>
      <c r="S46">
        <f t="shared" si="22"/>
        <v>0</v>
      </c>
      <c r="T46" s="496" t="str">
        <f>IF(C46=0, "",Mrktg!$D$8)</f>
        <v/>
      </c>
      <c r="U46" s="496" t="str">
        <f>IF(C46=0, "",Mrktg!$D$9)</f>
        <v/>
      </c>
      <c r="V46" s="496" t="str">
        <f>IF(C46=0,"",Mrktg!$D$10)</f>
        <v/>
      </c>
      <c r="W46" s="496" t="str">
        <f>IF(C46=0,"",Mrktg!$D$11)</f>
        <v/>
      </c>
      <c r="X46" s="496" t="str">
        <f>IF(C46=0, "",Mrktg!$D$12)</f>
        <v/>
      </c>
      <c r="Y46" s="496" t="str">
        <f>IF(C46=0,"",Mrktg!$D$13)</f>
        <v/>
      </c>
      <c r="Z46" s="496" t="str">
        <f>IF(C46 = 0,"",Mrktg!$D$14)</f>
        <v/>
      </c>
      <c r="AA46" s="496" t="str">
        <f>IF(C46=0,"",Mrktg!$D$15)</f>
        <v/>
      </c>
      <c r="AB46" s="496" t="str">
        <f>IF(C46=0,"",Mrktg!$I$8)</f>
        <v/>
      </c>
      <c r="AC46" s="496" t="str">
        <f>IF(C46=0,"",Mrktg!$H$9)</f>
        <v/>
      </c>
      <c r="AD46" s="496" t="str">
        <f>IF(C46=0,"",Mrktg!$H$10)</f>
        <v/>
      </c>
      <c r="AE46" s="496" t="str">
        <f>IF(C46=0,"",Mrktg!$H$11)</f>
        <v/>
      </c>
      <c r="AF46" s="496" t="str">
        <f>IF(C46=0,"",Mrktg!$H$12)</f>
        <v/>
      </c>
      <c r="AG46" s="496" t="str">
        <f>IF(C46=0,"",Mrktg!$H$13)</f>
        <v/>
      </c>
      <c r="AH46" s="496" t="str">
        <f>IF($C46=0,"",Mrktg!$C$18)</f>
        <v/>
      </c>
      <c r="AI46" s="496" t="str">
        <f>IF($C46=0,"",Mrktg!$C$19)</f>
        <v/>
      </c>
      <c r="AJ46" s="496" t="str">
        <f>IF($C46=0,"",Mrktg!$C$20)</f>
        <v/>
      </c>
      <c r="AK46" s="496" t="str">
        <f>IF($C46=0,"",Mrktg!$G$18)</f>
        <v/>
      </c>
      <c r="AL46" s="496" t="str">
        <f>IF($C46=0,"",Mrktg!$G$19)</f>
        <v/>
      </c>
      <c r="AM46" s="496"/>
      <c r="AN46" s="497" t="str">
        <f>IF(C46=0,"",Mrktg!$D$22)</f>
        <v/>
      </c>
      <c r="AP46" t="str">
        <f t="shared" si="6"/>
        <v/>
      </c>
      <c r="AQ46" t="str">
        <f t="shared" si="7"/>
        <v/>
      </c>
      <c r="AR46" t="str">
        <f t="shared" si="8"/>
        <v/>
      </c>
      <c r="AU46" t="b">
        <f t="shared" si="9"/>
        <v>0</v>
      </c>
      <c r="AV46" t="b">
        <f t="shared" si="10"/>
        <v>0</v>
      </c>
      <c r="AW46" t="b">
        <f t="shared" si="11"/>
        <v>0</v>
      </c>
      <c r="AX46" t="b">
        <f t="shared" si="12"/>
        <v>0</v>
      </c>
      <c r="AY46" t="b">
        <f t="shared" si="13"/>
        <v>0</v>
      </c>
      <c r="BA46">
        <f t="shared" si="18"/>
        <v>0</v>
      </c>
    </row>
    <row r="47" spans="1:53">
      <c r="A47" s="25">
        <v>40</v>
      </c>
      <c r="B47" s="398"/>
      <c r="C47" s="399"/>
      <c r="D47" s="381"/>
      <c r="E47" s="381"/>
      <c r="F47" s="401"/>
      <c r="G47" s="473"/>
      <c r="H47" s="401"/>
      <c r="I47" s="190">
        <f t="shared" si="19"/>
        <v>0</v>
      </c>
      <c r="J47" s="191" t="e">
        <f t="shared" si="20"/>
        <v>#DIV/0!</v>
      </c>
      <c r="K47" s="191">
        <f t="shared" si="21"/>
        <v>0</v>
      </c>
      <c r="L47" s="402"/>
      <c r="P47" s="201"/>
      <c r="Q47" s="199"/>
      <c r="R47" s="25">
        <v>40</v>
      </c>
      <c r="S47">
        <f t="shared" si="22"/>
        <v>0</v>
      </c>
      <c r="T47" s="496" t="str">
        <f>IF(C47=0, "",Mrktg!$D$8)</f>
        <v/>
      </c>
      <c r="U47" s="496" t="str">
        <f>IF(C47=0, "",Mrktg!$D$9)</f>
        <v/>
      </c>
      <c r="V47" s="496" t="str">
        <f>IF(C47=0,"",Mrktg!$D$10)</f>
        <v/>
      </c>
      <c r="W47" s="496" t="str">
        <f>IF(C47=0,"",Mrktg!$D$11)</f>
        <v/>
      </c>
      <c r="X47" s="496" t="str">
        <f>IF(C47=0, "",Mrktg!$D$12)</f>
        <v/>
      </c>
      <c r="Y47" s="496" t="str">
        <f>IF(C47=0,"",Mrktg!$D$13)</f>
        <v/>
      </c>
      <c r="Z47" s="496" t="str">
        <f>IF(C47 = 0,"",Mrktg!$D$14)</f>
        <v/>
      </c>
      <c r="AA47" s="496" t="str">
        <f>IF(C47=0,"",Mrktg!$D$15)</f>
        <v/>
      </c>
      <c r="AB47" s="496" t="str">
        <f>IF(C47=0,"",Mrktg!$I$8)</f>
        <v/>
      </c>
      <c r="AC47" s="496" t="str">
        <f>IF(C47=0,"",Mrktg!$H$9)</f>
        <v/>
      </c>
      <c r="AD47" s="496" t="str">
        <f>IF(C47=0,"",Mrktg!$H$10)</f>
        <v/>
      </c>
      <c r="AE47" s="496" t="str">
        <f>IF(C47=0,"",Mrktg!$H$11)</f>
        <v/>
      </c>
      <c r="AF47" s="496" t="str">
        <f>IF(C47=0,"",Mrktg!$H$12)</f>
        <v/>
      </c>
      <c r="AG47" s="496" t="str">
        <f>IF(C47=0,"",Mrktg!$H$13)</f>
        <v/>
      </c>
      <c r="AH47" s="496" t="str">
        <f>IF($C47=0,"",Mrktg!$C$18)</f>
        <v/>
      </c>
      <c r="AI47" s="496" t="str">
        <f>IF($C47=0,"",Mrktg!$C$19)</f>
        <v/>
      </c>
      <c r="AJ47" s="496" t="str">
        <f>IF($C47=0,"",Mrktg!$C$20)</f>
        <v/>
      </c>
      <c r="AK47" s="496" t="str">
        <f>IF($C47=0,"",Mrktg!$G$18)</f>
        <v/>
      </c>
      <c r="AL47" s="496" t="str">
        <f>IF($C47=0,"",Mrktg!$G$19)</f>
        <v/>
      </c>
      <c r="AM47" s="496"/>
      <c r="AN47" s="497" t="str">
        <f>IF(C47=0,"",Mrktg!$D$22)</f>
        <v/>
      </c>
      <c r="AP47" t="str">
        <f t="shared" si="6"/>
        <v/>
      </c>
      <c r="AQ47" t="str">
        <f t="shared" si="7"/>
        <v/>
      </c>
      <c r="AR47" t="str">
        <f t="shared" si="8"/>
        <v/>
      </c>
      <c r="AU47" t="b">
        <f t="shared" si="9"/>
        <v>0</v>
      </c>
      <c r="AV47" t="b">
        <f t="shared" si="10"/>
        <v>0</v>
      </c>
      <c r="AW47" t="b">
        <f t="shared" si="11"/>
        <v>0</v>
      </c>
      <c r="AX47" t="b">
        <f t="shared" si="12"/>
        <v>0</v>
      </c>
      <c r="AY47" t="b">
        <f t="shared" si="13"/>
        <v>0</v>
      </c>
      <c r="BA47">
        <f t="shared" si="18"/>
        <v>0</v>
      </c>
    </row>
    <row r="48" spans="1:53">
      <c r="A48" s="25">
        <v>41</v>
      </c>
      <c r="B48" s="398"/>
      <c r="C48" s="399"/>
      <c r="D48" s="381"/>
      <c r="E48" s="381"/>
      <c r="F48" s="401"/>
      <c r="G48" s="473"/>
      <c r="H48" s="401"/>
      <c r="I48" s="190">
        <f t="shared" si="19"/>
        <v>0</v>
      </c>
      <c r="J48" s="191" t="e">
        <f t="shared" si="20"/>
        <v>#DIV/0!</v>
      </c>
      <c r="K48" s="191">
        <f t="shared" si="21"/>
        <v>0</v>
      </c>
      <c r="L48" s="402"/>
      <c r="P48" s="201"/>
      <c r="Q48" s="199"/>
      <c r="R48" s="25">
        <v>41</v>
      </c>
      <c r="S48">
        <f t="shared" si="22"/>
        <v>0</v>
      </c>
      <c r="T48" s="496" t="str">
        <f>IF(C48=0, "",Mrktg!$D$8)</f>
        <v/>
      </c>
      <c r="U48" s="496" t="str">
        <f>IF(C48=0, "",Mrktg!$D$9)</f>
        <v/>
      </c>
      <c r="V48" s="496" t="str">
        <f>IF(C48=0,"",Mrktg!$D$10)</f>
        <v/>
      </c>
      <c r="W48" s="496" t="str">
        <f>IF(C48=0,"",Mrktg!$D$11)</f>
        <v/>
      </c>
      <c r="X48" s="496" t="str">
        <f>IF(C48=0, "",Mrktg!$D$12)</f>
        <v/>
      </c>
      <c r="Y48" s="496" t="str">
        <f>IF(C48=0,"",Mrktg!$D$13)</f>
        <v/>
      </c>
      <c r="Z48" s="496" t="str">
        <f>IF(C48 = 0,"",Mrktg!$D$14)</f>
        <v/>
      </c>
      <c r="AA48" s="496" t="str">
        <f>IF(C48=0,"",Mrktg!$D$15)</f>
        <v/>
      </c>
      <c r="AB48" s="496" t="str">
        <f>IF(C48=0,"",Mrktg!$I$8)</f>
        <v/>
      </c>
      <c r="AC48" s="496" t="str">
        <f>IF(C48=0,"",Mrktg!$H$9)</f>
        <v/>
      </c>
      <c r="AD48" s="496" t="str">
        <f>IF(C48=0,"",Mrktg!$H$10)</f>
        <v/>
      </c>
      <c r="AE48" s="496" t="str">
        <f>IF(C48=0,"",Mrktg!$H$11)</f>
        <v/>
      </c>
      <c r="AF48" s="496" t="str">
        <f>IF(C48=0,"",Mrktg!$H$12)</f>
        <v/>
      </c>
      <c r="AG48" s="496" t="str">
        <f>IF(C48=0,"",Mrktg!$H$13)</f>
        <v/>
      </c>
      <c r="AH48" s="496" t="str">
        <f>IF($C48=0,"",Mrktg!$C$18)</f>
        <v/>
      </c>
      <c r="AI48" s="496" t="str">
        <f>IF($C48=0,"",Mrktg!$C$19)</f>
        <v/>
      </c>
      <c r="AJ48" s="496" t="str">
        <f>IF($C48=0,"",Mrktg!$C$20)</f>
        <v/>
      </c>
      <c r="AK48" s="496" t="str">
        <f>IF($C48=0,"",Mrktg!$G$18)</f>
        <v/>
      </c>
      <c r="AL48" s="496" t="str">
        <f>IF($C48=0,"",Mrktg!$G$19)</f>
        <v/>
      </c>
      <c r="AM48" s="496"/>
      <c r="AN48" s="497" t="str">
        <f>IF(C48=0,"",Mrktg!$D$22)</f>
        <v/>
      </c>
      <c r="AP48" t="str">
        <f t="shared" si="6"/>
        <v/>
      </c>
      <c r="AQ48" t="str">
        <f t="shared" si="7"/>
        <v/>
      </c>
      <c r="AR48" t="str">
        <f t="shared" si="8"/>
        <v/>
      </c>
      <c r="AU48" t="b">
        <f t="shared" si="9"/>
        <v>0</v>
      </c>
      <c r="AV48" t="b">
        <f t="shared" si="10"/>
        <v>0</v>
      </c>
      <c r="AW48" t="b">
        <f t="shared" si="11"/>
        <v>0</v>
      </c>
      <c r="AX48" t="b">
        <f t="shared" si="12"/>
        <v>0</v>
      </c>
      <c r="AY48" t="b">
        <f t="shared" si="13"/>
        <v>0</v>
      </c>
      <c r="BA48">
        <f t="shared" si="18"/>
        <v>0</v>
      </c>
    </row>
    <row r="49" spans="1:53">
      <c r="A49" s="25">
        <v>42</v>
      </c>
      <c r="B49" s="398"/>
      <c r="C49" s="399"/>
      <c r="D49" s="381"/>
      <c r="E49" s="381"/>
      <c r="F49" s="401"/>
      <c r="G49" s="473"/>
      <c r="H49" s="401"/>
      <c r="I49" s="190">
        <f t="shared" si="19"/>
        <v>0</v>
      </c>
      <c r="J49" s="191" t="e">
        <f t="shared" si="20"/>
        <v>#DIV/0!</v>
      </c>
      <c r="K49" s="191">
        <f t="shared" si="21"/>
        <v>0</v>
      </c>
      <c r="L49" s="402"/>
      <c r="P49" s="201"/>
      <c r="Q49" s="199"/>
      <c r="R49" s="25">
        <v>42</v>
      </c>
      <c r="S49">
        <f t="shared" si="22"/>
        <v>0</v>
      </c>
      <c r="T49" s="496" t="str">
        <f>IF(C49=0, "",Mrktg!$D$8)</f>
        <v/>
      </c>
      <c r="U49" s="496" t="str">
        <f>IF(C49=0, "",Mrktg!$D$9)</f>
        <v/>
      </c>
      <c r="V49" s="496" t="str">
        <f>IF(C49=0,"",Mrktg!$D$10)</f>
        <v/>
      </c>
      <c r="W49" s="496" t="str">
        <f>IF(C49=0,"",Mrktg!$D$11)</f>
        <v/>
      </c>
      <c r="X49" s="496" t="str">
        <f>IF(C49=0, "",Mrktg!$D$12)</f>
        <v/>
      </c>
      <c r="Y49" s="496" t="str">
        <f>IF(C49=0,"",Mrktg!$D$13)</f>
        <v/>
      </c>
      <c r="Z49" s="496" t="str">
        <f>IF(C49 = 0,"",Mrktg!$D$14)</f>
        <v/>
      </c>
      <c r="AA49" s="496" t="str">
        <f>IF(C49=0,"",Mrktg!$D$15)</f>
        <v/>
      </c>
      <c r="AB49" s="496" t="str">
        <f>IF(C49=0,"",Mrktg!$I$8)</f>
        <v/>
      </c>
      <c r="AC49" s="496" t="str">
        <f>IF(C49=0,"",Mrktg!$H$9)</f>
        <v/>
      </c>
      <c r="AD49" s="496" t="str">
        <f>IF(C49=0,"",Mrktg!$H$10)</f>
        <v/>
      </c>
      <c r="AE49" s="496" t="str">
        <f>IF(C49=0,"",Mrktg!$H$11)</f>
        <v/>
      </c>
      <c r="AF49" s="496" t="str">
        <f>IF(C49=0,"",Mrktg!$H$12)</f>
        <v/>
      </c>
      <c r="AG49" s="496" t="str">
        <f>IF(C49=0,"",Mrktg!$H$13)</f>
        <v/>
      </c>
      <c r="AH49" s="496" t="str">
        <f>IF($C49=0,"",Mrktg!$C$18)</f>
        <v/>
      </c>
      <c r="AI49" s="496" t="str">
        <f>IF($C49=0,"",Mrktg!$C$19)</f>
        <v/>
      </c>
      <c r="AJ49" s="496" t="str">
        <f>IF($C49=0,"",Mrktg!$C$20)</f>
        <v/>
      </c>
      <c r="AK49" s="496" t="str">
        <f>IF($C49=0,"",Mrktg!$G$18)</f>
        <v/>
      </c>
      <c r="AL49" s="496" t="str">
        <f>IF($C49=0,"",Mrktg!$G$19)</f>
        <v/>
      </c>
      <c r="AM49" s="496"/>
      <c r="AN49" s="497" t="str">
        <f>IF(C49=0,"",Mrktg!$D$22)</f>
        <v/>
      </c>
      <c r="AP49" t="str">
        <f t="shared" si="6"/>
        <v/>
      </c>
      <c r="AQ49" t="str">
        <f t="shared" si="7"/>
        <v/>
      </c>
      <c r="AR49" t="str">
        <f t="shared" si="8"/>
        <v/>
      </c>
      <c r="AU49" t="b">
        <f t="shared" si="9"/>
        <v>0</v>
      </c>
      <c r="AV49" t="b">
        <f t="shared" si="10"/>
        <v>0</v>
      </c>
      <c r="AW49" t="b">
        <f t="shared" si="11"/>
        <v>0</v>
      </c>
      <c r="AX49" t="b">
        <f t="shared" si="12"/>
        <v>0</v>
      </c>
      <c r="AY49" t="b">
        <f t="shared" si="13"/>
        <v>0</v>
      </c>
      <c r="BA49">
        <f t="shared" si="18"/>
        <v>0</v>
      </c>
    </row>
    <row r="50" spans="1:53">
      <c r="A50" s="25">
        <v>43</v>
      </c>
      <c r="B50" s="398"/>
      <c r="C50" s="399"/>
      <c r="D50" s="381"/>
      <c r="E50" s="381"/>
      <c r="F50" s="401"/>
      <c r="G50" s="473"/>
      <c r="H50" s="401"/>
      <c r="I50" s="190">
        <f t="shared" si="19"/>
        <v>0</v>
      </c>
      <c r="J50" s="191" t="e">
        <f t="shared" si="20"/>
        <v>#DIV/0!</v>
      </c>
      <c r="K50" s="191">
        <f t="shared" si="21"/>
        <v>0</v>
      </c>
      <c r="L50" s="402"/>
      <c r="P50" s="201"/>
      <c r="Q50" s="199"/>
      <c r="R50" s="25">
        <v>43</v>
      </c>
      <c r="S50">
        <f t="shared" si="22"/>
        <v>0</v>
      </c>
      <c r="T50" s="496" t="str">
        <f>IF(C50=0, "",Mrktg!$D$8)</f>
        <v/>
      </c>
      <c r="U50" s="496" t="str">
        <f>IF(C50=0, "",Mrktg!$D$9)</f>
        <v/>
      </c>
      <c r="V50" s="496" t="str">
        <f>IF(C50=0,"",Mrktg!$D$10)</f>
        <v/>
      </c>
      <c r="W50" s="496" t="str">
        <f>IF(C50=0,"",Mrktg!$D$11)</f>
        <v/>
      </c>
      <c r="X50" s="496" t="str">
        <f>IF(C50=0, "",Mrktg!$D$12)</f>
        <v/>
      </c>
      <c r="Y50" s="496" t="str">
        <f>IF(C50=0,"",Mrktg!$D$13)</f>
        <v/>
      </c>
      <c r="Z50" s="496" t="str">
        <f>IF(C50 = 0,"",Mrktg!$D$14)</f>
        <v/>
      </c>
      <c r="AA50" s="496" t="str">
        <f>IF(C50=0,"",Mrktg!$D$15)</f>
        <v/>
      </c>
      <c r="AB50" s="496" t="str">
        <f>IF(C50=0,"",Mrktg!$I$8)</f>
        <v/>
      </c>
      <c r="AC50" s="496" t="str">
        <f>IF(C50=0,"",Mrktg!$H$9)</f>
        <v/>
      </c>
      <c r="AD50" s="496" t="str">
        <f>IF(C50=0,"",Mrktg!$H$10)</f>
        <v/>
      </c>
      <c r="AE50" s="496" t="str">
        <f>IF(C50=0,"",Mrktg!$H$11)</f>
        <v/>
      </c>
      <c r="AF50" s="496" t="str">
        <f>IF(C50=0,"",Mrktg!$H$12)</f>
        <v/>
      </c>
      <c r="AG50" s="496" t="str">
        <f>IF(C50=0,"",Mrktg!$H$13)</f>
        <v/>
      </c>
      <c r="AH50" s="496" t="str">
        <f>IF($C50=0,"",Mrktg!$C$18)</f>
        <v/>
      </c>
      <c r="AI50" s="496" t="str">
        <f>IF($C50=0,"",Mrktg!$C$19)</f>
        <v/>
      </c>
      <c r="AJ50" s="496" t="str">
        <f>IF($C50=0,"",Mrktg!$C$20)</f>
        <v/>
      </c>
      <c r="AK50" s="496" t="str">
        <f>IF($C50=0,"",Mrktg!$G$18)</f>
        <v/>
      </c>
      <c r="AL50" s="496" t="str">
        <f>IF($C50=0,"",Mrktg!$G$19)</f>
        <v/>
      </c>
      <c r="AM50" s="496"/>
      <c r="AN50" s="497" t="str">
        <f>IF(C50=0,"",Mrktg!$D$22)</f>
        <v/>
      </c>
      <c r="AP50" t="str">
        <f t="shared" si="6"/>
        <v/>
      </c>
      <c r="AQ50" t="str">
        <f t="shared" si="7"/>
        <v/>
      </c>
      <c r="AR50" t="str">
        <f t="shared" si="8"/>
        <v/>
      </c>
      <c r="AU50" t="b">
        <f t="shared" si="9"/>
        <v>0</v>
      </c>
      <c r="AV50" t="b">
        <f t="shared" si="10"/>
        <v>0</v>
      </c>
      <c r="AW50" t="b">
        <f t="shared" si="11"/>
        <v>0</v>
      </c>
      <c r="AX50" t="b">
        <f t="shared" si="12"/>
        <v>0</v>
      </c>
      <c r="AY50" t="b">
        <f t="shared" si="13"/>
        <v>0</v>
      </c>
      <c r="BA50">
        <f t="shared" si="18"/>
        <v>0</v>
      </c>
    </row>
    <row r="51" spans="1:53">
      <c r="A51" s="25">
        <v>44</v>
      </c>
      <c r="B51" s="398"/>
      <c r="C51" s="399"/>
      <c r="D51" s="381"/>
      <c r="E51" s="381"/>
      <c r="F51" s="401"/>
      <c r="G51" s="473"/>
      <c r="H51" s="401"/>
      <c r="I51" s="190">
        <f t="shared" si="19"/>
        <v>0</v>
      </c>
      <c r="J51" s="191" t="e">
        <f t="shared" si="20"/>
        <v>#DIV/0!</v>
      </c>
      <c r="K51" s="191">
        <f t="shared" si="21"/>
        <v>0</v>
      </c>
      <c r="L51" s="402"/>
      <c r="P51" s="201"/>
      <c r="Q51" s="199"/>
      <c r="R51" s="25">
        <v>44</v>
      </c>
      <c r="S51">
        <f t="shared" si="22"/>
        <v>0</v>
      </c>
      <c r="T51" s="496" t="str">
        <f>IF(C51=0, "",Mrktg!$D$8)</f>
        <v/>
      </c>
      <c r="U51" s="496" t="str">
        <f>IF(C51=0, "",Mrktg!$D$9)</f>
        <v/>
      </c>
      <c r="V51" s="496" t="str">
        <f>IF(C51=0,"",Mrktg!$D$10)</f>
        <v/>
      </c>
      <c r="W51" s="496" t="str">
        <f>IF(C51=0,"",Mrktg!$D$11)</f>
        <v/>
      </c>
      <c r="X51" s="496" t="str">
        <f>IF(C51=0, "",Mrktg!$D$12)</f>
        <v/>
      </c>
      <c r="Y51" s="496" t="str">
        <f>IF(C51=0,"",Mrktg!$D$13)</f>
        <v/>
      </c>
      <c r="Z51" s="496" t="str">
        <f>IF(C51 = 0,"",Mrktg!$D$14)</f>
        <v/>
      </c>
      <c r="AA51" s="496" t="str">
        <f>IF(C51=0,"",Mrktg!$D$15)</f>
        <v/>
      </c>
      <c r="AB51" s="496" t="str">
        <f>IF(C51=0,"",Mrktg!$I$8)</f>
        <v/>
      </c>
      <c r="AC51" s="496" t="str">
        <f>IF(C51=0,"",Mrktg!$H$9)</f>
        <v/>
      </c>
      <c r="AD51" s="496" t="str">
        <f>IF(C51=0,"",Mrktg!$H$10)</f>
        <v/>
      </c>
      <c r="AE51" s="496" t="str">
        <f>IF(C51=0,"",Mrktg!$H$11)</f>
        <v/>
      </c>
      <c r="AF51" s="496" t="str">
        <f>IF(C51=0,"",Mrktg!$H$12)</f>
        <v/>
      </c>
      <c r="AG51" s="496" t="str">
        <f>IF(C51=0,"",Mrktg!$H$13)</f>
        <v/>
      </c>
      <c r="AH51" s="496" t="str">
        <f>IF($C51=0,"",Mrktg!$C$18)</f>
        <v/>
      </c>
      <c r="AI51" s="496" t="str">
        <f>IF($C51=0,"",Mrktg!$C$19)</f>
        <v/>
      </c>
      <c r="AJ51" s="496" t="str">
        <f>IF($C51=0,"",Mrktg!$C$20)</f>
        <v/>
      </c>
      <c r="AK51" s="496" t="str">
        <f>IF($C51=0,"",Mrktg!$G$18)</f>
        <v/>
      </c>
      <c r="AL51" s="496" t="str">
        <f>IF($C51=0,"",Mrktg!$G$19)</f>
        <v/>
      </c>
      <c r="AM51" s="496"/>
      <c r="AN51" s="497" t="str">
        <f>IF(C51=0,"",Mrktg!$D$22)</f>
        <v/>
      </c>
      <c r="AP51" t="str">
        <f t="shared" si="6"/>
        <v/>
      </c>
      <c r="AQ51" t="str">
        <f t="shared" si="7"/>
        <v/>
      </c>
      <c r="AR51" t="str">
        <f t="shared" si="8"/>
        <v/>
      </c>
      <c r="AU51" t="b">
        <f t="shared" si="9"/>
        <v>0</v>
      </c>
      <c r="AV51" t="b">
        <f t="shared" si="10"/>
        <v>0</v>
      </c>
      <c r="AW51" t="b">
        <f t="shared" si="11"/>
        <v>0</v>
      </c>
      <c r="AX51" t="b">
        <f t="shared" si="12"/>
        <v>0</v>
      </c>
      <c r="AY51" t="b">
        <f t="shared" si="13"/>
        <v>0</v>
      </c>
      <c r="BA51">
        <f t="shared" si="18"/>
        <v>0</v>
      </c>
    </row>
    <row r="52" spans="1:53">
      <c r="A52" s="25">
        <v>45</v>
      </c>
      <c r="B52" s="398"/>
      <c r="C52" s="399"/>
      <c r="D52" s="381"/>
      <c r="E52" s="381"/>
      <c r="F52" s="401"/>
      <c r="G52" s="473"/>
      <c r="H52" s="401"/>
      <c r="I52" s="190">
        <f t="shared" si="19"/>
        <v>0</v>
      </c>
      <c r="J52" s="191" t="e">
        <f t="shared" si="20"/>
        <v>#DIV/0!</v>
      </c>
      <c r="K52" s="191">
        <f t="shared" si="21"/>
        <v>0</v>
      </c>
      <c r="L52" s="402"/>
      <c r="P52" s="201"/>
      <c r="Q52" s="199"/>
      <c r="R52" s="25">
        <v>45</v>
      </c>
      <c r="S52">
        <f t="shared" si="22"/>
        <v>0</v>
      </c>
      <c r="T52" s="496" t="str">
        <f>IF(C52=0, "",Mrktg!$D$8)</f>
        <v/>
      </c>
      <c r="U52" s="496" t="str">
        <f>IF(C52=0, "",Mrktg!$D$9)</f>
        <v/>
      </c>
      <c r="V52" s="496" t="str">
        <f>IF(C52=0,"",Mrktg!$D$10)</f>
        <v/>
      </c>
      <c r="W52" s="496" t="str">
        <f>IF(C52=0,"",Mrktg!$D$11)</f>
        <v/>
      </c>
      <c r="X52" s="496" t="str">
        <f>IF(C52=0, "",Mrktg!$D$12)</f>
        <v/>
      </c>
      <c r="Y52" s="496" t="str">
        <f>IF(C52=0,"",Mrktg!$D$13)</f>
        <v/>
      </c>
      <c r="Z52" s="496" t="str">
        <f>IF(C52 = 0,"",Mrktg!$D$14)</f>
        <v/>
      </c>
      <c r="AA52" s="496" t="str">
        <f>IF(C52=0,"",Mrktg!$D$15)</f>
        <v/>
      </c>
      <c r="AB52" s="496" t="str">
        <f>IF(C52=0,"",Mrktg!$I$8)</f>
        <v/>
      </c>
      <c r="AC52" s="496" t="str">
        <f>IF(C52=0,"",Mrktg!$H$9)</f>
        <v/>
      </c>
      <c r="AD52" s="496" t="str">
        <f>IF(C52=0,"",Mrktg!$H$10)</f>
        <v/>
      </c>
      <c r="AE52" s="496" t="str">
        <f>IF(C52=0,"",Mrktg!$H$11)</f>
        <v/>
      </c>
      <c r="AF52" s="496" t="str">
        <f>IF(C52=0,"",Mrktg!$H$12)</f>
        <v/>
      </c>
      <c r="AG52" s="496" t="str">
        <f>IF(C52=0,"",Mrktg!$H$13)</f>
        <v/>
      </c>
      <c r="AH52" s="496" t="str">
        <f>IF($C52=0,"",Mrktg!$C$18)</f>
        <v/>
      </c>
      <c r="AI52" s="496" t="str">
        <f>IF($C52=0,"",Mrktg!$C$19)</f>
        <v/>
      </c>
      <c r="AJ52" s="496" t="str">
        <f>IF($C52=0,"",Mrktg!$C$20)</f>
        <v/>
      </c>
      <c r="AK52" s="496" t="str">
        <f>IF($C52=0,"",Mrktg!$G$18)</f>
        <v/>
      </c>
      <c r="AL52" s="496" t="str">
        <f>IF($C52=0,"",Mrktg!$G$19)</f>
        <v/>
      </c>
      <c r="AM52" s="496"/>
      <c r="AN52" s="497" t="str">
        <f>IF(C52=0,"",Mrktg!$D$22)</f>
        <v/>
      </c>
      <c r="AP52" t="str">
        <f t="shared" si="6"/>
        <v/>
      </c>
      <c r="AQ52" t="str">
        <f t="shared" si="7"/>
        <v/>
      </c>
      <c r="AR52" t="str">
        <f t="shared" si="8"/>
        <v/>
      </c>
      <c r="AU52" t="b">
        <f t="shared" si="9"/>
        <v>0</v>
      </c>
      <c r="AV52" t="b">
        <f t="shared" si="10"/>
        <v>0</v>
      </c>
      <c r="AW52" t="b">
        <f t="shared" si="11"/>
        <v>0</v>
      </c>
      <c r="AX52" t="b">
        <f t="shared" si="12"/>
        <v>0</v>
      </c>
      <c r="AY52" t="b">
        <f t="shared" si="13"/>
        <v>0</v>
      </c>
      <c r="BA52">
        <f t="shared" si="18"/>
        <v>0</v>
      </c>
    </row>
    <row r="53" spans="1:53">
      <c r="A53" s="25">
        <v>46</v>
      </c>
      <c r="B53" s="398"/>
      <c r="C53" s="399"/>
      <c r="D53" s="381"/>
      <c r="E53" s="381"/>
      <c r="F53" s="401"/>
      <c r="G53" s="473"/>
      <c r="H53" s="401"/>
      <c r="I53" s="190">
        <f t="shared" si="19"/>
        <v>0</v>
      </c>
      <c r="J53" s="191" t="e">
        <f t="shared" si="20"/>
        <v>#DIV/0!</v>
      </c>
      <c r="K53" s="191">
        <f t="shared" si="21"/>
        <v>0</v>
      </c>
      <c r="L53" s="402"/>
      <c r="P53" s="201"/>
      <c r="Q53" s="199"/>
      <c r="R53" s="25">
        <v>46</v>
      </c>
      <c r="S53">
        <f t="shared" si="22"/>
        <v>0</v>
      </c>
      <c r="T53" s="496" t="str">
        <f>IF(C53=0, "",Mrktg!$D$8)</f>
        <v/>
      </c>
      <c r="U53" s="496" t="str">
        <f>IF(C53=0, "",Mrktg!$D$9)</f>
        <v/>
      </c>
      <c r="V53" s="496" t="str">
        <f>IF(C53=0,"",Mrktg!$D$10)</f>
        <v/>
      </c>
      <c r="W53" s="496" t="str">
        <f>IF(C53=0,"",Mrktg!$D$11)</f>
        <v/>
      </c>
      <c r="X53" s="496" t="str">
        <f>IF(C53=0, "",Mrktg!$D$12)</f>
        <v/>
      </c>
      <c r="Y53" s="496" t="str">
        <f>IF(C53=0,"",Mrktg!$D$13)</f>
        <v/>
      </c>
      <c r="Z53" s="496" t="str">
        <f>IF(C53 = 0,"",Mrktg!$D$14)</f>
        <v/>
      </c>
      <c r="AA53" s="496" t="str">
        <f>IF(C53=0,"",Mrktg!$D$15)</f>
        <v/>
      </c>
      <c r="AB53" s="496" t="str">
        <f>IF(C53=0,"",Mrktg!$I$8)</f>
        <v/>
      </c>
      <c r="AC53" s="496" t="str">
        <f>IF(C53=0,"",Mrktg!$H$9)</f>
        <v/>
      </c>
      <c r="AD53" s="496" t="str">
        <f>IF(C53=0,"",Mrktg!$H$10)</f>
        <v/>
      </c>
      <c r="AE53" s="496" t="str">
        <f>IF(C53=0,"",Mrktg!$H$11)</f>
        <v/>
      </c>
      <c r="AF53" s="496" t="str">
        <f>IF(C53=0,"",Mrktg!$H$12)</f>
        <v/>
      </c>
      <c r="AG53" s="496" t="str">
        <f>IF(C53=0,"",Mrktg!$H$13)</f>
        <v/>
      </c>
      <c r="AH53" s="496" t="str">
        <f>IF($C53=0,"",Mrktg!$C$18)</f>
        <v/>
      </c>
      <c r="AI53" s="496" t="str">
        <f>IF($C53=0,"",Mrktg!$C$19)</f>
        <v/>
      </c>
      <c r="AJ53" s="496" t="str">
        <f>IF($C53=0,"",Mrktg!$C$20)</f>
        <v/>
      </c>
      <c r="AK53" s="496" t="str">
        <f>IF($C53=0,"",Mrktg!$G$18)</f>
        <v/>
      </c>
      <c r="AL53" s="496" t="str">
        <f>IF($C53=0,"",Mrktg!$G$19)</f>
        <v/>
      </c>
      <c r="AM53" s="496"/>
      <c r="AN53" s="497" t="str">
        <f>IF(C53=0,"",Mrktg!$D$22)</f>
        <v/>
      </c>
      <c r="AP53" t="str">
        <f t="shared" si="6"/>
        <v/>
      </c>
      <c r="AQ53" t="str">
        <f t="shared" si="7"/>
        <v/>
      </c>
      <c r="AR53" t="str">
        <f t="shared" si="8"/>
        <v/>
      </c>
      <c r="AU53" t="b">
        <f t="shared" si="9"/>
        <v>0</v>
      </c>
      <c r="AV53" t="b">
        <f t="shared" si="10"/>
        <v>0</v>
      </c>
      <c r="AW53" t="b">
        <f t="shared" si="11"/>
        <v>0</v>
      </c>
      <c r="AX53" t="b">
        <f t="shared" si="12"/>
        <v>0</v>
      </c>
      <c r="AY53" t="b">
        <f t="shared" si="13"/>
        <v>0</v>
      </c>
      <c r="BA53">
        <f t="shared" si="18"/>
        <v>0</v>
      </c>
    </row>
    <row r="54" spans="1:53">
      <c r="A54" s="25">
        <v>47</v>
      </c>
      <c r="B54" s="398"/>
      <c r="C54" s="399"/>
      <c r="D54" s="381"/>
      <c r="E54" s="381"/>
      <c r="F54" s="401"/>
      <c r="G54" s="473"/>
      <c r="H54" s="401"/>
      <c r="I54" s="190">
        <f t="shared" si="19"/>
        <v>0</v>
      </c>
      <c r="J54" s="191" t="e">
        <f t="shared" si="20"/>
        <v>#DIV/0!</v>
      </c>
      <c r="K54" s="191">
        <f t="shared" si="21"/>
        <v>0</v>
      </c>
      <c r="L54" s="402"/>
      <c r="P54" s="201"/>
      <c r="Q54" s="199"/>
      <c r="R54" s="25">
        <v>47</v>
      </c>
      <c r="S54">
        <f t="shared" si="22"/>
        <v>0</v>
      </c>
      <c r="T54" s="496" t="str">
        <f>IF(C54=0, "",Mrktg!$D$8)</f>
        <v/>
      </c>
      <c r="U54" s="496" t="str">
        <f>IF(C54=0, "",Mrktg!$D$9)</f>
        <v/>
      </c>
      <c r="V54" s="496" t="str">
        <f>IF(C54=0,"",Mrktg!$D$10)</f>
        <v/>
      </c>
      <c r="W54" s="496" t="str">
        <f>IF(C54=0,"",Mrktg!$D$11)</f>
        <v/>
      </c>
      <c r="X54" s="496" t="str">
        <f>IF(C54=0, "",Mrktg!$D$12)</f>
        <v/>
      </c>
      <c r="Y54" s="496" t="str">
        <f>IF(C54=0,"",Mrktg!$D$13)</f>
        <v/>
      </c>
      <c r="Z54" s="496" t="str">
        <f>IF(C54 = 0,"",Mrktg!$D$14)</f>
        <v/>
      </c>
      <c r="AA54" s="496" t="str">
        <f>IF(C54=0,"",Mrktg!$D$15)</f>
        <v/>
      </c>
      <c r="AB54" s="496" t="str">
        <f>IF(C54=0,"",Mrktg!$I$8)</f>
        <v/>
      </c>
      <c r="AC54" s="496" t="str">
        <f>IF(C54=0,"",Mrktg!$H$9)</f>
        <v/>
      </c>
      <c r="AD54" s="496" t="str">
        <f>IF(C54=0,"",Mrktg!$H$10)</f>
        <v/>
      </c>
      <c r="AE54" s="496" t="str">
        <f>IF(C54=0,"",Mrktg!$H$11)</f>
        <v/>
      </c>
      <c r="AF54" s="496" t="str">
        <f>IF(C54=0,"",Mrktg!$H$12)</f>
        <v/>
      </c>
      <c r="AG54" s="496" t="str">
        <f>IF(C54=0,"",Mrktg!$H$13)</f>
        <v/>
      </c>
      <c r="AH54" s="496" t="str">
        <f>IF($C54=0,"",Mrktg!$C$18)</f>
        <v/>
      </c>
      <c r="AI54" s="496" t="str">
        <f>IF($C54=0,"",Mrktg!$C$19)</f>
        <v/>
      </c>
      <c r="AJ54" s="496" t="str">
        <f>IF($C54=0,"",Mrktg!$C$20)</f>
        <v/>
      </c>
      <c r="AK54" s="496" t="str">
        <f>IF($C54=0,"",Mrktg!$G$18)</f>
        <v/>
      </c>
      <c r="AL54" s="496" t="str">
        <f>IF($C54=0,"",Mrktg!$G$19)</f>
        <v/>
      </c>
      <c r="AM54" s="496"/>
      <c r="AN54" s="497" t="str">
        <f>IF(C54=0,"",Mrktg!$D$22)</f>
        <v/>
      </c>
      <c r="AP54" t="str">
        <f t="shared" si="6"/>
        <v/>
      </c>
      <c r="AQ54" t="str">
        <f t="shared" si="7"/>
        <v/>
      </c>
      <c r="AR54" t="str">
        <f t="shared" si="8"/>
        <v/>
      </c>
      <c r="AU54" t="b">
        <f t="shared" si="9"/>
        <v>0</v>
      </c>
      <c r="AV54" t="b">
        <f t="shared" si="10"/>
        <v>0</v>
      </c>
      <c r="AW54" t="b">
        <f t="shared" si="11"/>
        <v>0</v>
      </c>
      <c r="AX54" t="b">
        <f t="shared" si="12"/>
        <v>0</v>
      </c>
      <c r="AY54" t="b">
        <f t="shared" si="13"/>
        <v>0</v>
      </c>
      <c r="BA54">
        <f t="shared" si="18"/>
        <v>0</v>
      </c>
    </row>
    <row r="55" spans="1:53">
      <c r="A55" s="25">
        <v>48</v>
      </c>
      <c r="B55" s="398"/>
      <c r="C55" s="399"/>
      <c r="D55" s="381"/>
      <c r="E55" s="381"/>
      <c r="F55" s="401"/>
      <c r="G55" s="473"/>
      <c r="H55" s="401"/>
      <c r="I55" s="190">
        <f t="shared" si="19"/>
        <v>0</v>
      </c>
      <c r="J55" s="191" t="e">
        <f t="shared" si="20"/>
        <v>#DIV/0!</v>
      </c>
      <c r="K55" s="191">
        <f t="shared" si="21"/>
        <v>0</v>
      </c>
      <c r="L55" s="402"/>
      <c r="P55" s="201"/>
      <c r="Q55" s="199"/>
      <c r="R55" s="25">
        <v>48</v>
      </c>
      <c r="S55">
        <f t="shared" si="22"/>
        <v>0</v>
      </c>
      <c r="T55" s="496" t="str">
        <f>IF(C55=0, "",Mrktg!$D$8)</f>
        <v/>
      </c>
      <c r="U55" s="496" t="str">
        <f>IF(C55=0, "",Mrktg!$D$9)</f>
        <v/>
      </c>
      <c r="V55" s="496" t="str">
        <f>IF(C55=0,"",Mrktg!$D$10)</f>
        <v/>
      </c>
      <c r="W55" s="496" t="str">
        <f>IF(C55=0,"",Mrktg!$D$11)</f>
        <v/>
      </c>
      <c r="X55" s="496" t="str">
        <f>IF(C55=0, "",Mrktg!$D$12)</f>
        <v/>
      </c>
      <c r="Y55" s="496" t="str">
        <f>IF(C55=0,"",Mrktg!$D$13)</f>
        <v/>
      </c>
      <c r="Z55" s="496" t="str">
        <f>IF(C55 = 0,"",Mrktg!$D$14)</f>
        <v/>
      </c>
      <c r="AA55" s="496" t="str">
        <f>IF(C55=0,"",Mrktg!$D$15)</f>
        <v/>
      </c>
      <c r="AB55" s="496" t="str">
        <f>IF(C55=0,"",Mrktg!$I$8)</f>
        <v/>
      </c>
      <c r="AC55" s="496" t="str">
        <f>IF(C55=0,"",Mrktg!$H$9)</f>
        <v/>
      </c>
      <c r="AD55" s="496" t="str">
        <f>IF(C55=0,"",Mrktg!$H$10)</f>
        <v/>
      </c>
      <c r="AE55" s="496" t="str">
        <f>IF(C55=0,"",Mrktg!$H$11)</f>
        <v/>
      </c>
      <c r="AF55" s="496" t="str">
        <f>IF(C55=0,"",Mrktg!$H$12)</f>
        <v/>
      </c>
      <c r="AG55" s="496" t="str">
        <f>IF(C55=0,"",Mrktg!$H$13)</f>
        <v/>
      </c>
      <c r="AH55" s="496" t="str">
        <f>IF($C55=0,"",Mrktg!$C$18)</f>
        <v/>
      </c>
      <c r="AI55" s="496" t="str">
        <f>IF($C55=0,"",Mrktg!$C$19)</f>
        <v/>
      </c>
      <c r="AJ55" s="496" t="str">
        <f>IF($C55=0,"",Mrktg!$C$20)</f>
        <v/>
      </c>
      <c r="AK55" s="496" t="str">
        <f>IF($C55=0,"",Mrktg!$G$18)</f>
        <v/>
      </c>
      <c r="AL55" s="496" t="str">
        <f>IF($C55=0,"",Mrktg!$G$19)</f>
        <v/>
      </c>
      <c r="AM55" s="496"/>
      <c r="AN55" s="497" t="str">
        <f>IF(C55=0,"",Mrktg!$D$22)</f>
        <v/>
      </c>
      <c r="AP55" t="str">
        <f t="shared" si="6"/>
        <v/>
      </c>
      <c r="AQ55" t="str">
        <f t="shared" si="7"/>
        <v/>
      </c>
      <c r="AR55" t="str">
        <f t="shared" si="8"/>
        <v/>
      </c>
      <c r="AU55" t="b">
        <f t="shared" si="9"/>
        <v>0</v>
      </c>
      <c r="AV55" t="b">
        <f t="shared" si="10"/>
        <v>0</v>
      </c>
      <c r="AW55" t="b">
        <f t="shared" si="11"/>
        <v>0</v>
      </c>
      <c r="AX55" t="b">
        <f t="shared" si="12"/>
        <v>0</v>
      </c>
      <c r="AY55" t="b">
        <f t="shared" si="13"/>
        <v>0</v>
      </c>
      <c r="BA55">
        <f t="shared" si="18"/>
        <v>0</v>
      </c>
    </row>
    <row r="56" spans="1:53">
      <c r="A56" s="25">
        <v>49</v>
      </c>
      <c r="B56" s="398"/>
      <c r="C56" s="399"/>
      <c r="D56" s="381"/>
      <c r="E56" s="381"/>
      <c r="F56" s="401"/>
      <c r="G56" s="473"/>
      <c r="H56" s="401"/>
      <c r="I56" s="190">
        <f t="shared" si="19"/>
        <v>0</v>
      </c>
      <c r="J56" s="191" t="e">
        <f t="shared" si="20"/>
        <v>#DIV/0!</v>
      </c>
      <c r="K56" s="191">
        <f t="shared" si="21"/>
        <v>0</v>
      </c>
      <c r="L56" s="402"/>
      <c r="P56" s="201"/>
      <c r="Q56" s="199"/>
      <c r="R56" s="25">
        <v>49</v>
      </c>
      <c r="S56">
        <f t="shared" si="22"/>
        <v>0</v>
      </c>
      <c r="T56" s="496" t="str">
        <f>IF(C56=0, "",Mrktg!$D$8)</f>
        <v/>
      </c>
      <c r="U56" s="496" t="str">
        <f>IF(C56=0, "",Mrktg!$D$9)</f>
        <v/>
      </c>
      <c r="V56" s="496" t="str">
        <f>IF(C56=0,"",Mrktg!$D$10)</f>
        <v/>
      </c>
      <c r="W56" s="496" t="str">
        <f>IF(C56=0,"",Mrktg!$D$11)</f>
        <v/>
      </c>
      <c r="X56" s="496" t="str">
        <f>IF(C56=0, "",Mrktg!$D$12)</f>
        <v/>
      </c>
      <c r="Y56" s="496" t="str">
        <f>IF(C56=0,"",Mrktg!$D$13)</f>
        <v/>
      </c>
      <c r="Z56" s="496" t="str">
        <f>IF(C56 = 0,"",Mrktg!$D$14)</f>
        <v/>
      </c>
      <c r="AA56" s="496" t="str">
        <f>IF(C56=0,"",Mrktg!$D$15)</f>
        <v/>
      </c>
      <c r="AB56" s="496" t="str">
        <f>IF(C56=0,"",Mrktg!$I$8)</f>
        <v/>
      </c>
      <c r="AC56" s="496" t="str">
        <f>IF(C56=0,"",Mrktg!$H$9)</f>
        <v/>
      </c>
      <c r="AD56" s="496" t="str">
        <f>IF(C56=0,"",Mrktg!$H$10)</f>
        <v/>
      </c>
      <c r="AE56" s="496" t="str">
        <f>IF(C56=0,"",Mrktg!$H$11)</f>
        <v/>
      </c>
      <c r="AF56" s="496" t="str">
        <f>IF(C56=0,"",Mrktg!$H$12)</f>
        <v/>
      </c>
      <c r="AG56" s="496" t="str">
        <f>IF(C56=0,"",Mrktg!$H$13)</f>
        <v/>
      </c>
      <c r="AH56" s="496" t="str">
        <f>IF($C56=0,"",Mrktg!$C$18)</f>
        <v/>
      </c>
      <c r="AI56" s="496" t="str">
        <f>IF($C56=0,"",Mrktg!$C$19)</f>
        <v/>
      </c>
      <c r="AJ56" s="496" t="str">
        <f>IF($C56=0,"",Mrktg!$C$20)</f>
        <v/>
      </c>
      <c r="AK56" s="496" t="str">
        <f>IF($C56=0,"",Mrktg!$G$18)</f>
        <v/>
      </c>
      <c r="AL56" s="496" t="str">
        <f>IF($C56=0,"",Mrktg!$G$19)</f>
        <v/>
      </c>
      <c r="AM56" s="496"/>
      <c r="AN56" s="497" t="str">
        <f>IF(C56=0,"",Mrktg!$D$22)</f>
        <v/>
      </c>
      <c r="AP56" t="str">
        <f t="shared" si="6"/>
        <v/>
      </c>
      <c r="AQ56" t="str">
        <f t="shared" si="7"/>
        <v/>
      </c>
      <c r="AR56" t="str">
        <f t="shared" si="8"/>
        <v/>
      </c>
      <c r="AU56" t="b">
        <f t="shared" si="9"/>
        <v>0</v>
      </c>
      <c r="AV56" t="b">
        <f t="shared" si="10"/>
        <v>0</v>
      </c>
      <c r="AW56" t="b">
        <f t="shared" si="11"/>
        <v>0</v>
      </c>
      <c r="AX56" t="b">
        <f t="shared" si="12"/>
        <v>0</v>
      </c>
      <c r="AY56" t="b">
        <f t="shared" si="13"/>
        <v>0</v>
      </c>
      <c r="BA56">
        <f t="shared" si="18"/>
        <v>0</v>
      </c>
    </row>
    <row r="57" spans="1:53">
      <c r="A57" s="25">
        <v>50</v>
      </c>
      <c r="B57" s="398"/>
      <c r="C57" s="399"/>
      <c r="D57" s="381"/>
      <c r="E57" s="381"/>
      <c r="F57" s="401"/>
      <c r="G57" s="473"/>
      <c r="H57" s="401"/>
      <c r="I57" s="190">
        <f t="shared" si="19"/>
        <v>0</v>
      </c>
      <c r="J57" s="191" t="e">
        <f t="shared" si="20"/>
        <v>#DIV/0!</v>
      </c>
      <c r="K57" s="191">
        <f t="shared" si="21"/>
        <v>0</v>
      </c>
      <c r="L57" s="402"/>
      <c r="P57" s="201"/>
      <c r="Q57" s="199"/>
      <c r="R57" s="25">
        <v>50</v>
      </c>
      <c r="S57">
        <f t="shared" si="22"/>
        <v>0</v>
      </c>
      <c r="T57" s="496" t="str">
        <f>IF(C57=0, "",Mrktg!$D$8)</f>
        <v/>
      </c>
      <c r="U57" s="496" t="str">
        <f>IF(C57=0, "",Mrktg!$D$9)</f>
        <v/>
      </c>
      <c r="V57" s="496" t="str">
        <f>IF(C57=0,"",Mrktg!$D$10)</f>
        <v/>
      </c>
      <c r="W57" s="496" t="str">
        <f>IF(C57=0,"",Mrktg!$D$11)</f>
        <v/>
      </c>
      <c r="X57" s="496" t="str">
        <f>IF(C57=0, "",Mrktg!$D$12)</f>
        <v/>
      </c>
      <c r="Y57" s="496" t="str">
        <f>IF(C57=0,"",Mrktg!$D$13)</f>
        <v/>
      </c>
      <c r="Z57" s="496" t="str">
        <f>IF(C57 = 0,"",Mrktg!$D$14)</f>
        <v/>
      </c>
      <c r="AA57" s="496" t="str">
        <f>IF(C57=0,"",Mrktg!$D$15)</f>
        <v/>
      </c>
      <c r="AB57" s="496" t="str">
        <f>IF(C57=0,"",Mrktg!$I$8)</f>
        <v/>
      </c>
      <c r="AC57" s="496" t="str">
        <f>IF(C57=0,"",Mrktg!$H$9)</f>
        <v/>
      </c>
      <c r="AD57" s="496" t="str">
        <f>IF(C57=0,"",Mrktg!$H$10)</f>
        <v/>
      </c>
      <c r="AE57" s="496" t="str">
        <f>IF(C57=0,"",Mrktg!$H$11)</f>
        <v/>
      </c>
      <c r="AF57" s="496" t="str">
        <f>IF(C57=0,"",Mrktg!$H$12)</f>
        <v/>
      </c>
      <c r="AG57" s="496" t="str">
        <f>IF(C57=0,"",Mrktg!$H$13)</f>
        <v/>
      </c>
      <c r="AH57" s="496" t="str">
        <f>IF($C57=0,"",Mrktg!$C$18)</f>
        <v/>
      </c>
      <c r="AI57" s="496" t="str">
        <f>IF($C57=0,"",Mrktg!$C$19)</f>
        <v/>
      </c>
      <c r="AJ57" s="496" t="str">
        <f>IF($C57=0,"",Mrktg!$C$20)</f>
        <v/>
      </c>
      <c r="AK57" s="496" t="str">
        <f>IF($C57=0,"",Mrktg!$G$18)</f>
        <v/>
      </c>
      <c r="AL57" s="496" t="str">
        <f>IF($C57=0,"",Mrktg!$G$19)</f>
        <v/>
      </c>
      <c r="AM57" s="496"/>
      <c r="AN57" s="497" t="str">
        <f>IF(C57=0,"",Mrktg!$D$22)</f>
        <v/>
      </c>
      <c r="AP57" t="str">
        <f t="shared" si="6"/>
        <v/>
      </c>
      <c r="AQ57" t="str">
        <f t="shared" si="7"/>
        <v/>
      </c>
      <c r="AR57" t="str">
        <f t="shared" si="8"/>
        <v/>
      </c>
      <c r="AU57" t="b">
        <f t="shared" si="9"/>
        <v>0</v>
      </c>
      <c r="AV57" t="b">
        <f t="shared" si="10"/>
        <v>0</v>
      </c>
      <c r="AW57" t="b">
        <f t="shared" si="11"/>
        <v>0</v>
      </c>
      <c r="AX57" t="b">
        <f t="shared" si="12"/>
        <v>0</v>
      </c>
      <c r="AY57" t="b">
        <f t="shared" si="13"/>
        <v>0</v>
      </c>
      <c r="BA57">
        <f t="shared" si="18"/>
        <v>0</v>
      </c>
    </row>
    <row r="58" spans="1:53">
      <c r="B58" s="25" t="s">
        <v>39</v>
      </c>
      <c r="C58" s="59">
        <f>SUM(C8:C57)</f>
        <v>0</v>
      </c>
      <c r="E58" s="303" t="str">
        <f>IF(C58&lt;&gt;'DEV Info'!E38, "Total Units must match Summary Breakdown on DEV Info.", "")</f>
        <v/>
      </c>
      <c r="J58" s="60" t="s">
        <v>185</v>
      </c>
      <c r="K58" s="64">
        <f>ROUND(SUM(K8:K57),0)</f>
        <v>0</v>
      </c>
      <c r="AZ58" t="s">
        <v>818</v>
      </c>
      <c r="BA58">
        <f>SUM(BA8:BA57)</f>
        <v>0</v>
      </c>
    </row>
    <row r="59" spans="1:53" ht="7.9" customHeight="1"/>
    <row r="60" spans="1:53">
      <c r="B60" s="483"/>
      <c r="C60" s="484" t="s">
        <v>873</v>
      </c>
      <c r="D60" s="862">
        <f>BA58</f>
        <v>0</v>
      </c>
      <c r="E60" s="863"/>
    </row>
    <row r="61" spans="1:53" ht="7.5" customHeight="1"/>
    <row r="62" spans="1:53">
      <c r="B62" s="25" t="s">
        <v>186</v>
      </c>
    </row>
    <row r="63" spans="1:53" ht="24.75">
      <c r="B63" s="865" t="s">
        <v>874</v>
      </c>
      <c r="C63" s="866"/>
      <c r="D63" s="867"/>
      <c r="E63" s="29" t="s">
        <v>1005</v>
      </c>
      <c r="F63" s="29" t="s">
        <v>1006</v>
      </c>
      <c r="G63" s="29" t="s">
        <v>875</v>
      </c>
      <c r="H63" s="29" t="s">
        <v>183</v>
      </c>
      <c r="I63" s="28"/>
      <c r="J63" s="864" t="s">
        <v>189</v>
      </c>
      <c r="K63" s="864"/>
      <c r="L63" s="864"/>
      <c r="M63" s="864"/>
      <c r="X63" s="86"/>
      <c r="Y63" s="169"/>
      <c r="AA63" s="356"/>
      <c r="AB63" s="356"/>
    </row>
    <row r="64" spans="1:53">
      <c r="A64" s="25">
        <v>1</v>
      </c>
      <c r="B64" s="868"/>
      <c r="C64" s="869"/>
      <c r="D64" s="870"/>
      <c r="E64" s="392"/>
      <c r="F64" s="501"/>
      <c r="G64" s="502">
        <f>E64*F64</f>
        <v>0</v>
      </c>
      <c r="H64" s="500">
        <f t="shared" ref="H64:H71" si="23">G64*12</f>
        <v>0</v>
      </c>
      <c r="I64" s="32"/>
      <c r="K64" s="186" t="s">
        <v>185</v>
      </c>
      <c r="M64" s="64">
        <f>K58</f>
        <v>0</v>
      </c>
      <c r="X64" s="86"/>
      <c r="Y64" s="169"/>
      <c r="Z64" s="357"/>
      <c r="AA64" s="356"/>
      <c r="AB64" s="356"/>
    </row>
    <row r="65" spans="1:28">
      <c r="A65" s="25">
        <v>2</v>
      </c>
      <c r="B65" s="868"/>
      <c r="C65" s="869"/>
      <c r="D65" s="870"/>
      <c r="E65" s="392"/>
      <c r="F65" s="501"/>
      <c r="G65" s="502">
        <f t="shared" ref="G65:G71" si="24">E65*F65</f>
        <v>0</v>
      </c>
      <c r="H65" s="500">
        <f t="shared" si="23"/>
        <v>0</v>
      </c>
      <c r="I65" s="32"/>
      <c r="K65" s="186" t="s">
        <v>187</v>
      </c>
      <c r="M65" s="64">
        <f>H72</f>
        <v>0</v>
      </c>
      <c r="X65" s="86"/>
      <c r="Y65" s="169"/>
      <c r="AA65" s="356"/>
      <c r="AB65" s="356"/>
    </row>
    <row r="66" spans="1:28">
      <c r="A66" s="25">
        <v>3</v>
      </c>
      <c r="B66" s="868"/>
      <c r="C66" s="869"/>
      <c r="D66" s="870"/>
      <c r="E66" s="392"/>
      <c r="F66" s="501"/>
      <c r="G66" s="502">
        <f t="shared" si="24"/>
        <v>0</v>
      </c>
      <c r="H66" s="500">
        <f t="shared" si="23"/>
        <v>0</v>
      </c>
      <c r="I66" s="32"/>
      <c r="L66" s="56" t="s">
        <v>251</v>
      </c>
      <c r="M66" s="243">
        <f>SUM(M64:M65)</f>
        <v>0</v>
      </c>
      <c r="X66" s="86"/>
      <c r="Y66" s="169"/>
      <c r="AA66" s="356"/>
      <c r="AB66" s="356"/>
    </row>
    <row r="67" spans="1:28">
      <c r="A67" s="25">
        <v>4</v>
      </c>
      <c r="B67" s="868"/>
      <c r="C67" s="869"/>
      <c r="D67" s="870"/>
      <c r="E67" s="392"/>
      <c r="F67" s="501"/>
      <c r="G67" s="502">
        <f t="shared" si="24"/>
        <v>0</v>
      </c>
      <c r="H67" s="500">
        <f t="shared" si="23"/>
        <v>0</v>
      </c>
      <c r="I67" s="32"/>
      <c r="K67" s="56" t="s">
        <v>329</v>
      </c>
      <c r="L67" s="403"/>
      <c r="M67" s="64">
        <f>ROUND(M66*L67,0)</f>
        <v>0</v>
      </c>
      <c r="X67" s="86"/>
      <c r="Y67" s="169"/>
      <c r="AA67" s="356"/>
      <c r="AB67" s="356"/>
    </row>
    <row r="68" spans="1:28" ht="15.75" thickBot="1">
      <c r="A68" s="25">
        <v>5</v>
      </c>
      <c r="B68" s="868"/>
      <c r="C68" s="869"/>
      <c r="D68" s="870"/>
      <c r="E68" s="392"/>
      <c r="F68" s="501"/>
      <c r="G68" s="502">
        <f t="shared" si="24"/>
        <v>0</v>
      </c>
      <c r="H68" s="500">
        <f t="shared" si="23"/>
        <v>0</v>
      </c>
      <c r="I68" s="32"/>
      <c r="K68" s="56" t="s">
        <v>816</v>
      </c>
      <c r="L68" s="403"/>
      <c r="M68" s="474">
        <f>ROUND(M66*L68,0)</f>
        <v>0</v>
      </c>
      <c r="X68" s="86"/>
      <c r="Y68" s="169"/>
      <c r="AA68" s="356"/>
      <c r="AB68" s="356"/>
    </row>
    <row r="69" spans="1:28" ht="15.75" thickTop="1">
      <c r="A69" s="25">
        <v>6</v>
      </c>
      <c r="B69" s="868"/>
      <c r="C69" s="869"/>
      <c r="D69" s="870"/>
      <c r="E69" s="392"/>
      <c r="F69" s="501"/>
      <c r="G69" s="502">
        <f t="shared" si="24"/>
        <v>0</v>
      </c>
      <c r="H69" s="500">
        <f t="shared" si="23"/>
        <v>0</v>
      </c>
      <c r="K69" s="264" t="s">
        <v>188</v>
      </c>
      <c r="M69" s="499">
        <f>M64+M65-M67-M68</f>
        <v>0</v>
      </c>
      <c r="X69" s="86"/>
      <c r="Y69" s="169"/>
      <c r="Z69" s="357"/>
      <c r="AA69" s="86"/>
      <c r="AB69" s="86"/>
    </row>
    <row r="70" spans="1:28">
      <c r="A70" s="25">
        <v>7</v>
      </c>
      <c r="B70" s="868"/>
      <c r="C70" s="869"/>
      <c r="D70" s="870"/>
      <c r="E70" s="392"/>
      <c r="F70" s="501"/>
      <c r="G70" s="502">
        <f t="shared" si="24"/>
        <v>0</v>
      </c>
      <c r="H70" s="500">
        <f t="shared" si="23"/>
        <v>0</v>
      </c>
    </row>
    <row r="71" spans="1:28">
      <c r="A71" s="25">
        <v>8</v>
      </c>
      <c r="B71" s="868"/>
      <c r="C71" s="869"/>
      <c r="D71" s="870"/>
      <c r="E71" s="392"/>
      <c r="F71" s="501"/>
      <c r="G71" s="502">
        <f t="shared" si="24"/>
        <v>0</v>
      </c>
      <c r="H71" s="500">
        <f t="shared" si="23"/>
        <v>0</v>
      </c>
    </row>
    <row r="72" spans="1:28">
      <c r="D72" s="60"/>
      <c r="G72" s="60" t="s">
        <v>331</v>
      </c>
      <c r="H72" s="64">
        <f>ROUND(SUM(H64:H71),0)</f>
        <v>0</v>
      </c>
    </row>
  </sheetData>
  <sheetProtection algorithmName="SHA-512" hashValue="qF5558aslCOpsWUgR9+F4NaVLUCIFChVXPOgy4L+3sefcHTOjrHHpiGbCk+wcMHhgaZgacWI0ruQai3XNIB9KQ==" saltValue="AvD+umzDTBR+NuPRggQPgQ==" spinCount="100000" sheet="1" objects="1" scenarios="1" autoFilter="0"/>
  <mergeCells count="11">
    <mergeCell ref="D60:E60"/>
    <mergeCell ref="J63:M63"/>
    <mergeCell ref="B63:D63"/>
    <mergeCell ref="B64:D64"/>
    <mergeCell ref="B71:D71"/>
    <mergeCell ref="B70:D70"/>
    <mergeCell ref="B69:D69"/>
    <mergeCell ref="B68:D68"/>
    <mergeCell ref="B67:D67"/>
    <mergeCell ref="B66:D66"/>
    <mergeCell ref="B65:D65"/>
  </mergeCells>
  <dataValidations count="6">
    <dataValidation type="list" allowBlank="1" showInputMessage="1" showErrorMessage="1" errorTitle="Invalid Entry" error="select from available options" sqref="E8:E57" xr:uid="{00000000-0002-0000-0F00-000000000000}">
      <formula1>$AT$13:$AT$16</formula1>
    </dataValidation>
    <dataValidation type="list" errorStyle="warning" allowBlank="1" showInputMessage="1" showErrorMessage="1" errorTitle="Invalid Entry" error="Must select True or False!" sqref="T8:AA57 AC8:AG57" xr:uid="{00000000-0002-0000-0F00-000001000000}">
      <formula1>$AT$8:$AT$9</formula1>
    </dataValidation>
    <dataValidation type="list" errorStyle="warning" showInputMessage="1" showErrorMessage="1" errorTitle="SmartDox" error="The value you entered for the dropdown is not valid." sqref="L8:L57 P8:Q57" xr:uid="{00000000-0002-0000-0F00-000002000000}">
      <formula1>SD_D_PL_ResidentialApartmentType_Name</formula1>
    </dataValidation>
    <dataValidation type="list" errorStyle="warning" showInputMessage="1" showErrorMessage="1" errorTitle="SmartDox" error="The value you entered for the dropdown is not valid." sqref="AN8:AN57" xr:uid="{00000000-0002-0000-0F00-000003000000}">
      <formula1>SD_D_PL_GeneralFloorMaterial_Name</formula1>
    </dataValidation>
    <dataValidation type="list" errorStyle="warning" showInputMessage="1" showErrorMessage="1" errorTitle="SmartDox" error="The value you entered for the dropdown is not valid." sqref="B43:B57" xr:uid="{00000000-0002-0000-0F00-000004000000}">
      <formula1>SD_D_PL_UnitType_Name</formula1>
    </dataValidation>
    <dataValidation type="list" errorStyle="information" allowBlank="1" showInputMessage="1" showErrorMessage="1" errorTitle="Invalid Entry" error="Must select True or False!" sqref="AB8:AB57" xr:uid="{00000000-0002-0000-0F00-000005000000}">
      <formula1>$AT$8:$AT$9</formula1>
    </dataValidation>
  </dataValidations>
  <printOptions horizontalCentered="1"/>
  <pageMargins left="0.45" right="0.45" top="0.25" bottom="0.5" header="0.3" footer="0.3"/>
  <pageSetup scale="82" fitToHeight="10" orientation="landscape" r:id="rId1"/>
  <headerFooter>
    <oddFooter>&amp;L&amp;9&amp;F&amp;R&amp;9&amp;A, Page &amp;P of &amp;N</oddFooter>
  </headerFooter>
  <drawing r:id="rId2"/>
  <legacyDrawing r:id="rId3"/>
  <extLst>
    <ext xmlns:x14="http://schemas.microsoft.com/office/spreadsheetml/2009/9/main" uri="{CCE6A557-97BC-4b89-ADB6-D9C93CAAB3DF}">
      <x14:dataValidations xmlns:xm="http://schemas.microsoft.com/office/excel/2006/main" count="3">
        <x14:dataValidation type="list" errorStyle="warning" showInputMessage="1" showErrorMessage="1" errorTitle="SmartDox" error="The value you entered for the dropdown is not valid." xr:uid="{00000000-0002-0000-0F00-000006000000}">
          <x14:formula1>
            <xm:f>SD_Dropdowns!$W$2:$W$34</xm:f>
          </x14:formula1>
          <xm:sqref>B8:B42</xm:sqref>
        </x14:dataValidation>
        <x14:dataValidation type="list" errorStyle="warning" allowBlank="1" showInputMessage="1" showErrorMessage="1" error="Select from dropdown if possible. " xr:uid="{00000000-0002-0000-0F00-000007000000}">
          <x14:formula1>
            <xm:f>Dropdowns!$A$57:$A$67</xm:f>
          </x14:formula1>
          <xm:sqref>B64:D71</xm:sqref>
        </x14:dataValidation>
        <x14:dataValidation type="list" allowBlank="1" showInputMessage="1" showErrorMessage="1" xr:uid="{00000000-0002-0000-0F00-000008000000}">
          <x14:formula1>
            <xm:f>SD_Dropdowns!$U$2:$U$10</xm:f>
          </x14:formula1>
          <xm:sqref>G8:G57</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pageSetUpPr fitToPage="1"/>
  </sheetPr>
  <dimension ref="A1:T27"/>
  <sheetViews>
    <sheetView zoomScaleNormal="100" workbookViewId="0">
      <selection activeCell="A4" sqref="A4"/>
    </sheetView>
  </sheetViews>
  <sheetFormatPr defaultRowHeight="15"/>
  <cols>
    <col min="1" max="1" width="3.28515625" customWidth="1"/>
    <col min="2" max="2" width="23.42578125" customWidth="1"/>
    <col min="3" max="3" width="13.7109375" customWidth="1"/>
    <col min="4" max="4" width="11.5703125" bestFit="1" customWidth="1"/>
    <col min="5" max="5" width="10.5703125" bestFit="1" customWidth="1"/>
    <col min="6" max="6" width="12.7109375" customWidth="1"/>
    <col min="7" max="7" width="14.7109375" customWidth="1"/>
    <col min="8" max="8" width="11" customWidth="1"/>
    <col min="9" max="10" width="10.5703125" customWidth="1"/>
    <col min="11" max="11" width="15.28515625" customWidth="1"/>
    <col min="12" max="12" width="46.28515625" customWidth="1"/>
    <col min="15" max="15" width="7.85546875" customWidth="1"/>
    <col min="16" max="16" width="3.140625" style="47" customWidth="1"/>
    <col min="17" max="17" width="0" hidden="1" customWidth="1"/>
    <col min="18" max="18" width="47.140625" hidden="1" customWidth="1"/>
    <col min="19" max="19" width="9.140625" hidden="1" customWidth="1"/>
    <col min="20" max="20" width="2" style="47" customWidth="1"/>
  </cols>
  <sheetData>
    <row r="1" spans="1:12" ht="15.75">
      <c r="A1" s="12" t="str">
        <f>'DEV Info'!A1</f>
        <v>Virginia Housing Rental Housing Loan Application - MIXED USE</v>
      </c>
    </row>
    <row r="2" spans="1:12" ht="15.75" thickBot="1">
      <c r="A2" s="52"/>
      <c r="B2" s="1"/>
      <c r="C2" s="1"/>
      <c r="D2" s="1"/>
      <c r="E2" s="1"/>
      <c r="F2" s="1"/>
      <c r="G2" s="1"/>
      <c r="H2" s="1"/>
      <c r="I2" s="1"/>
      <c r="J2" s="1"/>
      <c r="K2" s="1"/>
      <c r="L2" s="1"/>
    </row>
    <row r="3" spans="1:12">
      <c r="A3" s="25"/>
    </row>
    <row r="4" spans="1:12" ht="18.75">
      <c r="A4" s="26" t="s">
        <v>3262</v>
      </c>
      <c r="K4" s="195" t="s">
        <v>3273</v>
      </c>
    </row>
    <row r="5" spans="1:12">
      <c r="A5" s="53"/>
      <c r="B5" s="25"/>
      <c r="C5" s="241" t="s">
        <v>3263</v>
      </c>
      <c r="K5" s="195"/>
    </row>
    <row r="6" spans="1:12">
      <c r="A6" s="25"/>
      <c r="H6" s="871" t="s">
        <v>3268</v>
      </c>
      <c r="I6" s="872"/>
      <c r="J6" s="873"/>
    </row>
    <row r="7" spans="1:12" ht="24">
      <c r="A7" s="28"/>
      <c r="B7" s="674" t="s">
        <v>3264</v>
      </c>
      <c r="C7" s="674" t="s">
        <v>3265</v>
      </c>
      <c r="D7" s="674" t="s">
        <v>179</v>
      </c>
      <c r="E7" s="674" t="s">
        <v>3266</v>
      </c>
      <c r="F7" s="674" t="s">
        <v>181</v>
      </c>
      <c r="G7" s="674" t="s">
        <v>3267</v>
      </c>
      <c r="H7" s="675" t="s">
        <v>3269</v>
      </c>
      <c r="I7" s="675" t="s">
        <v>3270</v>
      </c>
      <c r="J7" s="675" t="s">
        <v>3271</v>
      </c>
      <c r="K7" s="674" t="s">
        <v>183</v>
      </c>
      <c r="L7" s="674" t="s">
        <v>3272</v>
      </c>
    </row>
    <row r="8" spans="1:12">
      <c r="B8" s="676"/>
      <c r="C8" s="677"/>
      <c r="D8" s="678"/>
      <c r="E8" s="679"/>
      <c r="F8" s="680">
        <f>G8/12</f>
        <v>0</v>
      </c>
      <c r="G8" s="681">
        <f>D8*E8</f>
        <v>0</v>
      </c>
      <c r="H8" s="679"/>
      <c r="I8" s="679"/>
      <c r="J8" s="679"/>
      <c r="K8" s="680">
        <f>(H8*D8)+ (I8*D8) + (J8*D8) +G8</f>
        <v>0</v>
      </c>
      <c r="L8" s="676"/>
    </row>
    <row r="9" spans="1:12">
      <c r="B9" s="676"/>
      <c r="C9" s="677"/>
      <c r="D9" s="678"/>
      <c r="E9" s="679"/>
      <c r="F9" s="680">
        <f t="shared" ref="F9:F17" si="0">G9/12</f>
        <v>0</v>
      </c>
      <c r="G9" s="681">
        <f t="shared" ref="G9:G17" si="1">D9*E9</f>
        <v>0</v>
      </c>
      <c r="H9" s="679"/>
      <c r="I9" s="679"/>
      <c r="J9" s="679"/>
      <c r="K9" s="680">
        <f t="shared" ref="K9:K17" si="2">(H9*D9)+ (I9*D9) + (J9*D9) +G9</f>
        <v>0</v>
      </c>
      <c r="L9" s="676"/>
    </row>
    <row r="10" spans="1:12">
      <c r="B10" s="676"/>
      <c r="C10" s="677"/>
      <c r="D10" s="678"/>
      <c r="E10" s="679"/>
      <c r="F10" s="680">
        <f t="shared" si="0"/>
        <v>0</v>
      </c>
      <c r="G10" s="681">
        <f t="shared" si="1"/>
        <v>0</v>
      </c>
      <c r="H10" s="679"/>
      <c r="I10" s="679"/>
      <c r="J10" s="679"/>
      <c r="K10" s="680">
        <f t="shared" si="2"/>
        <v>0</v>
      </c>
      <c r="L10" s="676"/>
    </row>
    <row r="11" spans="1:12">
      <c r="B11" s="676"/>
      <c r="C11" s="677"/>
      <c r="D11" s="678"/>
      <c r="E11" s="679"/>
      <c r="F11" s="680">
        <f t="shared" si="0"/>
        <v>0</v>
      </c>
      <c r="G11" s="681">
        <f t="shared" si="1"/>
        <v>0</v>
      </c>
      <c r="H11" s="679"/>
      <c r="I11" s="679"/>
      <c r="J11" s="679"/>
      <c r="K11" s="680">
        <f t="shared" si="2"/>
        <v>0</v>
      </c>
      <c r="L11" s="676"/>
    </row>
    <row r="12" spans="1:12">
      <c r="B12" s="676"/>
      <c r="C12" s="677"/>
      <c r="D12" s="678"/>
      <c r="E12" s="679"/>
      <c r="F12" s="680">
        <f t="shared" si="0"/>
        <v>0</v>
      </c>
      <c r="G12" s="681">
        <f t="shared" si="1"/>
        <v>0</v>
      </c>
      <c r="H12" s="679"/>
      <c r="I12" s="679"/>
      <c r="J12" s="679"/>
      <c r="K12" s="680">
        <f t="shared" si="2"/>
        <v>0</v>
      </c>
      <c r="L12" s="676"/>
    </row>
    <row r="13" spans="1:12">
      <c r="B13" s="676"/>
      <c r="C13" s="677"/>
      <c r="D13" s="678"/>
      <c r="E13" s="679"/>
      <c r="F13" s="680">
        <f t="shared" si="0"/>
        <v>0</v>
      </c>
      <c r="G13" s="681">
        <f t="shared" si="1"/>
        <v>0</v>
      </c>
      <c r="H13" s="679"/>
      <c r="I13" s="679"/>
      <c r="J13" s="679"/>
      <c r="K13" s="680">
        <f t="shared" si="2"/>
        <v>0</v>
      </c>
      <c r="L13" s="676"/>
    </row>
    <row r="14" spans="1:12">
      <c r="B14" s="676"/>
      <c r="C14" s="677"/>
      <c r="D14" s="678"/>
      <c r="E14" s="679"/>
      <c r="F14" s="680">
        <f t="shared" si="0"/>
        <v>0</v>
      </c>
      <c r="G14" s="681">
        <f t="shared" si="1"/>
        <v>0</v>
      </c>
      <c r="H14" s="679"/>
      <c r="I14" s="679"/>
      <c r="J14" s="679"/>
      <c r="K14" s="680">
        <f t="shared" si="2"/>
        <v>0</v>
      </c>
      <c r="L14" s="676"/>
    </row>
    <row r="15" spans="1:12">
      <c r="B15" s="676"/>
      <c r="C15" s="677"/>
      <c r="D15" s="678"/>
      <c r="E15" s="679"/>
      <c r="F15" s="680">
        <f t="shared" si="0"/>
        <v>0</v>
      </c>
      <c r="G15" s="681">
        <f t="shared" si="1"/>
        <v>0</v>
      </c>
      <c r="H15" s="679"/>
      <c r="I15" s="679"/>
      <c r="J15" s="679"/>
      <c r="K15" s="680">
        <f t="shared" si="2"/>
        <v>0</v>
      </c>
      <c r="L15" s="676"/>
    </row>
    <row r="16" spans="1:12">
      <c r="B16" s="676"/>
      <c r="C16" s="677"/>
      <c r="D16" s="678"/>
      <c r="E16" s="679"/>
      <c r="F16" s="680">
        <f t="shared" si="0"/>
        <v>0</v>
      </c>
      <c r="G16" s="681">
        <f t="shared" si="1"/>
        <v>0</v>
      </c>
      <c r="H16" s="679"/>
      <c r="I16" s="679"/>
      <c r="J16" s="679"/>
      <c r="K16" s="680">
        <f t="shared" si="2"/>
        <v>0</v>
      </c>
      <c r="L16" s="676"/>
    </row>
    <row r="17" spans="2:18">
      <c r="B17" s="676"/>
      <c r="C17" s="677"/>
      <c r="D17" s="678"/>
      <c r="E17" s="679"/>
      <c r="F17" s="680">
        <f t="shared" si="0"/>
        <v>0</v>
      </c>
      <c r="G17" s="681">
        <f t="shared" si="1"/>
        <v>0</v>
      </c>
      <c r="H17" s="679"/>
      <c r="I17" s="679"/>
      <c r="J17" s="679"/>
      <c r="K17" s="680">
        <f t="shared" si="2"/>
        <v>0</v>
      </c>
      <c r="L17" s="676"/>
      <c r="Q17" s="67" t="s">
        <v>3304</v>
      </c>
      <c r="R17" s="172"/>
    </row>
    <row r="18" spans="2:18">
      <c r="B18">
        <f>COUNTA(B8:B17)</f>
        <v>0</v>
      </c>
      <c r="C18" s="56" t="s">
        <v>3301</v>
      </c>
      <c r="D18" s="682">
        <f>SUM(D8:D17)</f>
        <v>0</v>
      </c>
      <c r="Q18" s="68" t="str">
        <f>IF(D18&lt;&gt;Bldg!H7,"Total Sq Feet does not equal Commercial Floor Area on BLDG tab","")</f>
        <v/>
      </c>
      <c r="R18" s="66"/>
    </row>
    <row r="19" spans="2:18" ht="15.75">
      <c r="C19" s="195" t="str">
        <f>Q18</f>
        <v/>
      </c>
      <c r="H19" s="205"/>
      <c r="I19" s="205"/>
      <c r="J19" s="205"/>
      <c r="K19" s="205"/>
    </row>
    <row r="20" spans="2:18" ht="15.75">
      <c r="H20" s="874" t="s">
        <v>3274</v>
      </c>
      <c r="I20" s="874"/>
      <c r="J20" s="874"/>
      <c r="K20" s="683">
        <f>SUM(K8:K17)</f>
        <v>0</v>
      </c>
    </row>
    <row r="21" spans="2:18" ht="15.75">
      <c r="H21" s="205"/>
      <c r="I21" s="205"/>
      <c r="J21" s="205"/>
      <c r="K21" s="205"/>
    </row>
    <row r="22" spans="2:18" ht="15.75">
      <c r="B22" s="684" t="s">
        <v>3278</v>
      </c>
      <c r="H22" s="874" t="s">
        <v>187</v>
      </c>
      <c r="I22" s="874"/>
      <c r="J22" s="874"/>
      <c r="K22" s="683">
        <v>0</v>
      </c>
    </row>
    <row r="23" spans="2:18" ht="15.75">
      <c r="B23" s="684"/>
      <c r="H23" s="205"/>
      <c r="I23" s="685"/>
      <c r="K23" s="686"/>
    </row>
    <row r="24" spans="2:18" ht="15.75">
      <c r="H24" s="206" t="s">
        <v>3275</v>
      </c>
      <c r="I24" s="205"/>
      <c r="J24" s="205"/>
      <c r="K24" s="687">
        <f>K20+K22</f>
        <v>0</v>
      </c>
    </row>
    <row r="25" spans="2:18" ht="15.75">
      <c r="H25" s="205"/>
      <c r="I25" s="685" t="s">
        <v>3276</v>
      </c>
      <c r="J25" s="688">
        <v>0</v>
      </c>
      <c r="K25" s="689">
        <f>(K24*J25)*-1</f>
        <v>0</v>
      </c>
    </row>
    <row r="26" spans="2:18" ht="19.5">
      <c r="C26" s="690"/>
      <c r="H26" s="205"/>
    </row>
    <row r="27" spans="2:18" ht="15.75">
      <c r="H27" s="205" t="s">
        <v>3277</v>
      </c>
      <c r="K27" s="683">
        <v>0</v>
      </c>
    </row>
  </sheetData>
  <mergeCells count="3">
    <mergeCell ref="H6:J6"/>
    <mergeCell ref="H20:J20"/>
    <mergeCell ref="H22:J22"/>
  </mergeCells>
  <dataValidations count="1">
    <dataValidation type="list" errorStyle="warning" showInputMessage="1" showErrorMessage="1" errorTitle="SmartDox" error="The value you entered for the dropdown is not valid." sqref="C8:C17" xr:uid="{00000000-0002-0000-1000-000000000000}">
      <formula1>SD_D_PL_CommercialBuildingType_Name</formula1>
    </dataValidation>
  </dataValidations>
  <pageMargins left="0.7" right="0.7" top="0.75" bottom="0.75" header="0.3" footer="0.3"/>
  <pageSetup scale="65" orientation="landscape" horizontalDpi="200" verticalDpi="200" r:id="rId1"/>
  <colBreaks count="1" manualBreakCount="1">
    <brk id="12"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U72"/>
  <sheetViews>
    <sheetView zoomScale="110" zoomScaleNormal="110" workbookViewId="0">
      <selection activeCell="A4" sqref="A4"/>
    </sheetView>
  </sheetViews>
  <sheetFormatPr defaultRowHeight="15"/>
  <cols>
    <col min="1" max="2" width="3.28515625" customWidth="1"/>
    <col min="3" max="3" width="20.28515625" customWidth="1"/>
    <col min="4" max="4" width="7.140625" customWidth="1"/>
    <col min="5" max="5" width="8.28515625" customWidth="1"/>
    <col min="6" max="6" width="6.28515625" customWidth="1"/>
    <col min="7" max="7" width="5.28515625" customWidth="1"/>
    <col min="8" max="8" width="11" style="246" customWidth="1"/>
    <col min="9" max="9" width="2.7109375" customWidth="1"/>
    <col min="10" max="10" width="14" customWidth="1"/>
    <col min="11" max="11" width="2.7109375" customWidth="1"/>
    <col min="12" max="12" width="7" customWidth="1"/>
    <col min="13" max="13" width="2.7109375" customWidth="1"/>
    <col min="14" max="14" width="15" customWidth="1"/>
    <col min="15" max="15" width="14.85546875" customWidth="1"/>
    <col min="16" max="16" width="32.140625" customWidth="1"/>
    <col min="17" max="17" width="2.42578125" customWidth="1"/>
    <col min="18" max="18" width="2.140625" style="47" customWidth="1"/>
    <col min="19" max="19" width="22.7109375" hidden="1" customWidth="1"/>
    <col min="20" max="20" width="18.140625" hidden="1" customWidth="1"/>
    <col min="21" max="21" width="2" style="47" customWidth="1"/>
  </cols>
  <sheetData>
    <row r="1" spans="1:20">
      <c r="A1" s="8" t="str">
        <f>'DEV Info'!A1</f>
        <v>Virginia Housing Rental Housing Loan Application - MIXED USE</v>
      </c>
    </row>
    <row r="2" spans="1:20" ht="3.6" customHeight="1" thickBot="1">
      <c r="A2" s="1"/>
      <c r="B2" s="1"/>
      <c r="C2" s="1"/>
      <c r="D2" s="1"/>
      <c r="E2" s="1"/>
      <c r="F2" s="1"/>
      <c r="G2" s="1"/>
      <c r="H2" s="247"/>
      <c r="I2" s="1"/>
      <c r="J2" s="69"/>
      <c r="K2" s="1"/>
      <c r="L2" s="1"/>
      <c r="M2" s="1"/>
      <c r="N2" s="1"/>
      <c r="O2" s="1"/>
    </row>
    <row r="3" spans="1:20" ht="10.15" customHeight="1"/>
    <row r="4" spans="1:20" ht="18.75">
      <c r="A4" s="26" t="s">
        <v>799</v>
      </c>
      <c r="B4" s="26" t="s">
        <v>250</v>
      </c>
      <c r="J4" s="265" t="s">
        <v>1043</v>
      </c>
      <c r="L4" s="265"/>
      <c r="N4" s="265"/>
      <c r="O4" s="265"/>
      <c r="S4" t="s">
        <v>248</v>
      </c>
    </row>
    <row r="5" spans="1:20">
      <c r="J5" s="875" t="s">
        <v>3306</v>
      </c>
      <c r="L5" s="875" t="s">
        <v>3307</v>
      </c>
      <c r="N5" s="875" t="s">
        <v>3308</v>
      </c>
    </row>
    <row r="6" spans="1:20" ht="15" customHeight="1">
      <c r="B6" s="61" t="s">
        <v>190</v>
      </c>
      <c r="C6" s="62"/>
      <c r="D6" s="62"/>
      <c r="H6" s="248" t="s">
        <v>244</v>
      </c>
      <c r="J6" s="875"/>
      <c r="L6" s="875"/>
      <c r="N6" s="875"/>
      <c r="O6" s="697" t="s">
        <v>3309</v>
      </c>
    </row>
    <row r="7" spans="1:20" ht="15" customHeight="1">
      <c r="B7" s="62"/>
      <c r="C7" s="63" t="s">
        <v>191</v>
      </c>
      <c r="D7" s="62"/>
      <c r="H7" s="475" t="e">
        <f>ROUND(J7/$T$7,0)</f>
        <v>#DIV/0!</v>
      </c>
      <c r="J7" s="406"/>
      <c r="L7" s="698" t="e">
        <f>N7/$T$8</f>
        <v>#DIV/0!</v>
      </c>
      <c r="N7" s="406"/>
      <c r="O7" s="698"/>
      <c r="S7" s="67" t="s">
        <v>249</v>
      </c>
      <c r="T7" s="30">
        <f>'DEV Info'!D27</f>
        <v>0</v>
      </c>
    </row>
    <row r="8" spans="1:20" ht="15" customHeight="1">
      <c r="B8" s="62"/>
      <c r="C8" s="63" t="s">
        <v>192</v>
      </c>
      <c r="D8" s="62"/>
      <c r="H8" s="475" t="e">
        <f t="shared" ref="H8:H21" si="0">ROUND(J8/$T$7,0)</f>
        <v>#DIV/0!</v>
      </c>
      <c r="J8" s="406"/>
      <c r="L8" s="698" t="e">
        <f t="shared" ref="L8:L21" si="1">N8/$T$8</f>
        <v>#DIV/0!</v>
      </c>
      <c r="N8" s="406"/>
      <c r="O8" s="698"/>
      <c r="S8" s="68" t="s">
        <v>3311</v>
      </c>
      <c r="T8" s="700">
        <f>Bldg!H7</f>
        <v>0</v>
      </c>
    </row>
    <row r="9" spans="1:20">
      <c r="B9" s="62"/>
      <c r="C9" s="63" t="s">
        <v>193</v>
      </c>
      <c r="D9" s="62"/>
      <c r="H9" s="475" t="e">
        <f t="shared" si="0"/>
        <v>#DIV/0!</v>
      </c>
      <c r="J9" s="406"/>
      <c r="L9" s="698" t="e">
        <f t="shared" si="1"/>
        <v>#DIV/0!</v>
      </c>
      <c r="N9" s="406"/>
      <c r="O9" s="698"/>
    </row>
    <row r="10" spans="1:20">
      <c r="B10" s="62"/>
      <c r="C10" s="63" t="s">
        <v>194</v>
      </c>
      <c r="D10" s="62" t="s">
        <v>245</v>
      </c>
      <c r="E10" s="408"/>
      <c r="H10" s="475" t="e">
        <f t="shared" si="0"/>
        <v>#DIV/0!</v>
      </c>
      <c r="J10" s="406"/>
      <c r="L10" s="698" t="e">
        <f t="shared" si="1"/>
        <v>#DIV/0!</v>
      </c>
      <c r="N10" s="406"/>
      <c r="O10" s="698"/>
    </row>
    <row r="11" spans="1:20">
      <c r="B11" s="62"/>
      <c r="C11" s="63" t="s">
        <v>195</v>
      </c>
      <c r="D11" s="62" t="s">
        <v>246</v>
      </c>
      <c r="E11" s="409">
        <v>0</v>
      </c>
      <c r="H11" s="475" t="e">
        <f t="shared" si="0"/>
        <v>#DIV/0!</v>
      </c>
      <c r="J11" s="406"/>
      <c r="L11" s="698" t="e">
        <f t="shared" si="1"/>
        <v>#DIV/0!</v>
      </c>
      <c r="N11" s="406"/>
      <c r="O11" s="698"/>
    </row>
    <row r="12" spans="1:20">
      <c r="B12" s="62"/>
      <c r="C12" s="63" t="s">
        <v>196</v>
      </c>
      <c r="D12" s="62"/>
      <c r="H12" s="475" t="e">
        <f t="shared" si="0"/>
        <v>#DIV/0!</v>
      </c>
      <c r="J12" s="406"/>
      <c r="L12" s="698" t="e">
        <f t="shared" si="1"/>
        <v>#DIV/0!</v>
      </c>
      <c r="N12" s="406"/>
      <c r="O12" s="698"/>
      <c r="S12" s="195"/>
    </row>
    <row r="13" spans="1:20">
      <c r="B13" s="62"/>
      <c r="C13" s="63" t="s">
        <v>197</v>
      </c>
      <c r="D13" s="62" t="s">
        <v>245</v>
      </c>
      <c r="E13" s="408"/>
      <c r="H13" s="475" t="e">
        <f t="shared" si="0"/>
        <v>#DIV/0!</v>
      </c>
      <c r="J13" s="406"/>
      <c r="L13" s="698" t="e">
        <f t="shared" si="1"/>
        <v>#DIV/0!</v>
      </c>
      <c r="N13" s="406"/>
      <c r="O13" s="698"/>
    </row>
    <row r="14" spans="1:20">
      <c r="B14" s="62"/>
      <c r="C14" s="63" t="s">
        <v>198</v>
      </c>
      <c r="D14" s="62"/>
      <c r="H14" s="475" t="e">
        <f t="shared" si="0"/>
        <v>#DIV/0!</v>
      </c>
      <c r="J14" s="406"/>
      <c r="L14" s="698" t="e">
        <f t="shared" si="1"/>
        <v>#DIV/0!</v>
      </c>
      <c r="N14" s="406"/>
      <c r="O14" s="698"/>
    </row>
    <row r="15" spans="1:20">
      <c r="B15" s="62"/>
      <c r="C15" s="63" t="s">
        <v>199</v>
      </c>
      <c r="D15" s="62"/>
      <c r="H15" s="475" t="e">
        <f t="shared" si="0"/>
        <v>#DIV/0!</v>
      </c>
      <c r="J15" s="406"/>
      <c r="L15" s="698" t="e">
        <f t="shared" si="1"/>
        <v>#DIV/0!</v>
      </c>
      <c r="N15" s="406"/>
      <c r="O15" s="698"/>
    </row>
    <row r="16" spans="1:20">
      <c r="B16" s="62"/>
      <c r="C16" s="63" t="s">
        <v>200</v>
      </c>
      <c r="D16" s="62"/>
      <c r="H16" s="475" t="e">
        <f t="shared" si="0"/>
        <v>#DIV/0!</v>
      </c>
      <c r="J16" s="406"/>
      <c r="L16" s="698" t="e">
        <f t="shared" si="1"/>
        <v>#DIV/0!</v>
      </c>
      <c r="N16" s="406"/>
      <c r="O16" s="698"/>
    </row>
    <row r="17" spans="2:16">
      <c r="B17" s="62"/>
      <c r="C17" s="63" t="s">
        <v>201</v>
      </c>
      <c r="D17" s="62"/>
      <c r="H17" s="475" t="e">
        <f t="shared" si="0"/>
        <v>#DIV/0!</v>
      </c>
      <c r="J17" s="406"/>
      <c r="L17" s="698" t="e">
        <f t="shared" si="1"/>
        <v>#DIV/0!</v>
      </c>
      <c r="N17" s="406"/>
      <c r="O17" s="698"/>
    </row>
    <row r="18" spans="2:16">
      <c r="B18" s="62"/>
      <c r="C18" s="63" t="s">
        <v>202</v>
      </c>
      <c r="D18" s="62"/>
      <c r="H18" s="475" t="e">
        <f t="shared" si="0"/>
        <v>#DIV/0!</v>
      </c>
      <c r="J18" s="406"/>
      <c r="L18" s="698" t="e">
        <f t="shared" si="1"/>
        <v>#DIV/0!</v>
      </c>
      <c r="N18" s="406"/>
      <c r="O18" s="698"/>
    </row>
    <row r="19" spans="2:16">
      <c r="B19" s="62"/>
      <c r="C19" s="63" t="s">
        <v>203</v>
      </c>
      <c r="D19" s="877"/>
      <c r="E19" s="877"/>
      <c r="F19" s="877"/>
      <c r="H19" s="475" t="e">
        <f t="shared" si="0"/>
        <v>#DIV/0!</v>
      </c>
      <c r="J19" s="406"/>
      <c r="L19" s="698" t="e">
        <f t="shared" si="1"/>
        <v>#DIV/0!</v>
      </c>
      <c r="N19" s="406"/>
      <c r="O19" s="698"/>
    </row>
    <row r="20" spans="2:16" ht="15.75" thickBot="1">
      <c r="B20" s="62"/>
      <c r="C20" s="63" t="s">
        <v>203</v>
      </c>
      <c r="D20" s="876"/>
      <c r="E20" s="876"/>
      <c r="F20" s="876"/>
      <c r="H20" s="476" t="e">
        <f t="shared" si="0"/>
        <v>#DIV/0!</v>
      </c>
      <c r="J20" s="503"/>
      <c r="L20" s="698" t="e">
        <f t="shared" si="1"/>
        <v>#DIV/0!</v>
      </c>
      <c r="N20" s="503"/>
      <c r="O20" s="23"/>
    </row>
    <row r="21" spans="2:16">
      <c r="B21" s="61"/>
      <c r="C21" s="61"/>
      <c r="D21" s="61" t="s">
        <v>204</v>
      </c>
      <c r="H21" s="475" t="e">
        <f t="shared" si="0"/>
        <v>#DIV/0!</v>
      </c>
      <c r="J21" s="64">
        <f>ROUND(SUM(J7:J20),0)</f>
        <v>0</v>
      </c>
      <c r="L21" s="698" t="e">
        <f t="shared" si="1"/>
        <v>#DIV/0!</v>
      </c>
      <c r="N21" s="64">
        <f>SUM(N7:N20)</f>
        <v>0</v>
      </c>
      <c r="O21" s="699">
        <f>J21+N21</f>
        <v>0</v>
      </c>
    </row>
    <row r="22" spans="2:16" ht="10.9" customHeight="1">
      <c r="B22" s="62"/>
      <c r="C22" s="62"/>
      <c r="D22" s="62"/>
      <c r="H22" s="475"/>
    </row>
    <row r="23" spans="2:16">
      <c r="B23" s="61" t="s">
        <v>205</v>
      </c>
      <c r="C23" s="62"/>
      <c r="D23" s="62"/>
      <c r="H23" s="475"/>
    </row>
    <row r="24" spans="2:16">
      <c r="B24" s="62"/>
      <c r="C24" s="63" t="s">
        <v>206</v>
      </c>
      <c r="D24" s="62"/>
      <c r="H24" s="475" t="e">
        <f t="shared" ref="H24:H30" si="2">ROUND(J24/$T$7,0)</f>
        <v>#DIV/0!</v>
      </c>
      <c r="J24" s="406"/>
      <c r="L24" s="698" t="e">
        <f t="shared" ref="L24:L30" si="3">N24/$T$8</f>
        <v>#DIV/0!</v>
      </c>
      <c r="N24" s="406"/>
      <c r="O24" s="698"/>
    </row>
    <row r="25" spans="2:16">
      <c r="B25" s="62"/>
      <c r="C25" s="63" t="s">
        <v>207</v>
      </c>
      <c r="D25" s="62"/>
      <c r="H25" s="475" t="e">
        <f t="shared" si="2"/>
        <v>#DIV/0!</v>
      </c>
      <c r="J25" s="406"/>
      <c r="L25" s="698" t="e">
        <f t="shared" si="3"/>
        <v>#DIV/0!</v>
      </c>
      <c r="N25" s="406"/>
      <c r="O25" s="698"/>
      <c r="P25" s="878" t="s">
        <v>1286</v>
      </c>
    </row>
    <row r="26" spans="2:16">
      <c r="B26" s="62"/>
      <c r="C26" s="63" t="s">
        <v>208</v>
      </c>
      <c r="D26" s="62"/>
      <c r="H26" s="475" t="e">
        <f t="shared" si="2"/>
        <v>#DIV/0!</v>
      </c>
      <c r="J26" s="406"/>
      <c r="L26" s="698" t="e">
        <f t="shared" si="3"/>
        <v>#DIV/0!</v>
      </c>
      <c r="N26" s="406"/>
      <c r="O26" s="698"/>
      <c r="P26" s="878"/>
    </row>
    <row r="27" spans="2:16">
      <c r="B27" s="62"/>
      <c r="C27" s="63" t="s">
        <v>209</v>
      </c>
      <c r="D27" s="62"/>
      <c r="H27" s="475" t="e">
        <f t="shared" si="2"/>
        <v>#DIV/0!</v>
      </c>
      <c r="J27" s="406"/>
      <c r="L27" s="698" t="e">
        <f t="shared" si="3"/>
        <v>#DIV/0!</v>
      </c>
      <c r="N27" s="406"/>
      <c r="O27" s="698"/>
      <c r="P27" s="878"/>
    </row>
    <row r="28" spans="2:16">
      <c r="B28" s="62"/>
      <c r="C28" s="63" t="s">
        <v>210</v>
      </c>
      <c r="D28" s="877"/>
      <c r="E28" s="877"/>
      <c r="F28" s="877"/>
      <c r="H28" s="475" t="e">
        <f t="shared" si="2"/>
        <v>#DIV/0!</v>
      </c>
      <c r="J28" s="406"/>
      <c r="L28" s="698" t="e">
        <f t="shared" si="3"/>
        <v>#DIV/0!</v>
      </c>
      <c r="N28" s="406"/>
      <c r="O28" s="698"/>
    </row>
    <row r="29" spans="2:16" ht="15.75" thickBot="1">
      <c r="B29" s="62"/>
      <c r="C29" s="63" t="s">
        <v>210</v>
      </c>
      <c r="D29" s="876"/>
      <c r="E29" s="876"/>
      <c r="F29" s="876"/>
      <c r="H29" s="476" t="e">
        <f t="shared" si="2"/>
        <v>#DIV/0!</v>
      </c>
      <c r="J29" s="407"/>
      <c r="L29" s="698" t="e">
        <f t="shared" si="3"/>
        <v>#DIV/0!</v>
      </c>
      <c r="N29" s="407"/>
      <c r="O29" s="698"/>
    </row>
    <row r="30" spans="2:16">
      <c r="B30" s="62"/>
      <c r="C30" s="62"/>
      <c r="D30" s="61" t="s">
        <v>211</v>
      </c>
      <c r="H30" s="475" t="e">
        <f t="shared" si="2"/>
        <v>#DIV/0!</v>
      </c>
      <c r="J30" s="64">
        <f>ROUND(SUM(J24:J29),0)</f>
        <v>0</v>
      </c>
      <c r="L30" s="698" t="e">
        <f t="shared" si="3"/>
        <v>#DIV/0!</v>
      </c>
      <c r="N30" s="64">
        <f>SUM(N24:N29)</f>
        <v>0</v>
      </c>
      <c r="O30" s="699">
        <f>J30+N30</f>
        <v>0</v>
      </c>
    </row>
    <row r="31" spans="2:16" ht="10.9" customHeight="1">
      <c r="B31" s="62"/>
      <c r="C31" s="62"/>
      <c r="D31" s="62"/>
      <c r="H31" s="475"/>
    </row>
    <row r="32" spans="2:16">
      <c r="B32" s="61" t="s">
        <v>212</v>
      </c>
      <c r="C32" s="62"/>
      <c r="D32" s="62"/>
      <c r="H32" s="475"/>
    </row>
    <row r="33" spans="2:15">
      <c r="B33" s="62"/>
      <c r="C33" s="63" t="s">
        <v>213</v>
      </c>
      <c r="D33" s="62"/>
      <c r="H33" s="475" t="e">
        <f t="shared" ref="H33:H53" si="4">ROUND(J33/$T$7,0)</f>
        <v>#DIV/0!</v>
      </c>
      <c r="J33" s="406"/>
      <c r="L33" s="698" t="e">
        <f t="shared" ref="L33:L53" si="5">N33/$T$8</f>
        <v>#DIV/0!</v>
      </c>
      <c r="N33" s="406"/>
      <c r="O33" s="698"/>
    </row>
    <row r="34" spans="2:15">
      <c r="B34" s="62"/>
      <c r="C34" s="63" t="s">
        <v>214</v>
      </c>
      <c r="D34" s="62"/>
      <c r="H34" s="475" t="e">
        <f t="shared" si="4"/>
        <v>#DIV/0!</v>
      </c>
      <c r="J34" s="406"/>
      <c r="L34" s="698" t="e">
        <f t="shared" si="5"/>
        <v>#DIV/0!</v>
      </c>
      <c r="N34" s="406"/>
      <c r="O34" s="698"/>
    </row>
    <row r="35" spans="2:15">
      <c r="B35" s="62"/>
      <c r="C35" s="63" t="s">
        <v>215</v>
      </c>
      <c r="D35" s="62"/>
      <c r="H35" s="475" t="e">
        <f t="shared" si="4"/>
        <v>#DIV/0!</v>
      </c>
      <c r="J35" s="406"/>
      <c r="L35" s="698" t="e">
        <f t="shared" si="5"/>
        <v>#DIV/0!</v>
      </c>
      <c r="N35" s="406"/>
      <c r="O35" s="698"/>
    </row>
    <row r="36" spans="2:15">
      <c r="B36" s="62"/>
      <c r="C36" s="63" t="s">
        <v>216</v>
      </c>
      <c r="D36" s="62"/>
      <c r="H36" s="475" t="e">
        <f t="shared" si="4"/>
        <v>#DIV/0!</v>
      </c>
      <c r="J36" s="406"/>
      <c r="L36" s="698" t="e">
        <f t="shared" si="5"/>
        <v>#DIV/0!</v>
      </c>
      <c r="N36" s="406"/>
      <c r="O36" s="698"/>
    </row>
    <row r="37" spans="2:15">
      <c r="B37" s="62"/>
      <c r="C37" s="63" t="s">
        <v>136</v>
      </c>
      <c r="D37" s="62"/>
      <c r="H37" s="475" t="e">
        <f t="shared" si="4"/>
        <v>#DIV/0!</v>
      </c>
      <c r="J37" s="406"/>
      <c r="L37" s="698" t="e">
        <f t="shared" si="5"/>
        <v>#DIV/0!</v>
      </c>
      <c r="N37" s="406"/>
      <c r="O37" s="698"/>
    </row>
    <row r="38" spans="2:15">
      <c r="B38" s="62"/>
      <c r="C38" s="63" t="s">
        <v>217</v>
      </c>
      <c r="D38" s="62"/>
      <c r="H38" s="475" t="e">
        <f t="shared" si="4"/>
        <v>#DIV/0!</v>
      </c>
      <c r="J38" s="406"/>
      <c r="L38" s="698" t="e">
        <f t="shared" si="5"/>
        <v>#DIV/0!</v>
      </c>
      <c r="N38" s="406"/>
      <c r="O38" s="698"/>
    </row>
    <row r="39" spans="2:15">
      <c r="B39" s="62"/>
      <c r="C39" s="63" t="s">
        <v>218</v>
      </c>
      <c r="D39" s="62"/>
      <c r="H39" s="475" t="e">
        <f t="shared" si="4"/>
        <v>#DIV/0!</v>
      </c>
      <c r="J39" s="406"/>
      <c r="L39" s="698" t="e">
        <f t="shared" si="5"/>
        <v>#DIV/0!</v>
      </c>
      <c r="N39" s="406"/>
      <c r="O39" s="698"/>
    </row>
    <row r="40" spans="2:15">
      <c r="B40" s="62"/>
      <c r="C40" s="63" t="s">
        <v>219</v>
      </c>
      <c r="D40" s="62"/>
      <c r="H40" s="475" t="e">
        <f t="shared" si="4"/>
        <v>#DIV/0!</v>
      </c>
      <c r="J40" s="406"/>
      <c r="L40" s="698" t="e">
        <f t="shared" si="5"/>
        <v>#DIV/0!</v>
      </c>
      <c r="N40" s="406"/>
      <c r="O40" s="698"/>
    </row>
    <row r="41" spans="2:15">
      <c r="B41" s="62"/>
      <c r="C41" s="63" t="s">
        <v>220</v>
      </c>
      <c r="D41" s="62"/>
      <c r="H41" s="475" t="e">
        <f t="shared" si="4"/>
        <v>#DIV/0!</v>
      </c>
      <c r="J41" s="406"/>
      <c r="L41" s="698" t="e">
        <f t="shared" si="5"/>
        <v>#DIV/0!</v>
      </c>
      <c r="N41" s="406"/>
      <c r="O41" s="698"/>
    </row>
    <row r="42" spans="2:15">
      <c r="B42" s="62"/>
      <c r="C42" s="63" t="s">
        <v>221</v>
      </c>
      <c r="D42" s="62"/>
      <c r="H42" s="475" t="e">
        <f t="shared" si="4"/>
        <v>#DIV/0!</v>
      </c>
      <c r="J42" s="406"/>
      <c r="L42" s="698" t="e">
        <f t="shared" si="5"/>
        <v>#DIV/0!</v>
      </c>
      <c r="N42" s="406"/>
      <c r="O42" s="698"/>
    </row>
    <row r="43" spans="2:15">
      <c r="B43" s="62"/>
      <c r="C43" s="63" t="s">
        <v>222</v>
      </c>
      <c r="D43" s="62"/>
      <c r="H43" s="475" t="e">
        <f t="shared" si="4"/>
        <v>#DIV/0!</v>
      </c>
      <c r="J43" s="406"/>
      <c r="L43" s="698" t="e">
        <f t="shared" si="5"/>
        <v>#DIV/0!</v>
      </c>
      <c r="N43" s="406"/>
      <c r="O43" s="698"/>
    </row>
    <row r="44" spans="2:15">
      <c r="B44" s="62"/>
      <c r="C44" s="63" t="s">
        <v>223</v>
      </c>
      <c r="D44" s="62"/>
      <c r="H44" s="475" t="e">
        <f t="shared" si="4"/>
        <v>#DIV/0!</v>
      </c>
      <c r="J44" s="406"/>
      <c r="L44" s="698" t="e">
        <f t="shared" si="5"/>
        <v>#DIV/0!</v>
      </c>
      <c r="N44" s="406"/>
      <c r="O44" s="698"/>
    </row>
    <row r="45" spans="2:15">
      <c r="B45" s="62"/>
      <c r="C45" s="63" t="s">
        <v>224</v>
      </c>
      <c r="D45" s="62"/>
      <c r="H45" s="475" t="e">
        <f t="shared" si="4"/>
        <v>#DIV/0!</v>
      </c>
      <c r="J45" s="406"/>
      <c r="L45" s="698" t="e">
        <f t="shared" si="5"/>
        <v>#DIV/0!</v>
      </c>
      <c r="N45" s="406"/>
      <c r="O45" s="698"/>
    </row>
    <row r="46" spans="2:15">
      <c r="B46" s="62"/>
      <c r="C46" s="63" t="s">
        <v>225</v>
      </c>
      <c r="D46" s="62"/>
      <c r="H46" s="475" t="e">
        <f t="shared" si="4"/>
        <v>#DIV/0!</v>
      </c>
      <c r="J46" s="406"/>
      <c r="L46" s="698" t="e">
        <f t="shared" si="5"/>
        <v>#DIV/0!</v>
      </c>
      <c r="N46" s="406"/>
      <c r="O46" s="698"/>
    </row>
    <row r="47" spans="2:15">
      <c r="B47" s="62"/>
      <c r="C47" s="63" t="s">
        <v>226</v>
      </c>
      <c r="D47" s="62"/>
      <c r="H47" s="475" t="e">
        <f t="shared" si="4"/>
        <v>#DIV/0!</v>
      </c>
      <c r="J47" s="406"/>
      <c r="L47" s="698" t="e">
        <f t="shared" si="5"/>
        <v>#DIV/0!</v>
      </c>
      <c r="N47" s="406"/>
      <c r="O47" s="698"/>
    </row>
    <row r="48" spans="2:15">
      <c r="B48" s="62"/>
      <c r="C48" s="63" t="s">
        <v>227</v>
      </c>
      <c r="D48" s="62"/>
      <c r="H48" s="475" t="e">
        <f t="shared" si="4"/>
        <v>#DIV/0!</v>
      </c>
      <c r="J48" s="406"/>
      <c r="L48" s="698" t="e">
        <f t="shared" si="5"/>
        <v>#DIV/0!</v>
      </c>
      <c r="N48" s="406"/>
      <c r="O48" s="698"/>
    </row>
    <row r="49" spans="2:15">
      <c r="B49" s="62"/>
      <c r="C49" s="63" t="s">
        <v>228</v>
      </c>
      <c r="D49" s="62"/>
      <c r="H49" s="475" t="e">
        <f t="shared" si="4"/>
        <v>#DIV/0!</v>
      </c>
      <c r="J49" s="406"/>
      <c r="L49" s="698" t="e">
        <f t="shared" si="5"/>
        <v>#DIV/0!</v>
      </c>
      <c r="N49" s="406"/>
      <c r="O49" s="698"/>
    </row>
    <row r="50" spans="2:15">
      <c r="B50" s="62"/>
      <c r="C50" s="63" t="s">
        <v>229</v>
      </c>
      <c r="D50" s="62"/>
      <c r="H50" s="475" t="e">
        <f t="shared" si="4"/>
        <v>#DIV/0!</v>
      </c>
      <c r="J50" s="406"/>
      <c r="L50" s="698" t="e">
        <f t="shared" si="5"/>
        <v>#DIV/0!</v>
      </c>
      <c r="N50" s="406"/>
      <c r="O50" s="698"/>
    </row>
    <row r="51" spans="2:15">
      <c r="B51" s="62"/>
      <c r="C51" s="63" t="s">
        <v>247</v>
      </c>
      <c r="D51" s="877"/>
      <c r="E51" s="877"/>
      <c r="F51" s="877"/>
      <c r="H51" s="475" t="e">
        <f t="shared" si="4"/>
        <v>#DIV/0!</v>
      </c>
      <c r="J51" s="406"/>
      <c r="L51" s="698" t="e">
        <f t="shared" si="5"/>
        <v>#DIV/0!</v>
      </c>
      <c r="N51" s="406"/>
      <c r="O51" s="698"/>
    </row>
    <row r="52" spans="2:15" ht="15.75" thickBot="1">
      <c r="B52" s="62"/>
      <c r="C52" s="63" t="s">
        <v>247</v>
      </c>
      <c r="D52" s="876"/>
      <c r="E52" s="876"/>
      <c r="F52" s="876"/>
      <c r="H52" s="476" t="e">
        <f t="shared" si="4"/>
        <v>#DIV/0!</v>
      </c>
      <c r="J52" s="407"/>
      <c r="L52" s="698" t="e">
        <f t="shared" si="5"/>
        <v>#DIV/0!</v>
      </c>
      <c r="N52" s="407"/>
      <c r="O52" s="698"/>
    </row>
    <row r="53" spans="2:15">
      <c r="B53" s="62"/>
      <c r="C53" s="62"/>
      <c r="D53" s="61"/>
      <c r="G53" s="722" t="s">
        <v>230</v>
      </c>
      <c r="H53" s="475" t="e">
        <f t="shared" si="4"/>
        <v>#DIV/0!</v>
      </c>
      <c r="J53" s="64">
        <f>ROUND(SUM(J33:J52),0)</f>
        <v>0</v>
      </c>
      <c r="L53" s="698" t="e">
        <f t="shared" si="5"/>
        <v>#DIV/0!</v>
      </c>
      <c r="N53" s="64">
        <f>SUM(N33:N52)</f>
        <v>0</v>
      </c>
      <c r="O53" s="699">
        <f>J53+N53</f>
        <v>0</v>
      </c>
    </row>
    <row r="54" spans="2:15" ht="9.6" customHeight="1">
      <c r="B54" s="62"/>
      <c r="C54" s="62"/>
      <c r="D54" s="62"/>
      <c r="H54" s="475"/>
    </row>
    <row r="55" spans="2:15">
      <c r="B55" s="61" t="s">
        <v>231</v>
      </c>
      <c r="C55" s="62"/>
      <c r="D55" s="62"/>
      <c r="H55" s="475"/>
    </row>
    <row r="56" spans="2:15">
      <c r="B56" s="62"/>
      <c r="C56" s="63" t="s">
        <v>232</v>
      </c>
      <c r="D56" s="62"/>
      <c r="H56" s="475" t="e">
        <f t="shared" ref="H56:H65" si="6">ROUND(J56/$T$7,0)</f>
        <v>#DIV/0!</v>
      </c>
      <c r="J56" s="406"/>
      <c r="L56" s="698" t="e">
        <f t="shared" ref="L56:L65" si="7">N56/$T$8</f>
        <v>#DIV/0!</v>
      </c>
      <c r="N56" s="406"/>
      <c r="O56" s="698"/>
    </row>
    <row r="57" spans="2:15">
      <c r="B57" s="62"/>
      <c r="C57" s="63" t="s">
        <v>233</v>
      </c>
      <c r="D57" s="62"/>
      <c r="H57" s="475" t="e">
        <f t="shared" si="6"/>
        <v>#DIV/0!</v>
      </c>
      <c r="J57" s="406"/>
      <c r="L57" s="698" t="e">
        <f t="shared" si="7"/>
        <v>#DIV/0!</v>
      </c>
      <c r="N57" s="406"/>
      <c r="O57" s="698"/>
    </row>
    <row r="58" spans="2:15">
      <c r="B58" s="62"/>
      <c r="C58" s="63" t="s">
        <v>234</v>
      </c>
      <c r="D58" s="62"/>
      <c r="H58" s="475" t="e">
        <f t="shared" si="6"/>
        <v>#DIV/0!</v>
      </c>
      <c r="J58" s="406"/>
      <c r="L58" s="698" t="e">
        <f t="shared" si="7"/>
        <v>#DIV/0!</v>
      </c>
      <c r="N58" s="406"/>
      <c r="O58" s="698"/>
    </row>
    <row r="59" spans="2:15">
      <c r="B59" s="62"/>
      <c r="C59" s="63" t="s">
        <v>235</v>
      </c>
      <c r="D59" s="62"/>
      <c r="H59" s="475" t="e">
        <f t="shared" si="6"/>
        <v>#DIV/0!</v>
      </c>
      <c r="J59" s="406"/>
      <c r="L59" s="698" t="e">
        <f t="shared" si="7"/>
        <v>#DIV/0!</v>
      </c>
      <c r="N59" s="406"/>
      <c r="O59" s="698"/>
    </row>
    <row r="60" spans="2:15">
      <c r="B60" s="62"/>
      <c r="C60" s="63" t="s">
        <v>236</v>
      </c>
      <c r="D60" s="62"/>
      <c r="H60" s="475" t="e">
        <f t="shared" si="6"/>
        <v>#DIV/0!</v>
      </c>
      <c r="J60" s="406"/>
      <c r="L60" s="698" t="e">
        <f t="shared" si="7"/>
        <v>#DIV/0!</v>
      </c>
      <c r="N60" s="406"/>
      <c r="O60" s="698"/>
    </row>
    <row r="61" spans="2:15">
      <c r="B61" s="62"/>
      <c r="C61" s="63" t="s">
        <v>237</v>
      </c>
      <c r="D61" s="62"/>
      <c r="H61" s="475" t="e">
        <f t="shared" si="6"/>
        <v>#DIV/0!</v>
      </c>
      <c r="J61" s="406"/>
      <c r="L61" s="698" t="e">
        <f t="shared" si="7"/>
        <v>#DIV/0!</v>
      </c>
      <c r="N61" s="406"/>
      <c r="O61" s="698"/>
    </row>
    <row r="62" spans="2:15">
      <c r="B62" s="62"/>
      <c r="C62" s="63" t="s">
        <v>238</v>
      </c>
      <c r="D62" s="62"/>
      <c r="H62" s="475" t="e">
        <f t="shared" si="6"/>
        <v>#DIV/0!</v>
      </c>
      <c r="J62" s="406"/>
      <c r="L62" s="698" t="e">
        <f t="shared" si="7"/>
        <v>#DIV/0!</v>
      </c>
      <c r="N62" s="406"/>
      <c r="O62" s="698"/>
    </row>
    <row r="63" spans="2:15">
      <c r="B63" s="62"/>
      <c r="C63" s="63" t="s">
        <v>239</v>
      </c>
      <c r="D63" s="877"/>
      <c r="E63" s="877"/>
      <c r="F63" s="877"/>
      <c r="H63" s="475" t="e">
        <f t="shared" si="6"/>
        <v>#DIV/0!</v>
      </c>
      <c r="J63" s="406"/>
      <c r="L63" s="698" t="e">
        <f t="shared" si="7"/>
        <v>#DIV/0!</v>
      </c>
      <c r="N63" s="406"/>
      <c r="O63" s="698"/>
    </row>
    <row r="64" spans="2:15" ht="15.75" thickBot="1">
      <c r="B64" s="62"/>
      <c r="C64" s="63" t="s">
        <v>239</v>
      </c>
      <c r="D64" s="876"/>
      <c r="E64" s="876"/>
      <c r="F64" s="876"/>
      <c r="H64" s="476" t="e">
        <f t="shared" si="6"/>
        <v>#DIV/0!</v>
      </c>
      <c r="J64" s="407"/>
      <c r="L64" s="698" t="e">
        <f t="shared" si="7"/>
        <v>#DIV/0!</v>
      </c>
      <c r="N64" s="407"/>
      <c r="O64" s="698"/>
    </row>
    <row r="65" spans="2:15">
      <c r="B65" s="62"/>
      <c r="C65" s="62"/>
      <c r="D65" s="61" t="s">
        <v>240</v>
      </c>
      <c r="H65" s="475" t="e">
        <f t="shared" si="6"/>
        <v>#DIV/0!</v>
      </c>
      <c r="J65" s="64">
        <f>ROUND(SUM(J56:J64),0)</f>
        <v>0</v>
      </c>
      <c r="L65" s="698" t="e">
        <f t="shared" si="7"/>
        <v>#DIV/0!</v>
      </c>
      <c r="N65" s="64">
        <f>SUM(N56:N64)</f>
        <v>0</v>
      </c>
      <c r="O65" s="699">
        <f>J65+N65</f>
        <v>0</v>
      </c>
    </row>
    <row r="66" spans="2:15" ht="9.6" customHeight="1">
      <c r="B66" s="62"/>
      <c r="C66" s="62"/>
      <c r="D66" s="62"/>
      <c r="H66" s="475"/>
    </row>
    <row r="67" spans="2:15">
      <c r="C67" s="61" t="s">
        <v>241</v>
      </c>
      <c r="D67" s="62"/>
      <c r="H67" s="475" t="e">
        <f t="shared" ref="H67" si="8">ROUND(J67/$T$7,0)</f>
        <v>#DIV/0!</v>
      </c>
      <c r="J67" s="64">
        <f>J65+J53+J30+J21</f>
        <v>0</v>
      </c>
      <c r="L67" s="698" t="e">
        <f t="shared" ref="L67" si="9">N67/$T$8</f>
        <v>#DIV/0!</v>
      </c>
      <c r="N67" s="64">
        <f>N65+N53+N30+N21</f>
        <v>0</v>
      </c>
      <c r="O67" s="64"/>
    </row>
    <row r="68" spans="2:15" ht="7.15" customHeight="1">
      <c r="B68" s="62"/>
      <c r="C68" s="62"/>
      <c r="D68" s="62"/>
      <c r="H68" s="475"/>
    </row>
    <row r="69" spans="2:15">
      <c r="B69" s="62" t="s">
        <v>242</v>
      </c>
      <c r="C69" s="62"/>
      <c r="D69" s="62"/>
      <c r="H69" s="475"/>
      <c r="J69" s="406"/>
      <c r="L69" s="698"/>
      <c r="N69" s="406"/>
      <c r="O69" s="698"/>
    </row>
    <row r="70" spans="2:15">
      <c r="B70" s="62"/>
      <c r="C70" s="62"/>
      <c r="D70" s="62"/>
      <c r="H70" s="475"/>
    </row>
    <row r="71" spans="2:15" ht="15.75" thickBot="1">
      <c r="B71" s="61" t="s">
        <v>243</v>
      </c>
      <c r="C71" s="62"/>
      <c r="D71" s="62"/>
      <c r="H71" s="475" t="e">
        <f t="shared" ref="H71" si="10">ROUND(J71/$T$7,0)</f>
        <v>#DIV/0!</v>
      </c>
      <c r="J71" s="65">
        <f>J67+J69</f>
        <v>0</v>
      </c>
      <c r="L71" s="183"/>
      <c r="N71" s="65">
        <f>N67+N69</f>
        <v>0</v>
      </c>
      <c r="O71" s="65">
        <f>J71+N71</f>
        <v>0</v>
      </c>
    </row>
    <row r="72" spans="2:15" ht="15.75" thickTop="1"/>
  </sheetData>
  <sheetProtection algorithmName="SHA-512" hashValue="4qtg41EEvEXU4yGsom1fjazAYH0mvEa+r1Cb4tCIJWDNGU8nZ7DyfX1y7WTnxJL47vAkdMKhe1KFo3h9Yyx0SQ==" saltValue="1pmV48bBltNk17oBkjBfrA==" spinCount="100000" sheet="1" objects="1" scenarios="1" autoFilter="0"/>
  <mergeCells count="12">
    <mergeCell ref="D64:F64"/>
    <mergeCell ref="P25:P27"/>
    <mergeCell ref="D19:F19"/>
    <mergeCell ref="D20:F20"/>
    <mergeCell ref="D28:F28"/>
    <mergeCell ref="D29:F29"/>
    <mergeCell ref="D51:F51"/>
    <mergeCell ref="J5:J6"/>
    <mergeCell ref="N5:N6"/>
    <mergeCell ref="L5:L6"/>
    <mergeCell ref="D52:F52"/>
    <mergeCell ref="D63:F63"/>
  </mergeCells>
  <dataValidations count="2">
    <dataValidation type="whole" errorStyle="warning" allowBlank="1" showInputMessage="1" showErrorMessage="1" errorTitle="Whole Numbers Only" error="Use Whole Numbers only to ensure totals match what is seen on the DCA. " sqref="N33:O52 N56:O64 N8:O20 N69:O69 J56:J64 J33:J52 J24:J29 J8:J20 J69 L69 N24:O29" xr:uid="{00000000-0002-0000-1100-000000000000}">
      <formula1>0</formula1>
      <formula2>200000000</formula2>
    </dataValidation>
    <dataValidation type="whole" errorStyle="warning" allowBlank="1" showInputMessage="1" showErrorMessage="1" errorTitle="Whole Numbers Only" error="Use WHOLE NUMBERS only to ensure totals match what is seen on the DCA. " sqref="J7 L33:L53 N7:O7 L24:L30 L7:L21 L56:L65 L67" xr:uid="{00000000-0002-0000-1100-000001000000}">
      <formula1>0</formula1>
      <formula2>200000000</formula2>
    </dataValidation>
  </dataValidations>
  <pageMargins left="0.7" right="0.7" top="0.25" bottom="0.5" header="0.3" footer="0.3"/>
  <pageSetup scale="66" fitToHeight="2" orientation="portrait" r:id="rId1"/>
  <headerFooter>
    <oddFooter>&amp;L&amp;9&amp;F&amp;R&amp;9&amp;A, Page &amp;P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N144"/>
  <sheetViews>
    <sheetView zoomScale="110" zoomScaleNormal="110" workbookViewId="0">
      <selection activeCell="A4" sqref="A4"/>
    </sheetView>
  </sheetViews>
  <sheetFormatPr defaultRowHeight="15"/>
  <cols>
    <col min="1" max="1" width="3.5703125" style="59" customWidth="1"/>
    <col min="2" max="2" width="3.28515625" customWidth="1"/>
    <col min="3" max="3" width="33.5703125" customWidth="1"/>
    <col min="4" max="4" width="19.28515625" customWidth="1"/>
    <col min="5" max="5" width="11.5703125" customWidth="1"/>
    <col min="6" max="6" width="13.28515625" customWidth="1"/>
    <col min="7" max="7" width="5.5703125" customWidth="1"/>
    <col min="8" max="8" width="10.28515625" customWidth="1"/>
    <col min="9" max="9" width="45.28515625" customWidth="1"/>
    <col min="10" max="10" width="2.140625" style="47" customWidth="1"/>
    <col min="11" max="11" width="22.7109375" hidden="1" customWidth="1"/>
    <col min="12" max="12" width="7" hidden="1" customWidth="1"/>
    <col min="13" max="13" width="2" style="47" customWidth="1"/>
    <col min="16" max="16" width="8.85546875" customWidth="1"/>
  </cols>
  <sheetData>
    <row r="1" spans="1:14">
      <c r="A1" s="8" t="str">
        <f>'DEV Info'!A1</f>
        <v>Virginia Housing Rental Housing Loan Application - MIXED USE</v>
      </c>
    </row>
    <row r="2" spans="1:14" ht="3.6" customHeight="1" thickBot="1">
      <c r="A2" s="232"/>
      <c r="B2" s="1"/>
      <c r="C2" s="10"/>
      <c r="D2" s="1"/>
      <c r="E2" s="1"/>
      <c r="F2" s="10"/>
    </row>
    <row r="3" spans="1:14" ht="10.15" customHeight="1"/>
    <row r="4" spans="1:14" ht="18.75">
      <c r="A4" s="233" t="s">
        <v>332</v>
      </c>
      <c r="B4" s="26" t="s">
        <v>253</v>
      </c>
      <c r="F4" s="265" t="s">
        <v>808</v>
      </c>
      <c r="K4" t="s">
        <v>248</v>
      </c>
    </row>
    <row r="5" spans="1:14" ht="6.6" customHeight="1"/>
    <row r="6" spans="1:14" s="24" customFormat="1" ht="15" customHeight="1">
      <c r="A6" s="231"/>
      <c r="B6" s="25" t="s">
        <v>1332</v>
      </c>
      <c r="F6"/>
      <c r="J6" s="47"/>
      <c r="L6" s="24" t="s">
        <v>3307</v>
      </c>
      <c r="M6" s="47"/>
      <c r="N6"/>
    </row>
    <row r="7" spans="1:14" s="24" customFormat="1" ht="15" customHeight="1">
      <c r="A7" s="231">
        <v>1</v>
      </c>
      <c r="B7" s="25"/>
      <c r="C7" s="653" t="s">
        <v>1333</v>
      </c>
      <c r="D7" s="653"/>
      <c r="E7" s="35"/>
      <c r="F7" s="448"/>
      <c r="H7" s="741"/>
      <c r="I7" s="741"/>
      <c r="J7" s="47"/>
      <c r="M7" s="47"/>
      <c r="N7"/>
    </row>
    <row r="8" spans="1:14" s="24" customFormat="1" ht="15" customHeight="1">
      <c r="A8" s="231">
        <v>2</v>
      </c>
      <c r="B8" s="25"/>
      <c r="C8" s="653" t="s">
        <v>3312</v>
      </c>
      <c r="D8" s="653"/>
      <c r="E8" s="35"/>
      <c r="F8" s="448"/>
      <c r="H8" s="741"/>
      <c r="I8" s="741"/>
      <c r="J8" s="47"/>
      <c r="M8" s="47"/>
      <c r="N8"/>
    </row>
    <row r="9" spans="1:14" s="24" customFormat="1" ht="15" customHeight="1">
      <c r="A9" s="231">
        <v>3</v>
      </c>
      <c r="B9" s="62"/>
      <c r="C9" s="654" t="s">
        <v>1291</v>
      </c>
      <c r="D9" s="655"/>
      <c r="E9" s="37"/>
      <c r="F9" s="656"/>
      <c r="J9" s="50"/>
      <c r="M9" s="50"/>
    </row>
    <row r="10" spans="1:14" s="24" customFormat="1" ht="15" customHeight="1">
      <c r="A10" s="231"/>
      <c r="B10" s="62"/>
      <c r="C10" s="192" t="s">
        <v>254</v>
      </c>
      <c r="D10" s="62"/>
      <c r="F10" s="64">
        <f>SUM(F7:F9)</f>
        <v>0</v>
      </c>
      <c r="J10" s="50"/>
      <c r="M10" s="50"/>
    </row>
    <row r="11" spans="1:14" s="24" customFormat="1" ht="15" customHeight="1">
      <c r="A11" s="231"/>
      <c r="B11" s="62"/>
      <c r="C11" s="192"/>
      <c r="D11" s="62"/>
      <c r="F11"/>
      <c r="J11" s="50"/>
      <c r="M11" s="50"/>
    </row>
    <row r="12" spans="1:14" s="24" customFormat="1" ht="15" customHeight="1">
      <c r="A12" s="231">
        <v>1</v>
      </c>
      <c r="B12" s="62"/>
      <c r="C12" s="657" t="s">
        <v>1292</v>
      </c>
      <c r="D12" s="658"/>
      <c r="E12" s="35"/>
      <c r="F12" s="448"/>
      <c r="J12" s="50"/>
      <c r="K12" s="81" t="s">
        <v>249</v>
      </c>
      <c r="L12" s="82">
        <f>'DEV Info'!D27</f>
        <v>0</v>
      </c>
      <c r="M12" s="50"/>
    </row>
    <row r="13" spans="1:14" s="24" customFormat="1" ht="15" customHeight="1">
      <c r="A13" s="231">
        <v>2</v>
      </c>
      <c r="B13" s="62"/>
      <c r="C13" s="657" t="s">
        <v>1294</v>
      </c>
      <c r="D13" s="658"/>
      <c r="E13" s="35"/>
      <c r="F13" s="448"/>
      <c r="J13" s="50"/>
      <c r="K13" s="83"/>
      <c r="L13" s="84"/>
      <c r="M13" s="50"/>
    </row>
    <row r="14" spans="1:14" s="24" customFormat="1" ht="15" customHeight="1">
      <c r="A14" s="231">
        <v>3</v>
      </c>
      <c r="B14" s="62"/>
      <c r="C14" s="657" t="s">
        <v>1293</v>
      </c>
      <c r="D14" s="658"/>
      <c r="E14" s="35"/>
      <c r="F14" s="448"/>
      <c r="J14" s="50"/>
      <c r="M14" s="50"/>
    </row>
    <row r="15" spans="1:14" s="24" customFormat="1" ht="15" customHeight="1">
      <c r="A15" s="231"/>
      <c r="B15" s="62"/>
      <c r="C15" s="193" t="s">
        <v>255</v>
      </c>
      <c r="D15" s="62"/>
      <c r="F15" s="64">
        <f>SUM(F12:F14)</f>
        <v>0</v>
      </c>
      <c r="J15" s="50"/>
      <c r="M15" s="50"/>
    </row>
    <row r="16" spans="1:14" s="24" customFormat="1" ht="10.9" customHeight="1" thickBot="1">
      <c r="A16" s="231"/>
      <c r="B16" s="62"/>
      <c r="C16" s="70"/>
      <c r="D16" s="62"/>
      <c r="F16"/>
      <c r="J16" s="50"/>
      <c r="M16" s="50"/>
    </row>
    <row r="17" spans="1:13" s="24" customFormat="1" ht="15" customHeight="1" thickTop="1">
      <c r="A17" s="231"/>
      <c r="B17" s="61"/>
      <c r="C17" s="193" t="s">
        <v>3214</v>
      </c>
      <c r="D17" s="62"/>
      <c r="F17" s="449">
        <f>F10+F15</f>
        <v>0</v>
      </c>
      <c r="J17" s="50"/>
      <c r="M17" s="50"/>
    </row>
    <row r="18" spans="1:13" s="24" customFormat="1" ht="9" customHeight="1">
      <c r="A18" s="231"/>
      <c r="B18" s="61"/>
      <c r="C18" s="193"/>
      <c r="D18" s="62"/>
      <c r="F18" s="64"/>
      <c r="J18" s="50"/>
      <c r="M18" s="50"/>
    </row>
    <row r="19" spans="1:13" s="24" customFormat="1" ht="15" customHeight="1">
      <c r="A19" s="231">
        <v>1</v>
      </c>
      <c r="B19" s="61"/>
      <c r="C19" s="657" t="s">
        <v>256</v>
      </c>
      <c r="D19" s="659" t="e">
        <f>F19/F17</f>
        <v>#DIV/0!</v>
      </c>
      <c r="E19" s="35"/>
      <c r="F19" s="448"/>
      <c r="J19" s="50"/>
      <c r="K19" s="24" t="s">
        <v>812</v>
      </c>
      <c r="L19" s="695">
        <f>F19+F20+F21</f>
        <v>0</v>
      </c>
      <c r="M19" s="50"/>
    </row>
    <row r="20" spans="1:13" s="24" customFormat="1" ht="15" customHeight="1">
      <c r="A20" s="231">
        <v>2</v>
      </c>
      <c r="B20" s="61"/>
      <c r="C20" s="654" t="s">
        <v>257</v>
      </c>
      <c r="D20" s="660" t="e">
        <f>F20/F17</f>
        <v>#DIV/0!</v>
      </c>
      <c r="E20" s="37"/>
      <c r="F20" s="656"/>
      <c r="J20" s="50"/>
      <c r="L20" s="695"/>
      <c r="M20" s="50"/>
    </row>
    <row r="21" spans="1:13" s="24" customFormat="1" ht="15" customHeight="1">
      <c r="A21" s="231">
        <v>3</v>
      </c>
      <c r="B21" s="61"/>
      <c r="C21" s="654" t="s">
        <v>258</v>
      </c>
      <c r="D21" s="660" t="e">
        <f>F21/F17</f>
        <v>#DIV/0!</v>
      </c>
      <c r="E21" s="37"/>
      <c r="F21" s="656"/>
      <c r="J21" s="50"/>
      <c r="M21" s="50"/>
    </row>
    <row r="22" spans="1:13" s="24" customFormat="1" ht="15" customHeight="1">
      <c r="A22" s="231">
        <v>4</v>
      </c>
      <c r="B22" s="61"/>
      <c r="C22" s="654" t="s">
        <v>3251</v>
      </c>
      <c r="D22" s="660"/>
      <c r="E22" s="37"/>
      <c r="F22" s="656"/>
      <c r="J22" s="50"/>
      <c r="M22" s="50"/>
    </row>
    <row r="23" spans="1:13" s="24" customFormat="1" ht="15" customHeight="1">
      <c r="A23" s="231">
        <v>5</v>
      </c>
      <c r="B23" s="61"/>
      <c r="C23" s="654" t="s">
        <v>3252</v>
      </c>
      <c r="D23" s="660"/>
      <c r="E23" s="37"/>
      <c r="F23" s="656"/>
      <c r="J23" s="50"/>
      <c r="M23" s="50"/>
    </row>
    <row r="24" spans="1:13" s="24" customFormat="1" ht="9" customHeight="1">
      <c r="A24" s="231"/>
      <c r="B24" s="61"/>
      <c r="C24" s="193"/>
      <c r="D24" s="62"/>
      <c r="F24" s="64"/>
      <c r="J24" s="50"/>
      <c r="M24" s="50"/>
    </row>
    <row r="25" spans="1:13" s="24" customFormat="1" ht="15" customHeight="1">
      <c r="A25" s="231"/>
      <c r="B25" s="61"/>
      <c r="C25" s="193" t="s">
        <v>807</v>
      </c>
      <c r="D25" s="62"/>
      <c r="F25" s="64">
        <f>F17+SUM(F19:F23)</f>
        <v>0</v>
      </c>
      <c r="J25" s="50"/>
      <c r="M25" s="50"/>
    </row>
    <row r="26" spans="1:13" s="24" customFormat="1" ht="15" customHeight="1">
      <c r="A26" s="231"/>
      <c r="B26" s="61"/>
      <c r="C26" s="70"/>
      <c r="D26" s="62"/>
      <c r="F26" s="64"/>
      <c r="J26" s="50"/>
      <c r="M26" s="50"/>
    </row>
    <row r="27" spans="1:13" s="24" customFormat="1" ht="15" customHeight="1">
      <c r="A27" s="231"/>
      <c r="B27" s="61"/>
      <c r="C27" s="193" t="s">
        <v>260</v>
      </c>
      <c r="D27" s="62"/>
      <c r="F27" s="64"/>
      <c r="J27" s="50"/>
      <c r="M27" s="50"/>
    </row>
    <row r="28" spans="1:13" s="24" customFormat="1" ht="15" customHeight="1">
      <c r="A28" s="231">
        <v>1</v>
      </c>
      <c r="B28" s="62"/>
      <c r="C28" s="657" t="s">
        <v>290</v>
      </c>
      <c r="D28" s="658"/>
      <c r="E28" s="35"/>
      <c r="F28" s="448"/>
      <c r="J28" s="50"/>
      <c r="M28" s="50"/>
    </row>
    <row r="29" spans="1:13" s="24" customFormat="1" ht="15" customHeight="1">
      <c r="A29" s="231">
        <v>2</v>
      </c>
      <c r="B29" s="62"/>
      <c r="C29" s="654" t="s">
        <v>291</v>
      </c>
      <c r="D29" s="655"/>
      <c r="E29" s="37"/>
      <c r="F29" s="448"/>
      <c r="J29" s="50"/>
      <c r="M29" s="50"/>
    </row>
    <row r="30" spans="1:13" s="24" customFormat="1" ht="15" customHeight="1">
      <c r="A30" s="231">
        <v>3</v>
      </c>
      <c r="B30" s="62"/>
      <c r="C30" s="654" t="s">
        <v>292</v>
      </c>
      <c r="D30" s="655"/>
      <c r="E30" s="37"/>
      <c r="F30" s="448"/>
      <c r="J30" s="50"/>
      <c r="M30" s="50"/>
    </row>
    <row r="31" spans="1:13" s="24" customFormat="1" ht="15" customHeight="1">
      <c r="A31" s="231">
        <v>4</v>
      </c>
      <c r="B31" s="62"/>
      <c r="C31" s="654" t="s">
        <v>293</v>
      </c>
      <c r="D31" s="655"/>
      <c r="E31" s="37"/>
      <c r="F31" s="448"/>
      <c r="J31" s="50"/>
      <c r="M31" s="50"/>
    </row>
    <row r="32" spans="1:13" s="24" customFormat="1" ht="15" customHeight="1">
      <c r="A32" s="231">
        <v>5</v>
      </c>
      <c r="C32" s="654" t="s">
        <v>294</v>
      </c>
      <c r="D32" s="655"/>
      <c r="E32" s="37"/>
      <c r="F32" s="448"/>
      <c r="J32" s="50"/>
      <c r="M32" s="50"/>
    </row>
    <row r="33" spans="1:13" s="24" customFormat="1" ht="15" customHeight="1">
      <c r="A33" s="231">
        <v>6</v>
      </c>
      <c r="C33" s="654" t="s">
        <v>295</v>
      </c>
      <c r="D33" s="655"/>
      <c r="E33" s="37"/>
      <c r="F33" s="448"/>
      <c r="J33" s="50"/>
      <c r="M33" s="50"/>
    </row>
    <row r="34" spans="1:13" s="24" customFormat="1" ht="15" customHeight="1">
      <c r="A34" s="231">
        <v>7</v>
      </c>
      <c r="B34" s="62"/>
      <c r="C34" s="654" t="s">
        <v>296</v>
      </c>
      <c r="D34" s="655"/>
      <c r="E34" s="37"/>
      <c r="F34" s="448"/>
      <c r="J34" s="50"/>
      <c r="M34" s="50"/>
    </row>
    <row r="35" spans="1:13" s="24" customFormat="1" ht="15" customHeight="1">
      <c r="A35" s="231">
        <v>8</v>
      </c>
      <c r="C35" s="654" t="s">
        <v>297</v>
      </c>
      <c r="D35" s="655"/>
      <c r="E35" s="37"/>
      <c r="F35" s="448"/>
      <c r="J35" s="50"/>
      <c r="M35" s="50"/>
    </row>
    <row r="36" spans="1:13" s="24" customFormat="1" ht="15" customHeight="1">
      <c r="A36" s="231">
        <v>9</v>
      </c>
      <c r="B36" s="62"/>
      <c r="C36" s="654" t="s">
        <v>876</v>
      </c>
      <c r="D36" s="655"/>
      <c r="E36" s="37"/>
      <c r="F36" s="448"/>
      <c r="J36" s="50"/>
      <c r="M36" s="50"/>
    </row>
    <row r="37" spans="1:13" s="24" customFormat="1" ht="15" customHeight="1">
      <c r="A37" s="231">
        <v>10</v>
      </c>
      <c r="B37" s="61"/>
      <c r="C37" s="654" t="s">
        <v>268</v>
      </c>
      <c r="D37" s="655"/>
      <c r="E37" s="37"/>
      <c r="F37" s="448"/>
      <c r="J37" s="50"/>
      <c r="K37" s="24" t="s">
        <v>3313</v>
      </c>
      <c r="M37" s="50"/>
    </row>
    <row r="38" spans="1:13" s="24" customFormat="1" ht="15" customHeight="1">
      <c r="A38" s="231">
        <v>11</v>
      </c>
      <c r="C38" s="654" t="s">
        <v>1335</v>
      </c>
      <c r="D38" s="880" t="str">
        <f>K38</f>
        <v/>
      </c>
      <c r="E38" s="880"/>
      <c r="F38" s="448"/>
      <c r="J38" s="50"/>
      <c r="K38" s="24" t="str">
        <f>IF(F38+F39=ROUND(Sources!F121,0),"","Warning:  Fees not equal to amount listed on Sources")</f>
        <v/>
      </c>
      <c r="M38" s="50"/>
    </row>
    <row r="39" spans="1:13" s="24" customFormat="1" ht="15" customHeight="1">
      <c r="A39" s="231">
        <v>12</v>
      </c>
      <c r="C39" s="654" t="s">
        <v>1336</v>
      </c>
      <c r="D39" s="880"/>
      <c r="E39" s="880"/>
      <c r="F39" s="448"/>
      <c r="J39" s="50"/>
      <c r="M39" s="50"/>
    </row>
    <row r="40" spans="1:13" s="24" customFormat="1" ht="15" customHeight="1">
      <c r="A40" s="231">
        <v>13</v>
      </c>
      <c r="C40" s="654" t="s">
        <v>298</v>
      </c>
      <c r="D40" s="655"/>
      <c r="E40" s="37"/>
      <c r="F40" s="448"/>
      <c r="J40" s="50"/>
      <c r="M40" s="50"/>
    </row>
    <row r="41" spans="1:13" s="24" customFormat="1" ht="15" customHeight="1">
      <c r="A41" s="231">
        <v>14</v>
      </c>
      <c r="C41" s="654" t="s">
        <v>299</v>
      </c>
      <c r="D41" s="655"/>
      <c r="E41" s="37"/>
      <c r="F41" s="448"/>
      <c r="J41" s="50"/>
      <c r="M41" s="50"/>
    </row>
    <row r="42" spans="1:13" s="24" customFormat="1" ht="15" customHeight="1">
      <c r="A42" s="231">
        <v>15</v>
      </c>
      <c r="C42" s="654" t="s">
        <v>198</v>
      </c>
      <c r="D42" s="655"/>
      <c r="E42" s="37"/>
      <c r="F42" s="448"/>
      <c r="J42" s="50"/>
      <c r="M42" s="50"/>
    </row>
    <row r="43" spans="1:13" s="24" customFormat="1" ht="15" customHeight="1">
      <c r="A43" s="231">
        <v>16</v>
      </c>
      <c r="C43" s="654" t="s">
        <v>300</v>
      </c>
      <c r="D43" s="655"/>
      <c r="E43" s="37"/>
      <c r="F43" s="448"/>
      <c r="J43" s="50"/>
      <c r="M43" s="50"/>
    </row>
    <row r="44" spans="1:13" s="24" customFormat="1" ht="15" customHeight="1">
      <c r="A44" s="231">
        <v>17</v>
      </c>
      <c r="C44" s="654" t="s">
        <v>301</v>
      </c>
      <c r="D44" s="655"/>
      <c r="E44" s="37"/>
      <c r="F44" s="448"/>
      <c r="J44" s="50"/>
      <c r="M44" s="50"/>
    </row>
    <row r="45" spans="1:13" s="24" customFormat="1" ht="15" customHeight="1">
      <c r="A45" s="231">
        <v>18</v>
      </c>
      <c r="C45" s="654" t="s">
        <v>302</v>
      </c>
      <c r="D45" s="655"/>
      <c r="E45" s="37"/>
      <c r="F45" s="448"/>
      <c r="J45" s="50"/>
      <c r="M45" s="50"/>
    </row>
    <row r="46" spans="1:13" s="24" customFormat="1" ht="15" customHeight="1">
      <c r="A46" s="231">
        <v>19</v>
      </c>
      <c r="C46" s="654" t="s">
        <v>303</v>
      </c>
      <c r="D46" s="655"/>
      <c r="E46" s="37"/>
      <c r="F46" s="448"/>
      <c r="J46" s="50"/>
      <c r="M46" s="50"/>
    </row>
    <row r="47" spans="1:13" s="24" customFormat="1" ht="15" customHeight="1">
      <c r="A47" s="231">
        <v>20</v>
      </c>
      <c r="C47" s="654" t="s">
        <v>270</v>
      </c>
      <c r="D47" s="655"/>
      <c r="E47" s="37"/>
      <c r="F47" s="448"/>
      <c r="J47" s="50"/>
      <c r="M47" s="50"/>
    </row>
    <row r="48" spans="1:13" s="24" customFormat="1">
      <c r="A48" s="231">
        <v>21</v>
      </c>
      <c r="C48" s="654" t="s">
        <v>304</v>
      </c>
      <c r="D48" s="655"/>
      <c r="E48" s="37"/>
      <c r="F48" s="448"/>
      <c r="I48" s="284"/>
      <c r="J48" s="50"/>
      <c r="M48" s="50"/>
    </row>
    <row r="49" spans="1:13" s="24" customFormat="1">
      <c r="A49" s="231">
        <v>22</v>
      </c>
      <c r="C49" s="654" t="s">
        <v>261</v>
      </c>
      <c r="D49" s="655"/>
      <c r="E49" s="37"/>
      <c r="F49" s="448"/>
      <c r="I49" s="284"/>
      <c r="J49" s="50"/>
      <c r="M49" s="50"/>
    </row>
    <row r="50" spans="1:13" s="24" customFormat="1">
      <c r="A50" s="231">
        <v>23</v>
      </c>
      <c r="C50" s="654" t="s">
        <v>262</v>
      </c>
      <c r="D50" s="655"/>
      <c r="E50" s="37"/>
      <c r="F50" s="448"/>
      <c r="J50" s="50"/>
      <c r="M50" s="50"/>
    </row>
    <row r="51" spans="1:13" s="24" customFormat="1">
      <c r="A51" s="231">
        <v>24</v>
      </c>
      <c r="C51" s="654" t="s">
        <v>263</v>
      </c>
      <c r="D51" s="655"/>
      <c r="E51" s="37"/>
      <c r="F51" s="448"/>
      <c r="J51" s="50"/>
      <c r="M51" s="50"/>
    </row>
    <row r="52" spans="1:13" s="24" customFormat="1">
      <c r="A52" s="231">
        <v>25</v>
      </c>
      <c r="C52" s="654" t="s">
        <v>265</v>
      </c>
      <c r="D52" s="655"/>
      <c r="E52" s="37"/>
      <c r="F52" s="448"/>
      <c r="J52" s="50"/>
      <c r="M52" s="50"/>
    </row>
    <row r="53" spans="1:13" s="24" customFormat="1">
      <c r="A53" s="231">
        <v>26</v>
      </c>
      <c r="B53" s="62"/>
      <c r="C53" s="654" t="s">
        <v>1334</v>
      </c>
      <c r="D53" s="655"/>
      <c r="E53" s="37"/>
      <c r="F53" s="448"/>
      <c r="J53" s="50"/>
      <c r="M53" s="50"/>
    </row>
    <row r="54" spans="1:13" s="24" customFormat="1">
      <c r="A54" s="231">
        <v>27</v>
      </c>
      <c r="C54" s="654" t="s">
        <v>266</v>
      </c>
      <c r="D54" s="655"/>
      <c r="E54" s="37"/>
      <c r="F54" s="448"/>
      <c r="I54" s="284"/>
      <c r="J54" s="50"/>
      <c r="M54" s="50"/>
    </row>
    <row r="55" spans="1:13" s="24" customFormat="1">
      <c r="A55" s="231">
        <v>28</v>
      </c>
      <c r="C55" s="654" t="s">
        <v>267</v>
      </c>
      <c r="D55" s="655"/>
      <c r="E55" s="37"/>
      <c r="F55" s="656"/>
      <c r="J55" s="50"/>
      <c r="M55" s="50"/>
    </row>
    <row r="56" spans="1:13" s="24" customFormat="1">
      <c r="A56" s="231">
        <v>29</v>
      </c>
      <c r="B56" s="62"/>
      <c r="C56" s="657" t="s">
        <v>1118</v>
      </c>
      <c r="D56" s="658"/>
      <c r="E56" s="35"/>
      <c r="F56" s="448"/>
      <c r="J56" s="50"/>
      <c r="M56" s="50"/>
    </row>
    <row r="57" spans="1:13" s="24" customFormat="1">
      <c r="A57" s="231">
        <v>30</v>
      </c>
      <c r="C57" s="654" t="s">
        <v>269</v>
      </c>
      <c r="D57" s="655"/>
      <c r="E57" s="37"/>
      <c r="F57" s="448"/>
      <c r="J57" s="50"/>
      <c r="M57" s="50"/>
    </row>
    <row r="58" spans="1:13" s="24" customFormat="1">
      <c r="A58" s="231">
        <v>31</v>
      </c>
      <c r="B58" s="62"/>
      <c r="C58" s="654" t="s">
        <v>271</v>
      </c>
      <c r="D58" s="655"/>
      <c r="E58" s="37"/>
      <c r="F58" s="448"/>
      <c r="J58" s="50"/>
      <c r="M58" s="50"/>
    </row>
    <row r="59" spans="1:13" s="24" customFormat="1">
      <c r="A59" s="231">
        <v>32</v>
      </c>
      <c r="B59" s="62"/>
      <c r="C59" s="654" t="s">
        <v>272</v>
      </c>
      <c r="D59" s="655"/>
      <c r="E59" s="37"/>
      <c r="F59" s="448"/>
      <c r="J59" s="50"/>
      <c r="M59" s="50"/>
    </row>
    <row r="60" spans="1:13" s="24" customFormat="1">
      <c r="A60" s="231">
        <v>33</v>
      </c>
      <c r="B60" s="62"/>
      <c r="C60" s="654" t="s">
        <v>273</v>
      </c>
      <c r="D60" s="655"/>
      <c r="E60" s="37"/>
      <c r="F60" s="448"/>
      <c r="H60"/>
      <c r="J60" s="50"/>
      <c r="M60" s="50"/>
    </row>
    <row r="61" spans="1:13" s="24" customFormat="1">
      <c r="A61" s="231">
        <v>34</v>
      </c>
      <c r="C61" s="654" t="s">
        <v>274</v>
      </c>
      <c r="D61" s="655"/>
      <c r="E61" s="37"/>
      <c r="F61" s="448"/>
      <c r="J61" s="50"/>
      <c r="M61" s="50"/>
    </row>
    <row r="62" spans="1:13" s="24" customFormat="1">
      <c r="A62" s="231">
        <v>35</v>
      </c>
      <c r="C62" s="654" t="s">
        <v>275</v>
      </c>
      <c r="D62" s="655"/>
      <c r="E62" s="37"/>
      <c r="F62" s="448"/>
      <c r="J62" s="50"/>
      <c r="M62" s="50"/>
    </row>
    <row r="63" spans="1:13" s="24" customFormat="1">
      <c r="A63" s="231">
        <v>36</v>
      </c>
      <c r="C63" s="654" t="s">
        <v>276</v>
      </c>
      <c r="D63" s="655"/>
      <c r="E63" s="37"/>
      <c r="F63" s="448"/>
      <c r="J63" s="50"/>
      <c r="M63" s="50"/>
    </row>
    <row r="64" spans="1:13" s="24" customFormat="1">
      <c r="A64" s="231">
        <v>37</v>
      </c>
      <c r="C64" s="654" t="s">
        <v>277</v>
      </c>
      <c r="D64" s="655"/>
      <c r="E64" s="37"/>
      <c r="F64" s="448"/>
      <c r="J64" s="50"/>
      <c r="M64" s="50"/>
    </row>
    <row r="65" spans="1:13" s="24" customFormat="1">
      <c r="A65" s="231">
        <v>38</v>
      </c>
      <c r="B65" s="62"/>
      <c r="C65" s="654" t="s">
        <v>278</v>
      </c>
      <c r="D65" s="655"/>
      <c r="E65" s="37"/>
      <c r="F65" s="448"/>
      <c r="J65" s="50"/>
      <c r="M65" s="50"/>
    </row>
    <row r="66" spans="1:13" s="24" customFormat="1">
      <c r="A66" s="231">
        <v>39</v>
      </c>
      <c r="C66" s="654" t="s">
        <v>279</v>
      </c>
      <c r="D66" s="655"/>
      <c r="E66" s="37"/>
      <c r="F66" s="448"/>
      <c r="J66" s="50"/>
      <c r="M66" s="50"/>
    </row>
    <row r="67" spans="1:13" s="24" customFormat="1">
      <c r="A67" s="231">
        <v>40</v>
      </c>
      <c r="B67" s="62"/>
      <c r="C67" s="654" t="s">
        <v>3195</v>
      </c>
      <c r="D67" s="655"/>
      <c r="E67" s="37"/>
      <c r="F67" s="477">
        <f>F100</f>
        <v>0</v>
      </c>
      <c r="J67" s="50"/>
      <c r="M67" s="50"/>
    </row>
    <row r="68" spans="1:13" s="24" customFormat="1">
      <c r="A68" s="231">
        <v>41</v>
      </c>
      <c r="C68" s="654" t="s">
        <v>264</v>
      </c>
      <c r="D68" s="660" t="e">
        <f>F68/F25</f>
        <v>#DIV/0!</v>
      </c>
      <c r="E68" s="37"/>
      <c r="F68" s="448"/>
      <c r="J68" s="50"/>
      <c r="M68" s="50"/>
    </row>
    <row r="69" spans="1:13" s="24" customFormat="1">
      <c r="A69" s="231">
        <v>42</v>
      </c>
      <c r="C69" s="654" t="s">
        <v>3194</v>
      </c>
      <c r="D69" s="660"/>
      <c r="E69" s="37"/>
      <c r="F69" s="448"/>
      <c r="J69" s="50"/>
      <c r="M69" s="50"/>
    </row>
    <row r="70" spans="1:13" s="24" customFormat="1">
      <c r="A70" s="231">
        <v>43</v>
      </c>
      <c r="C70" s="654" t="s">
        <v>280</v>
      </c>
      <c r="D70" s="661"/>
      <c r="E70" s="37"/>
      <c r="F70" s="448"/>
      <c r="J70" s="50"/>
      <c r="M70" s="50"/>
    </row>
    <row r="71" spans="1:13" s="24" customFormat="1">
      <c r="A71" s="231">
        <v>44</v>
      </c>
      <c r="C71" s="654" t="s">
        <v>281</v>
      </c>
      <c r="D71" s="661"/>
      <c r="E71" s="37"/>
      <c r="F71" s="448"/>
      <c r="J71" s="50"/>
      <c r="M71" s="50"/>
    </row>
    <row r="72" spans="1:13" s="24" customFormat="1">
      <c r="A72" s="231">
        <v>45</v>
      </c>
      <c r="C72" s="654" t="s">
        <v>282</v>
      </c>
      <c r="D72" s="661"/>
      <c r="E72" s="37"/>
      <c r="F72" s="448"/>
      <c r="J72" s="50"/>
      <c r="M72" s="50"/>
    </row>
    <row r="73" spans="1:13" s="24" customFormat="1">
      <c r="A73" s="231">
        <v>46</v>
      </c>
      <c r="C73" s="654" t="s">
        <v>283</v>
      </c>
      <c r="D73" s="661"/>
      <c r="E73" s="37"/>
      <c r="F73" s="448"/>
      <c r="J73" s="50"/>
      <c r="M73" s="50"/>
    </row>
    <row r="74" spans="1:13" s="24" customFormat="1">
      <c r="A74" s="231">
        <v>47</v>
      </c>
      <c r="C74" s="654" t="s">
        <v>284</v>
      </c>
      <c r="D74" s="661"/>
      <c r="E74" s="37"/>
      <c r="F74" s="448"/>
      <c r="J74" s="50"/>
      <c r="M74" s="50"/>
    </row>
    <row r="75" spans="1:13" s="24" customFormat="1">
      <c r="A75" s="231">
        <v>48</v>
      </c>
      <c r="C75" s="654" t="s">
        <v>285</v>
      </c>
      <c r="D75" s="661"/>
      <c r="E75" s="37"/>
      <c r="F75" s="448"/>
      <c r="J75" s="50"/>
      <c r="M75" s="50"/>
    </row>
    <row r="76" spans="1:13" s="24" customFormat="1">
      <c r="A76" s="231">
        <v>49</v>
      </c>
      <c r="C76" s="654" t="s">
        <v>286</v>
      </c>
      <c r="D76" s="661"/>
      <c r="E76" s="37"/>
      <c r="F76" s="448"/>
      <c r="J76" s="50"/>
      <c r="M76" s="50"/>
    </row>
    <row r="77" spans="1:13" s="24" customFormat="1">
      <c r="A77" s="231">
        <v>50</v>
      </c>
      <c r="C77" s="654" t="s">
        <v>287</v>
      </c>
      <c r="D77" s="661"/>
      <c r="E77" s="37"/>
      <c r="F77" s="448"/>
      <c r="J77" s="50"/>
      <c r="M77" s="50"/>
    </row>
    <row r="78" spans="1:13" s="24" customFormat="1">
      <c r="A78" s="231">
        <v>51</v>
      </c>
      <c r="C78" s="654" t="s">
        <v>288</v>
      </c>
      <c r="D78" s="661"/>
      <c r="E78" s="37"/>
      <c r="F78" s="448"/>
      <c r="J78" s="50"/>
      <c r="M78" s="50"/>
    </row>
    <row r="79" spans="1:13" s="24" customFormat="1">
      <c r="A79" s="24">
        <v>52</v>
      </c>
      <c r="C79" s="654" t="s">
        <v>289</v>
      </c>
      <c r="D79" s="661"/>
      <c r="E79" s="37"/>
      <c r="F79" s="448"/>
      <c r="J79" s="50"/>
      <c r="M79" s="50"/>
    </row>
    <row r="80" spans="1:13" s="24" customFormat="1">
      <c r="A80" s="231"/>
      <c r="C80" s="192" t="s">
        <v>305</v>
      </c>
      <c r="F80" s="64">
        <f>SUM(F28:F79)</f>
        <v>0</v>
      </c>
      <c r="J80" s="50"/>
      <c r="M80" s="50"/>
    </row>
    <row r="81" spans="1:13" s="24" customFormat="1">
      <c r="A81" s="231"/>
      <c r="C81" s="192"/>
      <c r="F81" s="64"/>
      <c r="J81" s="50"/>
      <c r="M81" s="50"/>
    </row>
    <row r="82" spans="1:13" s="24" customFormat="1">
      <c r="A82" s="231"/>
      <c r="C82" s="192" t="s">
        <v>1290</v>
      </c>
      <c r="F82"/>
      <c r="J82" s="50"/>
      <c r="M82" s="50"/>
    </row>
    <row r="83" spans="1:13" s="24" customFormat="1">
      <c r="A83" s="231"/>
      <c r="C83" s="657" t="s">
        <v>1289</v>
      </c>
      <c r="D83" s="658"/>
      <c r="E83" s="35"/>
      <c r="F83" s="448"/>
      <c r="J83" s="50"/>
      <c r="M83" s="50"/>
    </row>
    <row r="84" spans="1:13" s="24" customFormat="1">
      <c r="A84" s="231"/>
      <c r="C84" s="654" t="s">
        <v>306</v>
      </c>
      <c r="D84" s="655"/>
      <c r="E84" s="37"/>
      <c r="F84" s="448"/>
      <c r="J84" s="50"/>
      <c r="M84" s="50"/>
    </row>
    <row r="85" spans="1:13" s="24" customFormat="1">
      <c r="A85" s="231"/>
      <c r="C85" s="57"/>
      <c r="D85" s="62"/>
      <c r="F85"/>
      <c r="J85" s="50"/>
      <c r="M85" s="50"/>
    </row>
    <row r="86" spans="1:13" s="24" customFormat="1">
      <c r="A86" s="231"/>
      <c r="C86" s="57"/>
      <c r="D86" s="62"/>
      <c r="E86" s="478" t="s">
        <v>1176</v>
      </c>
      <c r="F86" s="450"/>
      <c r="J86" s="50"/>
      <c r="M86" s="50"/>
    </row>
    <row r="87" spans="1:13" s="24" customFormat="1" ht="15.75" thickBot="1">
      <c r="A87" s="231"/>
      <c r="C87" s="57"/>
      <c r="D87" s="62"/>
      <c r="E87" s="56" t="s">
        <v>1177</v>
      </c>
      <c r="F87" s="451">
        <f>F83+F84+F80+F25-F100</f>
        <v>0</v>
      </c>
      <c r="J87" s="50"/>
      <c r="M87" s="50"/>
    </row>
    <row r="88" spans="1:13" s="24" customFormat="1" ht="15.75" thickTop="1">
      <c r="A88" s="231"/>
      <c r="C88" s="57"/>
      <c r="D88" s="62"/>
      <c r="F88" s="450"/>
      <c r="J88" s="50"/>
      <c r="M88" s="50"/>
    </row>
    <row r="89" spans="1:13" s="24" customFormat="1">
      <c r="A89" s="231"/>
      <c r="C89" s="372"/>
      <c r="D89" s="373" t="s">
        <v>766</v>
      </c>
      <c r="E89" s="38"/>
      <c r="F89" s="452">
        <v>0</v>
      </c>
      <c r="J89" s="50"/>
      <c r="K89" s="422" t="s">
        <v>3215</v>
      </c>
      <c r="L89" s="696">
        <f>F89</f>
        <v>0</v>
      </c>
      <c r="M89" s="50"/>
    </row>
    <row r="90" spans="1:13" s="24" customFormat="1" ht="15.75" customHeight="1">
      <c r="A90" s="231"/>
      <c r="C90" s="879" t="s">
        <v>3148</v>
      </c>
      <c r="D90" s="396"/>
      <c r="F90" s="453">
        <v>0</v>
      </c>
      <c r="J90" s="50"/>
      <c r="M90" s="50"/>
    </row>
    <row r="91" spans="1:13" s="24" customFormat="1" ht="13.9" customHeight="1">
      <c r="A91" s="231"/>
      <c r="C91" s="879"/>
      <c r="D91" s="396"/>
      <c r="F91" s="453">
        <v>0</v>
      </c>
      <c r="J91" s="50"/>
      <c r="M91" s="50"/>
    </row>
    <row r="92" spans="1:13" s="24" customFormat="1" ht="14.45" customHeight="1">
      <c r="A92" s="231"/>
      <c r="C92" s="879"/>
      <c r="D92" s="396"/>
      <c r="F92" s="453">
        <v>0</v>
      </c>
      <c r="J92" s="50"/>
      <c r="M92" s="50"/>
    </row>
    <row r="93" spans="1:13" s="24" customFormat="1">
      <c r="A93" s="231"/>
      <c r="C93" s="879"/>
      <c r="D93" s="396"/>
      <c r="F93" s="453">
        <v>0</v>
      </c>
      <c r="J93" s="50"/>
      <c r="M93" s="50"/>
    </row>
    <row r="94" spans="1:13" s="24" customFormat="1">
      <c r="A94" s="231"/>
      <c r="C94" s="369"/>
      <c r="D94" s="396"/>
      <c r="F94" s="453">
        <v>0</v>
      </c>
      <c r="J94" s="50"/>
      <c r="M94" s="50"/>
    </row>
    <row r="95" spans="1:13" s="24" customFormat="1">
      <c r="A95" s="231"/>
      <c r="C95" s="369"/>
      <c r="D95" s="396"/>
      <c r="F95" s="453">
        <v>0</v>
      </c>
      <c r="J95" s="50"/>
      <c r="M95" s="50"/>
    </row>
    <row r="96" spans="1:13" s="24" customFormat="1">
      <c r="A96" s="231"/>
      <c r="C96" s="369"/>
      <c r="D96" s="396"/>
      <c r="F96" s="453">
        <v>0</v>
      </c>
      <c r="J96" s="50"/>
      <c r="M96" s="50"/>
    </row>
    <row r="97" spans="1:13" s="24" customFormat="1">
      <c r="A97" s="231"/>
      <c r="C97" s="369"/>
      <c r="D97" s="396"/>
      <c r="F97" s="453">
        <v>0</v>
      </c>
      <c r="J97" s="50"/>
      <c r="M97" s="50"/>
    </row>
    <row r="98" spans="1:13" s="24" customFormat="1">
      <c r="A98" s="231"/>
      <c r="C98" s="369"/>
      <c r="D98" s="396"/>
      <c r="F98" s="453">
        <v>0</v>
      </c>
      <c r="J98" s="50"/>
      <c r="M98" s="50"/>
    </row>
    <row r="99" spans="1:13" s="24" customFormat="1">
      <c r="A99" s="231"/>
      <c r="C99" s="266"/>
      <c r="D99" s="396"/>
      <c r="E99" s="35"/>
      <c r="F99" s="453">
        <v>0</v>
      </c>
      <c r="J99" s="50"/>
      <c r="M99" s="50"/>
    </row>
    <row r="100" spans="1:13" s="24" customFormat="1">
      <c r="A100" s="231"/>
      <c r="C100" s="192"/>
      <c r="D100" s="192" t="s">
        <v>1119</v>
      </c>
      <c r="E100" s="192"/>
      <c r="F100" s="410">
        <f>ROUND(SUM(F89:F99),0)</f>
        <v>0</v>
      </c>
      <c r="J100" s="50"/>
      <c r="M100" s="50"/>
    </row>
    <row r="101" spans="1:13" s="24" customFormat="1">
      <c r="A101" s="231"/>
      <c r="C101" s="192"/>
      <c r="D101" s="192"/>
      <c r="E101" s="192"/>
      <c r="F101" s="192"/>
      <c r="J101" s="50"/>
      <c r="M101" s="50"/>
    </row>
    <row r="102" spans="1:13" s="24" customFormat="1">
      <c r="A102" s="231"/>
      <c r="C102"/>
      <c r="F102"/>
      <c r="J102" s="50"/>
      <c r="M102" s="50"/>
    </row>
    <row r="103" spans="1:13" s="24" customFormat="1">
      <c r="A103" s="231"/>
      <c r="D103" s="25" t="s">
        <v>307</v>
      </c>
      <c r="F103" s="202">
        <f>F83+F84+F80+F25</f>
        <v>0</v>
      </c>
      <c r="J103" s="50"/>
      <c r="M103" s="50"/>
    </row>
    <row r="104" spans="1:13" s="24" customFormat="1">
      <c r="A104" s="231"/>
      <c r="F104"/>
      <c r="J104" s="50"/>
      <c r="K104" s="24" t="s">
        <v>408</v>
      </c>
      <c r="L104" s="695">
        <f>F83+F84</f>
        <v>0</v>
      </c>
      <c r="M104" s="50"/>
    </row>
    <row r="105" spans="1:13" s="24" customFormat="1">
      <c r="A105" s="231"/>
      <c r="F105"/>
      <c r="J105" s="50"/>
      <c r="M105" s="50"/>
    </row>
    <row r="106" spans="1:13" s="24" customFormat="1">
      <c r="A106" s="231"/>
      <c r="F106"/>
      <c r="J106" s="50"/>
      <c r="M106" s="50"/>
    </row>
    <row r="107" spans="1:13" s="24" customFormat="1">
      <c r="A107" s="231"/>
      <c r="E107" s="60" t="s">
        <v>1134</v>
      </c>
      <c r="F107" s="243">
        <f>Sources!D65</f>
        <v>0</v>
      </c>
      <c r="J107" s="50"/>
      <c r="M107" s="50"/>
    </row>
    <row r="108" spans="1:13" s="24" customFormat="1" ht="15.75" thickBot="1">
      <c r="A108" s="231"/>
      <c r="F108"/>
      <c r="J108" s="50"/>
      <c r="M108" s="50"/>
    </row>
    <row r="109" spans="1:13" s="24" customFormat="1" ht="16.5" thickTop="1" thickBot="1">
      <c r="A109" s="231"/>
      <c r="C109"/>
      <c r="D109" s="267" t="s">
        <v>837</v>
      </c>
      <c r="E109" s="203"/>
      <c r="F109" s="204">
        <f>F103-F107</f>
        <v>0</v>
      </c>
      <c r="J109" s="50"/>
      <c r="M109" s="50"/>
    </row>
    <row r="110" spans="1:13" s="24" customFormat="1" ht="14.45" customHeight="1" thickTop="1">
      <c r="A110" s="231"/>
      <c r="C110"/>
      <c r="D110"/>
      <c r="E110"/>
      <c r="F110"/>
      <c r="J110" s="50"/>
      <c r="M110" s="50"/>
    </row>
    <row r="111" spans="1:13" s="24" customFormat="1">
      <c r="A111" s="231"/>
      <c r="C111"/>
      <c r="D111" s="195" t="str">
        <f>IF(F109=0,"", "Error:  Total Costs must match Total Sources.")</f>
        <v/>
      </c>
      <c r="E111"/>
      <c r="F111"/>
      <c r="J111" s="50"/>
      <c r="M111" s="50"/>
    </row>
    <row r="112" spans="1:13" s="24" customFormat="1">
      <c r="A112" s="231"/>
      <c r="C112"/>
      <c r="D112"/>
      <c r="E112"/>
      <c r="F112"/>
      <c r="J112" s="50"/>
      <c r="M112" s="50"/>
    </row>
    <row r="113" spans="1:13" s="24" customFormat="1">
      <c r="A113" s="231"/>
      <c r="C113"/>
      <c r="D113"/>
      <c r="E113"/>
      <c r="F113"/>
      <c r="J113" s="50"/>
      <c r="M113" s="50"/>
    </row>
    <row r="114" spans="1:13" s="24" customFormat="1">
      <c r="A114" s="231"/>
      <c r="C114"/>
      <c r="D114"/>
      <c r="E114"/>
      <c r="F114"/>
      <c r="J114" s="50"/>
      <c r="M114" s="50"/>
    </row>
    <row r="115" spans="1:13" s="24" customFormat="1">
      <c r="A115" s="231"/>
      <c r="C115"/>
      <c r="D115"/>
      <c r="E115"/>
      <c r="F115"/>
      <c r="J115" s="50"/>
      <c r="M115" s="50"/>
    </row>
    <row r="116" spans="1:13" s="24" customFormat="1">
      <c r="A116" s="231"/>
      <c r="C116"/>
      <c r="D116"/>
      <c r="E116" s="252"/>
      <c r="F116" s="253"/>
      <c r="J116" s="50"/>
      <c r="M116" s="50"/>
    </row>
    <row r="117" spans="1:13" s="24" customFormat="1">
      <c r="A117" s="231"/>
      <c r="C117"/>
      <c r="D117"/>
      <c r="E117"/>
      <c r="F117"/>
      <c r="J117" s="50"/>
      <c r="M117" s="50"/>
    </row>
    <row r="118" spans="1:13" s="24" customFormat="1">
      <c r="A118" s="231"/>
      <c r="C118"/>
      <c r="D118"/>
      <c r="E118"/>
      <c r="F118"/>
      <c r="J118" s="50"/>
      <c r="M118" s="50"/>
    </row>
    <row r="123" spans="1:13" ht="17.45" customHeight="1">
      <c r="C123" s="447"/>
      <c r="D123" s="447"/>
      <c r="E123" s="446"/>
    </row>
    <row r="124" spans="1:13" ht="18.75">
      <c r="C124" s="447"/>
      <c r="D124" s="447"/>
    </row>
    <row r="125" spans="1:13" ht="18.75">
      <c r="C125" s="447"/>
      <c r="D125" s="447"/>
    </row>
    <row r="126" spans="1:13" ht="18.75">
      <c r="C126" s="447"/>
      <c r="D126" s="447"/>
      <c r="G126" s="253"/>
      <c r="H126" s="253"/>
      <c r="I126" s="253"/>
      <c r="K126" s="253"/>
      <c r="L126" s="253"/>
    </row>
    <row r="127" spans="1:13" ht="18.75">
      <c r="C127" s="447"/>
      <c r="D127" s="447"/>
    </row>
    <row r="128" spans="1:13" ht="18.75">
      <c r="C128" s="447"/>
      <c r="D128" s="447"/>
    </row>
    <row r="129" spans="3:4" ht="18.75">
      <c r="C129" s="447"/>
      <c r="D129" s="447"/>
    </row>
    <row r="130" spans="3:4" ht="18.75">
      <c r="C130" s="447"/>
      <c r="D130" s="447"/>
    </row>
    <row r="131" spans="3:4" ht="18.75">
      <c r="C131" s="447"/>
      <c r="D131" s="447"/>
    </row>
    <row r="132" spans="3:4" ht="18.75">
      <c r="C132" s="447"/>
      <c r="D132" s="447"/>
    </row>
    <row r="133" spans="3:4" ht="18.75">
      <c r="C133" s="447"/>
      <c r="D133" s="447"/>
    </row>
    <row r="134" spans="3:4" ht="18.75">
      <c r="C134" s="447"/>
      <c r="D134" s="447"/>
    </row>
    <row r="135" spans="3:4" ht="18.75">
      <c r="C135" s="447"/>
      <c r="D135" s="447"/>
    </row>
    <row r="136" spans="3:4" ht="18.75">
      <c r="C136" s="447"/>
      <c r="D136" s="447"/>
    </row>
    <row r="137" spans="3:4" ht="18.75">
      <c r="C137" s="447"/>
      <c r="D137" s="447"/>
    </row>
    <row r="138" spans="3:4" ht="18.75">
      <c r="C138" s="447"/>
      <c r="D138" s="447"/>
    </row>
    <row r="139" spans="3:4" ht="18.75">
      <c r="C139" s="447"/>
      <c r="D139" s="447"/>
    </row>
    <row r="140" spans="3:4" ht="18.75">
      <c r="C140" s="447"/>
      <c r="D140" s="447"/>
    </row>
    <row r="141" spans="3:4" ht="18.75">
      <c r="C141" s="447"/>
      <c r="D141" s="447"/>
    </row>
    <row r="142" spans="3:4" ht="18.75">
      <c r="C142" s="447"/>
      <c r="D142" s="447"/>
    </row>
    <row r="143" spans="3:4" ht="18.75">
      <c r="C143" s="447"/>
      <c r="D143" s="447"/>
    </row>
    <row r="144" spans="3:4" ht="18.75">
      <c r="C144" s="447"/>
      <c r="D144" s="447"/>
    </row>
  </sheetData>
  <sheetProtection algorithmName="SHA-512" hashValue="6ASwRDuzRuTzdj30x0DviW8OnrT2d9CVTBfs4VNiTrja0owvy8/jVxz/zb4eKVtzpqn+9FXcjVz53eNxgYrywQ==" saltValue="mG/2Q0Vn7epKjn23JnDGUw==" spinCount="100000" sheet="1" objects="1" scenarios="1" autoFilter="0"/>
  <sortState xmlns:xlrd2="http://schemas.microsoft.com/office/spreadsheetml/2017/richdata2" ref="A69:G120">
    <sortCondition ref="A69:A120"/>
  </sortState>
  <mergeCells count="2">
    <mergeCell ref="C90:C93"/>
    <mergeCell ref="D38:E39"/>
  </mergeCells>
  <dataValidations count="1">
    <dataValidation type="whole" errorStyle="warning" operator="greaterThanOrEqual" allowBlank="1" showInputMessage="1" showErrorMessage="1" errorTitle="Use Whole Numbers" error="Use WHOLE NUMBERS only to ensure totals match what is seen on the DCA. " sqref="F89:F99 F9 F12:F14 F19:F23 F28:F79 F83:F84" xr:uid="{00000000-0002-0000-1200-000000000000}">
      <formula1>0</formula1>
    </dataValidation>
  </dataValidations>
  <pageMargins left="0.7" right="0.7" top="0.25" bottom="0.75" header="0.3" footer="0.3"/>
  <pageSetup fitToHeight="3" orientation="portrait" r:id="rId1"/>
  <headerFooter>
    <oddFooter>&amp;L&amp;9&amp;F&amp;R&amp;9&amp;A, Page &amp;P of &amp;N</oddFooter>
  </headerFooter>
  <rowBreaks count="1" manualBreakCount="1">
    <brk id="87"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90"/>
  <sheetViews>
    <sheetView topLeftCell="A45" workbookViewId="0">
      <selection activeCell="B91" sqref="B91"/>
    </sheetView>
  </sheetViews>
  <sheetFormatPr defaultRowHeight="15"/>
  <cols>
    <col min="1" max="2" width="10.5703125" bestFit="1" customWidth="1"/>
    <col min="3" max="3" width="62.7109375" customWidth="1"/>
  </cols>
  <sheetData>
    <row r="1" spans="1:9">
      <c r="A1" s="25" t="s">
        <v>830</v>
      </c>
      <c r="I1" t="s">
        <v>847</v>
      </c>
    </row>
    <row r="2" spans="1:9">
      <c r="A2" s="272" t="s">
        <v>843</v>
      </c>
      <c r="B2" s="273" t="s">
        <v>844</v>
      </c>
      <c r="C2" s="273" t="s">
        <v>845</v>
      </c>
      <c r="G2" t="s">
        <v>846</v>
      </c>
    </row>
    <row r="5" spans="1:9">
      <c r="B5">
        <v>2020.1</v>
      </c>
      <c r="C5" t="s">
        <v>1217</v>
      </c>
    </row>
    <row r="6" spans="1:9">
      <c r="C6" t="s">
        <v>1218</v>
      </c>
    </row>
    <row r="7" spans="1:9">
      <c r="C7" t="s">
        <v>1262</v>
      </c>
    </row>
    <row r="8" spans="1:9">
      <c r="C8" t="s">
        <v>1219</v>
      </c>
    </row>
    <row r="9" spans="1:9">
      <c r="C9" t="s">
        <v>1220</v>
      </c>
    </row>
    <row r="10" spans="1:9">
      <c r="C10" t="s">
        <v>1381</v>
      </c>
    </row>
    <row r="11" spans="1:9">
      <c r="C11" t="s">
        <v>1380</v>
      </c>
    </row>
    <row r="12" spans="1:9">
      <c r="B12" t="s">
        <v>1223</v>
      </c>
      <c r="C12" t="s">
        <v>1224</v>
      </c>
    </row>
    <row r="13" spans="1:9">
      <c r="C13" t="s">
        <v>1225</v>
      </c>
    </row>
    <row r="14" spans="1:9">
      <c r="C14" t="s">
        <v>1226</v>
      </c>
    </row>
    <row r="15" spans="1:9">
      <c r="C15" t="s">
        <v>3103</v>
      </c>
    </row>
    <row r="16" spans="1:9">
      <c r="C16" t="s">
        <v>1227</v>
      </c>
    </row>
    <row r="17" spans="2:3">
      <c r="C17" t="s">
        <v>1228</v>
      </c>
    </row>
    <row r="18" spans="2:3">
      <c r="C18" t="s">
        <v>1230</v>
      </c>
    </row>
    <row r="19" spans="2:3">
      <c r="C19" t="s">
        <v>1231</v>
      </c>
    </row>
    <row r="20" spans="2:3">
      <c r="C20" t="s">
        <v>1232</v>
      </c>
    </row>
    <row r="21" spans="2:3">
      <c r="C21" t="s">
        <v>1288</v>
      </c>
    </row>
    <row r="23" spans="2:3">
      <c r="B23" t="s">
        <v>1222</v>
      </c>
      <c r="C23" t="s">
        <v>1221</v>
      </c>
    </row>
    <row r="24" spans="2:3">
      <c r="C24" t="s">
        <v>1341</v>
      </c>
    </row>
    <row r="25" spans="2:3" ht="30">
      <c r="C25" s="139" t="s">
        <v>1349</v>
      </c>
    </row>
    <row r="26" spans="2:3">
      <c r="C26" s="139" t="s">
        <v>1351</v>
      </c>
    </row>
    <row r="27" spans="2:3">
      <c r="B27" t="s">
        <v>1235</v>
      </c>
      <c r="C27" t="s">
        <v>1236</v>
      </c>
    </row>
    <row r="28" spans="2:3">
      <c r="C28" t="s">
        <v>1237</v>
      </c>
    </row>
    <row r="29" spans="2:3">
      <c r="C29" t="s">
        <v>1352</v>
      </c>
    </row>
    <row r="30" spans="2:3">
      <c r="B30" t="s">
        <v>1392</v>
      </c>
      <c r="C30" t="s">
        <v>1393</v>
      </c>
    </row>
    <row r="31" spans="2:3">
      <c r="B31" t="s">
        <v>1240</v>
      </c>
      <c r="C31" t="s">
        <v>1241</v>
      </c>
    </row>
    <row r="32" spans="2:3">
      <c r="C32" t="s">
        <v>1242</v>
      </c>
    </row>
    <row r="33" spans="2:3">
      <c r="C33" t="s">
        <v>1243</v>
      </c>
    </row>
    <row r="34" spans="2:3">
      <c r="C34" t="s">
        <v>1244</v>
      </c>
    </row>
    <row r="35" spans="2:3">
      <c r="C35" t="s">
        <v>1245</v>
      </c>
    </row>
    <row r="36" spans="2:3">
      <c r="C36" t="s">
        <v>1246</v>
      </c>
    </row>
    <row r="37" spans="2:3">
      <c r="C37" t="s">
        <v>1250</v>
      </c>
    </row>
    <row r="38" spans="2:3">
      <c r="C38" t="s">
        <v>1251</v>
      </c>
    </row>
    <row r="39" spans="2:3">
      <c r="C39" t="s">
        <v>1364</v>
      </c>
    </row>
    <row r="40" spans="2:3">
      <c r="C40" t="s">
        <v>1358</v>
      </c>
    </row>
    <row r="41" spans="2:3">
      <c r="C41" t="s">
        <v>1363</v>
      </c>
    </row>
    <row r="42" spans="2:3">
      <c r="C42" t="s">
        <v>1367</v>
      </c>
    </row>
    <row r="43" spans="2:3">
      <c r="C43" t="s">
        <v>1369</v>
      </c>
    </row>
    <row r="44" spans="2:3">
      <c r="B44" t="s">
        <v>1252</v>
      </c>
      <c r="C44" t="s">
        <v>1253</v>
      </c>
    </row>
    <row r="45" spans="2:3">
      <c r="C45" t="s">
        <v>1263</v>
      </c>
    </row>
    <row r="46" spans="2:3">
      <c r="C46" t="s">
        <v>1264</v>
      </c>
    </row>
    <row r="47" spans="2:3">
      <c r="C47" t="s">
        <v>1267</v>
      </c>
    </row>
    <row r="48" spans="2:3">
      <c r="C48" t="s">
        <v>1295</v>
      </c>
    </row>
    <row r="49" spans="2:3">
      <c r="C49" t="s">
        <v>1369</v>
      </c>
    </row>
    <row r="50" spans="2:3">
      <c r="B50" t="s">
        <v>1273</v>
      </c>
      <c r="C50" t="s">
        <v>1274</v>
      </c>
    </row>
    <row r="51" spans="2:3">
      <c r="B51" t="s">
        <v>1275</v>
      </c>
      <c r="C51" t="s">
        <v>1276</v>
      </c>
    </row>
    <row r="52" spans="2:3">
      <c r="C52" t="s">
        <v>1372</v>
      </c>
    </row>
    <row r="53" spans="2:3">
      <c r="B53" t="s">
        <v>1278</v>
      </c>
      <c r="C53" t="s">
        <v>1279</v>
      </c>
    </row>
    <row r="54" spans="2:3">
      <c r="C54" t="s">
        <v>1284</v>
      </c>
    </row>
    <row r="55" spans="2:3">
      <c r="C55" t="s">
        <v>1285</v>
      </c>
    </row>
    <row r="56" spans="2:3">
      <c r="C56" t="s">
        <v>1378</v>
      </c>
    </row>
    <row r="57" spans="2:3">
      <c r="C57" t="s">
        <v>1379</v>
      </c>
    </row>
    <row r="59" spans="2:3">
      <c r="B59" t="s">
        <v>1382</v>
      </c>
      <c r="C59" t="s">
        <v>1383</v>
      </c>
    </row>
    <row r="60" spans="2:3">
      <c r="C60" t="s">
        <v>1385</v>
      </c>
    </row>
    <row r="61" spans="2:3">
      <c r="B61" t="s">
        <v>410</v>
      </c>
      <c r="C61" t="s">
        <v>1287</v>
      </c>
    </row>
    <row r="62" spans="2:3">
      <c r="B62" t="s">
        <v>3096</v>
      </c>
      <c r="C62" t="s">
        <v>3097</v>
      </c>
    </row>
    <row r="63" spans="2:3">
      <c r="C63" t="s">
        <v>3102</v>
      </c>
    </row>
    <row r="64" spans="2:3">
      <c r="C64" t="s">
        <v>3098</v>
      </c>
    </row>
    <row r="68" spans="1:3">
      <c r="A68" t="s">
        <v>1340</v>
      </c>
    </row>
    <row r="69" spans="1:3">
      <c r="B69" s="423">
        <v>44111</v>
      </c>
      <c r="C69" t="s">
        <v>1338</v>
      </c>
    </row>
    <row r="70" spans="1:3">
      <c r="B70" s="423">
        <v>44111</v>
      </c>
      <c r="C70" t="s">
        <v>1339</v>
      </c>
    </row>
    <row r="71" spans="1:3">
      <c r="B71" s="423">
        <v>44112</v>
      </c>
      <c r="C71" t="s">
        <v>1368</v>
      </c>
    </row>
    <row r="72" spans="1:3">
      <c r="B72" s="295">
        <v>44155</v>
      </c>
      <c r="C72" t="s">
        <v>1370</v>
      </c>
    </row>
    <row r="73" spans="1:3">
      <c r="B73" s="295">
        <v>44155</v>
      </c>
      <c r="C73" t="s">
        <v>1371</v>
      </c>
    </row>
    <row r="76" spans="1:3">
      <c r="A76">
        <v>5.0999999999999996</v>
      </c>
      <c r="B76" s="295">
        <v>44379</v>
      </c>
      <c r="C76" t="s">
        <v>3339</v>
      </c>
    </row>
    <row r="77" spans="1:3">
      <c r="B77" s="295">
        <v>44389</v>
      </c>
      <c r="C77" t="s">
        <v>3340</v>
      </c>
    </row>
    <row r="80" spans="1:3">
      <c r="A80">
        <v>5.3</v>
      </c>
      <c r="B80" s="295">
        <v>44645</v>
      </c>
      <c r="C80" t="s">
        <v>3342</v>
      </c>
    </row>
    <row r="81" spans="1:6">
      <c r="C81" t="s">
        <v>3344</v>
      </c>
      <c r="E81" s="25"/>
      <c r="F81" s="25"/>
    </row>
    <row r="82" spans="1:6">
      <c r="C82" t="s">
        <v>3352</v>
      </c>
      <c r="E82" s="25"/>
      <c r="F82" s="25"/>
    </row>
    <row r="83" spans="1:6">
      <c r="E83" s="25"/>
      <c r="F83" s="25"/>
    </row>
    <row r="85" spans="1:6">
      <c r="A85" s="295">
        <v>45187</v>
      </c>
      <c r="B85" s="295">
        <v>45187</v>
      </c>
      <c r="C85" t="s">
        <v>3354</v>
      </c>
    </row>
    <row r="86" spans="1:6">
      <c r="C86" t="s">
        <v>3355</v>
      </c>
    </row>
    <row r="90" spans="1:6">
      <c r="A90" s="742">
        <v>6</v>
      </c>
      <c r="B90" s="295">
        <v>46058</v>
      </c>
      <c r="C90" t="s">
        <v>3375</v>
      </c>
    </row>
  </sheetData>
  <sheetProtection algorithmName="SHA-512" hashValue="hi3vb9+P4ryZd9pIVyG7QzXTRivKTjCYpNqcefFpAPXFn10AnnD6Imdi1cKX3hyUVPnjrBx9wM0sfsS24g/WLg==" saltValue="OwZwzR6S0fBG4jS83JnTQA==" spinCount="100000" sheet="1" objects="1" scenarios="1" autoFilter="0"/>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O39"/>
  <sheetViews>
    <sheetView zoomScale="110" zoomScaleNormal="110" workbookViewId="0">
      <selection activeCell="A13" sqref="A13"/>
    </sheetView>
  </sheetViews>
  <sheetFormatPr defaultRowHeight="15"/>
  <cols>
    <col min="1" max="1" width="3.28515625" customWidth="1"/>
    <col min="2" max="2" width="34.5703125" customWidth="1"/>
    <col min="3" max="3" width="13.140625" customWidth="1"/>
    <col min="4" max="5" width="12.7109375" customWidth="1"/>
    <col min="6" max="6" width="13.28515625" customWidth="1"/>
    <col min="7" max="7" width="12.7109375" customWidth="1"/>
    <col min="8" max="8" width="13.140625" customWidth="1"/>
    <col min="9" max="9" width="14.28515625" customWidth="1"/>
    <col min="10" max="10" width="2.28515625" customWidth="1"/>
    <col min="12" max="12" width="4.140625" style="135" customWidth="1"/>
    <col min="13" max="14" width="8.85546875" hidden="1" customWidth="1"/>
    <col min="15" max="15" width="4.140625" style="135" customWidth="1"/>
  </cols>
  <sheetData>
    <row r="1" spans="1:15">
      <c r="A1" s="8" t="str">
        <f>'DEV Info'!A1</f>
        <v>Virginia Housing Rental Housing Loan Application - MIXED USE</v>
      </c>
    </row>
    <row r="2" spans="1:15" ht="6" customHeight="1" thickBot="1">
      <c r="A2" s="1"/>
      <c r="B2" s="1"/>
      <c r="C2" s="1"/>
      <c r="D2" s="1"/>
      <c r="E2" s="1"/>
      <c r="F2" s="1"/>
      <c r="G2" s="1"/>
      <c r="H2" s="1"/>
      <c r="I2" s="1"/>
      <c r="J2" s="1"/>
    </row>
    <row r="4" spans="1:15" ht="18.75">
      <c r="A4" s="26" t="s">
        <v>713</v>
      </c>
      <c r="B4" s="26" t="s">
        <v>809</v>
      </c>
    </row>
    <row r="5" spans="1:15" ht="18.75">
      <c r="A5" s="26"/>
      <c r="B5" s="26"/>
    </row>
    <row r="6" spans="1:15" ht="18.75">
      <c r="A6" s="26"/>
      <c r="B6" s="226" t="s">
        <v>705</v>
      </c>
    </row>
    <row r="7" spans="1:15" ht="36.6" customHeight="1">
      <c r="A7" s="26"/>
      <c r="B7" s="881" t="s">
        <v>810</v>
      </c>
      <c r="C7" s="882"/>
      <c r="D7" s="882"/>
      <c r="E7" s="882"/>
      <c r="F7" s="882"/>
      <c r="G7" s="882"/>
      <c r="H7" s="882"/>
      <c r="I7" s="883"/>
    </row>
    <row r="9" spans="1:15">
      <c r="C9" s="79" t="s">
        <v>357</v>
      </c>
      <c r="D9" s="79" t="s">
        <v>358</v>
      </c>
      <c r="E9" s="79" t="s">
        <v>359</v>
      </c>
      <c r="F9" s="79" t="s">
        <v>360</v>
      </c>
      <c r="G9" s="79" t="s">
        <v>361</v>
      </c>
      <c r="H9" s="79" t="s">
        <v>362</v>
      </c>
      <c r="I9" s="79" t="s">
        <v>363</v>
      </c>
    </row>
    <row r="10" spans="1:15" s="73" customFormat="1">
      <c r="B10" s="77" t="s">
        <v>333</v>
      </c>
      <c r="C10" s="411">
        <v>0</v>
      </c>
      <c r="D10" s="411"/>
      <c r="E10" s="411"/>
      <c r="F10" s="411"/>
      <c r="G10" s="411"/>
      <c r="H10" s="411"/>
      <c r="I10" s="411"/>
      <c r="L10" s="228"/>
      <c r="O10" s="228"/>
    </row>
    <row r="11" spans="1:15" s="73" customFormat="1">
      <c r="B11" s="77" t="s">
        <v>334</v>
      </c>
      <c r="C11" s="74">
        <f>+C10</f>
        <v>0</v>
      </c>
      <c r="D11" s="74">
        <f t="shared" ref="D11:I11" si="0">+C11+D10</f>
        <v>0</v>
      </c>
      <c r="E11" s="74">
        <f t="shared" si="0"/>
        <v>0</v>
      </c>
      <c r="F11" s="74">
        <f t="shared" si="0"/>
        <v>0</v>
      </c>
      <c r="G11" s="74">
        <f t="shared" si="0"/>
        <v>0</v>
      </c>
      <c r="H11" s="74">
        <f t="shared" si="0"/>
        <v>0</v>
      </c>
      <c r="I11" s="74">
        <f t="shared" si="0"/>
        <v>0</v>
      </c>
      <c r="L11" s="228"/>
      <c r="O11" s="228"/>
    </row>
    <row r="12" spans="1:15">
      <c r="B12" s="77" t="s">
        <v>335</v>
      </c>
      <c r="C12" s="412">
        <v>0</v>
      </c>
      <c r="D12" s="412">
        <v>0</v>
      </c>
      <c r="E12" s="412">
        <v>0</v>
      </c>
      <c r="F12" s="412">
        <v>0</v>
      </c>
      <c r="G12" s="412">
        <v>0</v>
      </c>
      <c r="H12" s="412">
        <v>0</v>
      </c>
      <c r="I12" s="412">
        <v>0</v>
      </c>
    </row>
    <row r="13" spans="1:15" s="73" customFormat="1">
      <c r="B13" s="77" t="s">
        <v>336</v>
      </c>
      <c r="C13" s="74">
        <f t="shared" ref="C13:I13" si="1">+C11*C12/12</f>
        <v>0</v>
      </c>
      <c r="D13" s="74">
        <f t="shared" si="1"/>
        <v>0</v>
      </c>
      <c r="E13" s="74">
        <f t="shared" si="1"/>
        <v>0</v>
      </c>
      <c r="F13" s="74">
        <f t="shared" si="1"/>
        <v>0</v>
      </c>
      <c r="G13" s="74">
        <f t="shared" si="1"/>
        <v>0</v>
      </c>
      <c r="H13" s="74">
        <f t="shared" si="1"/>
        <v>0</v>
      </c>
      <c r="I13" s="74">
        <f t="shared" si="1"/>
        <v>0</v>
      </c>
      <c r="L13" s="228"/>
      <c r="O13" s="228"/>
    </row>
    <row r="14" spans="1:15" s="73" customFormat="1">
      <c r="B14" s="77" t="s">
        <v>337</v>
      </c>
      <c r="C14" s="74">
        <f>+C13</f>
        <v>0</v>
      </c>
      <c r="D14" s="74">
        <f t="shared" ref="D14:I14" si="2">+C14+D13</f>
        <v>0</v>
      </c>
      <c r="E14" s="74">
        <f t="shared" si="2"/>
        <v>0</v>
      </c>
      <c r="F14" s="74">
        <f t="shared" si="2"/>
        <v>0</v>
      </c>
      <c r="G14" s="74">
        <f t="shared" si="2"/>
        <v>0</v>
      </c>
      <c r="H14" s="74">
        <f t="shared" si="2"/>
        <v>0</v>
      </c>
      <c r="I14" s="74">
        <f t="shared" si="2"/>
        <v>0</v>
      </c>
      <c r="L14" s="228"/>
      <c r="O14" s="228"/>
    </row>
    <row r="15" spans="1:15" s="73" customFormat="1">
      <c r="A15"/>
      <c r="B15" s="78"/>
      <c r="C15" s="75"/>
      <c r="D15" s="75"/>
      <c r="E15" s="75"/>
      <c r="F15" s="75"/>
      <c r="G15" s="75"/>
      <c r="H15" s="75"/>
      <c r="I15" s="75"/>
      <c r="L15" s="228"/>
      <c r="O15" s="228"/>
    </row>
    <row r="16" spans="1:15">
      <c r="B16" s="78"/>
      <c r="C16" s="79" t="s">
        <v>338</v>
      </c>
      <c r="D16" s="79" t="s">
        <v>339</v>
      </c>
      <c r="E16" s="79" t="s">
        <v>340</v>
      </c>
      <c r="F16" s="79" t="s">
        <v>341</v>
      </c>
      <c r="G16" s="79" t="s">
        <v>342</v>
      </c>
      <c r="H16" s="79" t="s">
        <v>343</v>
      </c>
      <c r="I16" s="79" t="s">
        <v>344</v>
      </c>
    </row>
    <row r="17" spans="2:9">
      <c r="B17" s="77" t="s">
        <v>333</v>
      </c>
      <c r="C17" s="411"/>
      <c r="D17" s="411"/>
      <c r="E17" s="411"/>
      <c r="F17" s="411"/>
      <c r="G17" s="411"/>
      <c r="H17" s="411"/>
      <c r="I17" s="411"/>
    </row>
    <row r="18" spans="2:9">
      <c r="B18" s="77" t="s">
        <v>334</v>
      </c>
      <c r="C18" s="74">
        <f>+I11+C17</f>
        <v>0</v>
      </c>
      <c r="D18" s="74">
        <f t="shared" ref="D18:I18" si="3">+C18+D17</f>
        <v>0</v>
      </c>
      <c r="E18" s="74">
        <f t="shared" si="3"/>
        <v>0</v>
      </c>
      <c r="F18" s="74">
        <f t="shared" si="3"/>
        <v>0</v>
      </c>
      <c r="G18" s="74">
        <f t="shared" si="3"/>
        <v>0</v>
      </c>
      <c r="H18" s="74">
        <f t="shared" si="3"/>
        <v>0</v>
      </c>
      <c r="I18" s="74">
        <f t="shared" si="3"/>
        <v>0</v>
      </c>
    </row>
    <row r="19" spans="2:9">
      <c r="B19" s="77" t="s">
        <v>335</v>
      </c>
      <c r="C19" s="412">
        <v>0</v>
      </c>
      <c r="D19" s="412">
        <v>0</v>
      </c>
      <c r="E19" s="412">
        <v>0</v>
      </c>
      <c r="F19" s="412">
        <v>0</v>
      </c>
      <c r="G19" s="412">
        <v>0</v>
      </c>
      <c r="H19" s="412">
        <v>0</v>
      </c>
      <c r="I19" s="412">
        <v>0</v>
      </c>
    </row>
    <row r="20" spans="2:9">
      <c r="B20" s="77" t="s">
        <v>336</v>
      </c>
      <c r="C20" s="74">
        <f t="shared" ref="C20:I20" si="4">+C18*C19/12</f>
        <v>0</v>
      </c>
      <c r="D20" s="74">
        <f t="shared" si="4"/>
        <v>0</v>
      </c>
      <c r="E20" s="74">
        <f t="shared" si="4"/>
        <v>0</v>
      </c>
      <c r="F20" s="74">
        <f t="shared" si="4"/>
        <v>0</v>
      </c>
      <c r="G20" s="74">
        <f t="shared" si="4"/>
        <v>0</v>
      </c>
      <c r="H20" s="74">
        <f t="shared" si="4"/>
        <v>0</v>
      </c>
      <c r="I20" s="74">
        <f t="shared" si="4"/>
        <v>0</v>
      </c>
    </row>
    <row r="21" spans="2:9">
      <c r="B21" s="77" t="s">
        <v>337</v>
      </c>
      <c r="C21" s="74">
        <f>+I14+C20</f>
        <v>0</v>
      </c>
      <c r="D21" s="74">
        <f t="shared" ref="D21:I21" si="5">+C21+D20</f>
        <v>0</v>
      </c>
      <c r="E21" s="74">
        <f t="shared" si="5"/>
        <v>0</v>
      </c>
      <c r="F21" s="74">
        <f t="shared" si="5"/>
        <v>0</v>
      </c>
      <c r="G21" s="74">
        <f t="shared" si="5"/>
        <v>0</v>
      </c>
      <c r="H21" s="74">
        <f t="shared" si="5"/>
        <v>0</v>
      </c>
      <c r="I21" s="74">
        <f t="shared" si="5"/>
        <v>0</v>
      </c>
    </row>
    <row r="22" spans="2:9">
      <c r="B22" s="78"/>
    </row>
    <row r="23" spans="2:9">
      <c r="B23" s="78"/>
      <c r="C23" s="79" t="s">
        <v>345</v>
      </c>
      <c r="D23" s="79" t="s">
        <v>346</v>
      </c>
      <c r="E23" s="79" t="s">
        <v>347</v>
      </c>
      <c r="F23" s="79" t="s">
        <v>348</v>
      </c>
      <c r="G23" s="79" t="s">
        <v>349</v>
      </c>
      <c r="H23" s="79" t="s">
        <v>350</v>
      </c>
      <c r="I23" s="79" t="s">
        <v>351</v>
      </c>
    </row>
    <row r="24" spans="2:9">
      <c r="B24" s="77" t="s">
        <v>333</v>
      </c>
      <c r="C24" s="411"/>
      <c r="D24" s="411"/>
      <c r="E24" s="411"/>
      <c r="F24" s="411"/>
      <c r="G24" s="411"/>
      <c r="H24" s="411"/>
      <c r="I24" s="411"/>
    </row>
    <row r="25" spans="2:9">
      <c r="B25" s="77" t="s">
        <v>334</v>
      </c>
      <c r="C25" s="74">
        <f>+I18+C24</f>
        <v>0</v>
      </c>
      <c r="D25" s="74">
        <f t="shared" ref="D25:I25" si="6">+C25+D24</f>
        <v>0</v>
      </c>
      <c r="E25" s="74">
        <f t="shared" si="6"/>
        <v>0</v>
      </c>
      <c r="F25" s="74">
        <f t="shared" si="6"/>
        <v>0</v>
      </c>
      <c r="G25" s="74">
        <f t="shared" si="6"/>
        <v>0</v>
      </c>
      <c r="H25" s="74">
        <f t="shared" si="6"/>
        <v>0</v>
      </c>
      <c r="I25" s="74">
        <f t="shared" si="6"/>
        <v>0</v>
      </c>
    </row>
    <row r="26" spans="2:9">
      <c r="B26" s="77" t="s">
        <v>335</v>
      </c>
      <c r="C26" s="412">
        <v>0</v>
      </c>
      <c r="D26" s="412">
        <v>0</v>
      </c>
      <c r="E26" s="412">
        <v>0</v>
      </c>
      <c r="F26" s="412">
        <v>0</v>
      </c>
      <c r="G26" s="412">
        <v>0</v>
      </c>
      <c r="H26" s="412">
        <v>0</v>
      </c>
      <c r="I26" s="412">
        <v>0</v>
      </c>
    </row>
    <row r="27" spans="2:9">
      <c r="B27" s="77" t="s">
        <v>336</v>
      </c>
      <c r="C27" s="74">
        <f t="shared" ref="C27:I27" si="7">+C25*C26/12</f>
        <v>0</v>
      </c>
      <c r="D27" s="74">
        <f t="shared" si="7"/>
        <v>0</v>
      </c>
      <c r="E27" s="74">
        <f t="shared" si="7"/>
        <v>0</v>
      </c>
      <c r="F27" s="74">
        <f t="shared" si="7"/>
        <v>0</v>
      </c>
      <c r="G27" s="74">
        <f t="shared" si="7"/>
        <v>0</v>
      </c>
      <c r="H27" s="74">
        <f t="shared" si="7"/>
        <v>0</v>
      </c>
      <c r="I27" s="74">
        <f t="shared" si="7"/>
        <v>0</v>
      </c>
    </row>
    <row r="28" spans="2:9">
      <c r="B28" s="77" t="s">
        <v>337</v>
      </c>
      <c r="C28" s="74">
        <f>+I21+C27</f>
        <v>0</v>
      </c>
      <c r="D28" s="74">
        <f t="shared" ref="D28:I28" si="8">+C28+D27</f>
        <v>0</v>
      </c>
      <c r="E28" s="74">
        <f t="shared" si="8"/>
        <v>0</v>
      </c>
      <c r="F28" s="74">
        <f t="shared" si="8"/>
        <v>0</v>
      </c>
      <c r="G28" s="74">
        <f t="shared" si="8"/>
        <v>0</v>
      </c>
      <c r="H28" s="74">
        <f t="shared" si="8"/>
        <v>0</v>
      </c>
      <c r="I28" s="74">
        <f t="shared" si="8"/>
        <v>0</v>
      </c>
    </row>
    <row r="29" spans="2:9">
      <c r="B29" s="78"/>
    </row>
    <row r="30" spans="2:9">
      <c r="B30" s="78"/>
      <c r="C30" s="79" t="s">
        <v>352</v>
      </c>
      <c r="D30" s="79" t="s">
        <v>353</v>
      </c>
      <c r="E30" s="79" t="s">
        <v>354</v>
      </c>
      <c r="F30" s="79" t="s">
        <v>355</v>
      </c>
      <c r="G30" s="79" t="s">
        <v>356</v>
      </c>
    </row>
    <row r="31" spans="2:9">
      <c r="B31" s="77" t="s">
        <v>333</v>
      </c>
      <c r="C31" s="411"/>
      <c r="D31" s="411"/>
      <c r="E31" s="411"/>
      <c r="F31" s="411"/>
      <c r="G31" s="411"/>
    </row>
    <row r="32" spans="2:9">
      <c r="B32" s="77" t="s">
        <v>334</v>
      </c>
      <c r="C32" s="74">
        <f>+I25+C31</f>
        <v>0</v>
      </c>
      <c r="D32" s="74">
        <f>+C32+D31</f>
        <v>0</v>
      </c>
      <c r="E32" s="74">
        <f>+D32+E31</f>
        <v>0</v>
      </c>
      <c r="F32" s="74">
        <f>+E32+F31</f>
        <v>0</v>
      </c>
      <c r="G32" s="74">
        <f>+F32+G31</f>
        <v>0</v>
      </c>
    </row>
    <row r="33" spans="1:13">
      <c r="B33" s="77" t="s">
        <v>335</v>
      </c>
      <c r="C33" s="412">
        <v>0</v>
      </c>
      <c r="D33" s="412">
        <v>0</v>
      </c>
      <c r="E33" s="412">
        <v>0</v>
      </c>
      <c r="F33" s="412">
        <v>0</v>
      </c>
      <c r="G33" s="412">
        <v>0</v>
      </c>
    </row>
    <row r="34" spans="1:13">
      <c r="B34" s="77" t="s">
        <v>336</v>
      </c>
      <c r="C34" s="74">
        <f>+C32*C33/12</f>
        <v>0</v>
      </c>
      <c r="D34" s="74">
        <f>+D32*D33/12</f>
        <v>0</v>
      </c>
      <c r="E34" s="74">
        <f>+E32*E33/12</f>
        <v>0</v>
      </c>
      <c r="F34" s="74">
        <f>+F32*F33/12</f>
        <v>0</v>
      </c>
      <c r="G34" s="74">
        <f>+G32*G33/12</f>
        <v>0</v>
      </c>
    </row>
    <row r="35" spans="1:13">
      <c r="B35" s="77" t="s">
        <v>337</v>
      </c>
      <c r="C35" s="74">
        <f>+I28+C34</f>
        <v>0</v>
      </c>
      <c r="D35" s="74">
        <f>+C35+D34</f>
        <v>0</v>
      </c>
      <c r="E35" s="74">
        <f>+D35+E34</f>
        <v>0</v>
      </c>
      <c r="F35" s="74">
        <f>+E35+F34</f>
        <v>0</v>
      </c>
      <c r="G35" s="74">
        <f>+F35+G34</f>
        <v>0</v>
      </c>
    </row>
    <row r="36" spans="1:13" ht="9.75" customHeight="1">
      <c r="A36" s="76"/>
      <c r="C36" s="75"/>
      <c r="D36" s="75"/>
      <c r="E36" s="75"/>
      <c r="F36" s="75"/>
      <c r="G36" s="75"/>
    </row>
    <row r="37" spans="1:13">
      <c r="B37" s="250" t="str">
        <f>M38</f>
        <v/>
      </c>
      <c r="C37" s="251"/>
      <c r="D37" s="251"/>
      <c r="E37" s="251"/>
      <c r="F37" s="251"/>
      <c r="G37" s="80"/>
      <c r="H37" s="80"/>
      <c r="I37" s="80"/>
      <c r="M37" s="179" t="s">
        <v>1001</v>
      </c>
    </row>
    <row r="38" spans="1:13" ht="8.25" customHeight="1">
      <c r="C38" s="80"/>
      <c r="D38" s="80"/>
      <c r="E38" s="80"/>
      <c r="F38" s="80"/>
      <c r="G38" s="80"/>
      <c r="H38" s="80"/>
      <c r="I38" s="80"/>
      <c r="M38" s="227" t="str">
        <f>IF(G35=Uses!F34,"", "Warning:  Cumulative Interest should match Construction Interests on Uses")</f>
        <v/>
      </c>
    </row>
    <row r="39" spans="1:13" ht="34.15" customHeight="1">
      <c r="B39" s="80"/>
      <c r="C39" s="80"/>
      <c r="D39" s="80"/>
      <c r="E39" s="80"/>
      <c r="F39" s="80"/>
      <c r="G39" s="80"/>
      <c r="H39" s="80"/>
      <c r="I39" s="80"/>
    </row>
  </sheetData>
  <sheetProtection algorithmName="SHA-512" hashValue="xyooKnGGcIOiDFMs02gWi8DTCjCG0v0U482luTHanqTerfU15+sXfTxnKzaya66gsI/xgZLvR+LoXaaB0lUYOQ==" saltValue="obHIElotgOF7/Lw4O56DMQ==" spinCount="100000" sheet="1" objects="1" scenarios="1" autoFilter="0"/>
  <mergeCells count="1">
    <mergeCell ref="B7:I7"/>
  </mergeCells>
  <pageMargins left="0.3" right="0.3" top="0.5" bottom="0.5" header="0.3" footer="0.3"/>
  <pageSetup scale="76" fitToHeight="0" orientation="portrait" r:id="rId1"/>
  <headerFooter>
    <oddFooter>&amp;L&amp;9&amp;F&amp;R&amp;9&amp;A,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H43"/>
  <sheetViews>
    <sheetView zoomScale="110" zoomScaleNormal="110" workbookViewId="0">
      <selection activeCell="A13" sqref="A13"/>
    </sheetView>
  </sheetViews>
  <sheetFormatPr defaultColWidth="8.85546875" defaultRowHeight="15"/>
  <cols>
    <col min="1" max="1" width="3" style="16" customWidth="1"/>
    <col min="2" max="2" width="3.28515625" style="16" customWidth="1"/>
    <col min="3" max="4" width="3.7109375" style="16" customWidth="1"/>
    <col min="5" max="5" width="91.42578125" style="16" customWidth="1"/>
    <col min="6" max="16384" width="8.85546875" style="16"/>
  </cols>
  <sheetData>
    <row r="1" spans="1:8" ht="15.75">
      <c r="A1" s="8" t="str">
        <f>'DEV Info'!A1</f>
        <v>Virginia Housing Rental Housing Loan Application - MIXED USE</v>
      </c>
      <c r="B1" s="12"/>
    </row>
    <row r="2" spans="1:8" ht="3.6" customHeight="1" thickBot="1">
      <c r="A2" s="69"/>
      <c r="B2" s="69"/>
      <c r="C2" s="69"/>
      <c r="D2" s="69"/>
      <c r="E2" s="69"/>
      <c r="F2" s="146"/>
    </row>
    <row r="4" spans="1:8" ht="18.75">
      <c r="A4" s="26" t="s">
        <v>714</v>
      </c>
      <c r="B4" s="26" t="s">
        <v>371</v>
      </c>
    </row>
    <row r="5" spans="1:8" ht="9" customHeight="1">
      <c r="C5" s="26"/>
      <c r="D5" s="26"/>
    </row>
    <row r="6" spans="1:8" ht="29.25" customHeight="1">
      <c r="B6" s="884" t="s">
        <v>3334</v>
      </c>
      <c r="C6" s="884"/>
      <c r="D6" s="884"/>
      <c r="E6" s="884"/>
      <c r="H6" s="195"/>
    </row>
    <row r="7" spans="1:8" ht="10.9" customHeight="1">
      <c r="C7" s="26"/>
      <c r="D7" s="26"/>
    </row>
    <row r="8" spans="1:8">
      <c r="B8" s="193" t="s">
        <v>890</v>
      </c>
    </row>
    <row r="9" spans="1:8" ht="10.15" customHeight="1">
      <c r="B9" s="72"/>
    </row>
    <row r="10" spans="1:8" ht="56.25" customHeight="1">
      <c r="B10" s="885" t="s">
        <v>364</v>
      </c>
      <c r="C10" s="885"/>
      <c r="D10" s="885"/>
      <c r="E10" s="885"/>
    </row>
    <row r="11" spans="1:8" ht="10.15" customHeight="1">
      <c r="C11" s="140"/>
      <c r="D11" s="140"/>
      <c r="E11" s="140"/>
    </row>
    <row r="12" spans="1:8" ht="10.15" customHeight="1">
      <c r="C12" s="240"/>
      <c r="D12" s="240"/>
    </row>
    <row r="13" spans="1:8" ht="25.5" customHeight="1">
      <c r="B13" s="285" t="s">
        <v>877</v>
      </c>
      <c r="C13" s="72"/>
      <c r="D13" s="886" t="s">
        <v>389</v>
      </c>
      <c r="E13" s="886"/>
    </row>
    <row r="14" spans="1:8" ht="10.15" customHeight="1">
      <c r="C14" s="887"/>
      <c r="D14" s="887"/>
      <c r="E14" s="887"/>
    </row>
    <row r="15" spans="1:8" ht="42" customHeight="1">
      <c r="C15" s="22"/>
      <c r="D15" s="498" t="s">
        <v>313</v>
      </c>
      <c r="E15" s="164" t="s">
        <v>365</v>
      </c>
    </row>
    <row r="16" spans="1:8" ht="25.5">
      <c r="C16" s="22"/>
      <c r="D16" s="498" t="s">
        <v>314</v>
      </c>
      <c r="E16" s="164" t="s">
        <v>366</v>
      </c>
    </row>
    <row r="17" spans="2:5">
      <c r="C17" s="22"/>
      <c r="D17" s="498" t="s">
        <v>315</v>
      </c>
      <c r="E17" s="288" t="s">
        <v>878</v>
      </c>
    </row>
    <row r="18" spans="2:5">
      <c r="C18" s="22"/>
      <c r="D18" s="498" t="s">
        <v>316</v>
      </c>
      <c r="E18" s="288" t="s">
        <v>302</v>
      </c>
    </row>
    <row r="19" spans="2:5" ht="28.5" customHeight="1">
      <c r="C19" s="22"/>
      <c r="D19" s="498" t="s">
        <v>317</v>
      </c>
      <c r="E19" s="164" t="s">
        <v>367</v>
      </c>
    </row>
    <row r="20" spans="2:5" ht="25.5">
      <c r="C20" s="22"/>
      <c r="D20" s="498" t="s">
        <v>318</v>
      </c>
      <c r="E20" s="164" t="s">
        <v>368</v>
      </c>
    </row>
    <row r="21" spans="2:5" ht="25.5">
      <c r="C21" s="22"/>
      <c r="D21" s="498" t="s">
        <v>319</v>
      </c>
      <c r="E21" s="164" t="s">
        <v>369</v>
      </c>
    </row>
    <row r="22" spans="2:5">
      <c r="C22" s="22"/>
      <c r="D22" s="498" t="s">
        <v>320</v>
      </c>
      <c r="E22" s="288" t="s">
        <v>879</v>
      </c>
    </row>
    <row r="23" spans="2:5">
      <c r="C23" s="22"/>
      <c r="D23" s="498" t="s">
        <v>321</v>
      </c>
      <c r="E23" s="289" t="s">
        <v>880</v>
      </c>
    </row>
    <row r="24" spans="2:5">
      <c r="C24" s="72"/>
      <c r="D24" s="72"/>
    </row>
    <row r="25" spans="2:5">
      <c r="B25" s="193" t="s">
        <v>889</v>
      </c>
      <c r="C25" s="72"/>
      <c r="D25" s="72"/>
    </row>
    <row r="26" spans="2:5" ht="10.15" customHeight="1">
      <c r="C26" s="72"/>
      <c r="D26" s="72"/>
    </row>
    <row r="27" spans="2:5" ht="10.15" customHeight="1">
      <c r="C27" s="240"/>
      <c r="D27" s="240"/>
    </row>
    <row r="28" spans="2:5" ht="28.9" customHeight="1">
      <c r="B28" s="285" t="s">
        <v>15</v>
      </c>
      <c r="C28" s="72"/>
      <c r="D28" s="888" t="s">
        <v>390</v>
      </c>
      <c r="E28" s="888"/>
    </row>
    <row r="29" spans="2:5" ht="10.15" customHeight="1">
      <c r="C29" s="240"/>
      <c r="D29" s="240"/>
    </row>
    <row r="30" spans="2:5">
      <c r="C30" s="22"/>
      <c r="D30" s="498" t="s">
        <v>313</v>
      </c>
      <c r="E30" s="23" t="s">
        <v>880</v>
      </c>
    </row>
    <row r="31" spans="2:5">
      <c r="C31" s="22"/>
      <c r="D31" s="498" t="s">
        <v>314</v>
      </c>
      <c r="E31" s="23" t="s">
        <v>879</v>
      </c>
    </row>
    <row r="32" spans="2:5">
      <c r="C32" s="22"/>
      <c r="D32" s="498" t="s">
        <v>315</v>
      </c>
      <c r="E32" s="23" t="s">
        <v>881</v>
      </c>
    </row>
    <row r="33" spans="3:5">
      <c r="C33" s="22"/>
      <c r="D33" s="498" t="s">
        <v>316</v>
      </c>
      <c r="E33" s="23" t="s">
        <v>882</v>
      </c>
    </row>
    <row r="34" spans="3:5">
      <c r="C34" s="22"/>
      <c r="D34" s="498" t="s">
        <v>317</v>
      </c>
      <c r="E34" s="23" t="s">
        <v>883</v>
      </c>
    </row>
    <row r="35" spans="3:5" ht="26.25">
      <c r="C35" s="22"/>
      <c r="D35" s="498" t="s">
        <v>318</v>
      </c>
      <c r="E35" s="290" t="s">
        <v>370</v>
      </c>
    </row>
    <row r="36" spans="3:5" ht="26.25">
      <c r="C36" s="22"/>
      <c r="D36" s="498" t="s">
        <v>319</v>
      </c>
      <c r="E36" s="290" t="s">
        <v>884</v>
      </c>
    </row>
    <row r="37" spans="3:5">
      <c r="C37" s="22"/>
      <c r="D37" s="498" t="s">
        <v>320</v>
      </c>
      <c r="E37" s="23" t="s">
        <v>885</v>
      </c>
    </row>
    <row r="38" spans="3:5">
      <c r="C38" s="22"/>
      <c r="D38" s="498" t="s">
        <v>321</v>
      </c>
      <c r="E38" s="159" t="s">
        <v>886</v>
      </c>
    </row>
    <row r="39" spans="3:5">
      <c r="C39" s="22"/>
      <c r="D39" s="498" t="s">
        <v>311</v>
      </c>
      <c r="E39" s="23" t="s">
        <v>3197</v>
      </c>
    </row>
    <row r="40" spans="3:5">
      <c r="C40" s="22"/>
      <c r="D40" s="498" t="s">
        <v>312</v>
      </c>
      <c r="E40" s="23" t="s">
        <v>887</v>
      </c>
    </row>
    <row r="41" spans="3:5" ht="10.15" customHeight="1">
      <c r="C41" s="240"/>
      <c r="D41" s="240"/>
      <c r="E41" s="78"/>
    </row>
    <row r="43" spans="3:5">
      <c r="C43" s="70"/>
      <c r="D43" s="70"/>
    </row>
  </sheetData>
  <sheetProtection algorithmName="SHA-512" hashValue="aFbDR4UpViw9tEgMNfhRZR0blXm5jOkTQIFXm66iVEwY4NW0z1PPbynXIZNGFEVa5p9eg7TeZ/lUWcT1tVxgfA==" saltValue="/mm7M1Zyw5cEuT92PPOfpQ==" spinCount="100000" sheet="1" objects="1" scenarios="1" autoFilter="0"/>
  <mergeCells count="5">
    <mergeCell ref="B6:E6"/>
    <mergeCell ref="B10:E10"/>
    <mergeCell ref="D13:E13"/>
    <mergeCell ref="C14:E14"/>
    <mergeCell ref="D28:E28"/>
  </mergeCells>
  <pageMargins left="0.45" right="0.45" top="0.25" bottom="0.5" header="0.3" footer="0.3"/>
  <pageSetup scale="92" orientation="portrait" r:id="rId1"/>
  <headerFooter>
    <oddFooter>&amp;L&amp;9&amp;F&amp;R&amp;9&amp;A, Page &amp;P of &amp;N</oddFooter>
  </headerFooter>
  <colBreaks count="1" manualBreakCount="1">
    <brk id="5" max="51"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FF0000"/>
    <pageSetUpPr fitToPage="1"/>
  </sheetPr>
  <dimension ref="A1:S63"/>
  <sheetViews>
    <sheetView topLeftCell="A10" zoomScaleNormal="100" workbookViewId="0">
      <selection activeCell="I11" sqref="I11"/>
    </sheetView>
  </sheetViews>
  <sheetFormatPr defaultColWidth="8.85546875" defaultRowHeight="12"/>
  <cols>
    <col min="1" max="1" width="17.7109375" style="86" customWidth="1"/>
    <col min="2" max="2" width="6.5703125" style="86" customWidth="1"/>
    <col min="3" max="3" width="2.7109375" style="86" customWidth="1"/>
    <col min="4" max="4" width="12.7109375" style="86" customWidth="1"/>
    <col min="5" max="5" width="12.42578125" style="86" customWidth="1"/>
    <col min="6" max="6" width="11.85546875" style="86" customWidth="1"/>
    <col min="7" max="7" width="10.5703125" style="86" customWidth="1"/>
    <col min="8" max="8" width="12.85546875" style="86" customWidth="1"/>
    <col min="9" max="9" width="8.28515625" style="86" customWidth="1"/>
    <col min="10" max="10" width="15.28515625" style="86" customWidth="1"/>
    <col min="11" max="11" width="4.7109375" style="86" customWidth="1"/>
    <col min="12" max="12" width="8.85546875" style="86"/>
    <col min="13" max="13" width="3.7109375" style="86" customWidth="1"/>
    <col min="14" max="14" width="4.7109375" style="86" customWidth="1"/>
    <col min="15" max="15" width="2.5703125" style="254" customWidth="1"/>
    <col min="16" max="17" width="8.85546875" style="86" hidden="1" customWidth="1"/>
    <col min="18" max="18" width="2" style="254" customWidth="1"/>
    <col min="19" max="16384" width="8.85546875" style="86"/>
  </cols>
  <sheetData>
    <row r="1" spans="1:19" ht="18">
      <c r="A1" s="892" t="s">
        <v>404</v>
      </c>
      <c r="B1" s="892"/>
      <c r="C1" s="892"/>
      <c r="D1" s="892"/>
      <c r="E1" s="892"/>
      <c r="F1" s="892"/>
      <c r="G1" s="892"/>
      <c r="H1" s="892"/>
      <c r="I1" s="892"/>
      <c r="J1" s="892"/>
    </row>
    <row r="2" spans="1:19" ht="7.15" customHeight="1"/>
    <row r="3" spans="1:19" ht="12.75">
      <c r="A3" s="87" t="s">
        <v>419</v>
      </c>
      <c r="B3" s="88"/>
      <c r="C3" s="88"/>
      <c r="S3" s="86" t="s">
        <v>1042</v>
      </c>
    </row>
    <row r="4" spans="1:19" ht="9" customHeight="1"/>
    <row r="5" spans="1:19" ht="12.75">
      <c r="A5" s="89" t="s">
        <v>393</v>
      </c>
      <c r="B5" s="90"/>
      <c r="C5" s="90"/>
      <c r="D5" s="91">
        <f>'DEV Info'!D6</f>
        <v>0</v>
      </c>
      <c r="E5" s="92"/>
      <c r="F5" s="92"/>
      <c r="G5" s="92"/>
      <c r="H5" s="92"/>
      <c r="I5" s="92"/>
      <c r="J5" s="93"/>
    </row>
    <row r="6" spans="1:19" ht="14.45" customHeight="1">
      <c r="A6" s="86" t="s">
        <v>420</v>
      </c>
      <c r="B6" s="92">
        <f>'DEV Info'!D27</f>
        <v>0</v>
      </c>
      <c r="D6" s="169" t="s">
        <v>715</v>
      </c>
      <c r="E6" s="92" t="e">
        <f>'DEV Info'!#REF!</f>
        <v>#REF!</v>
      </c>
      <c r="G6" s="86" t="s">
        <v>422</v>
      </c>
      <c r="H6" s="94">
        <f>'DEV Info'!D19</f>
        <v>0</v>
      </c>
      <c r="I6" s="92"/>
      <c r="J6" s="92"/>
    </row>
    <row r="7" spans="1:19" ht="14.45" customHeight="1">
      <c r="A7" s="86" t="s">
        <v>421</v>
      </c>
      <c r="B7" s="896">
        <f>Bldg!H5</f>
        <v>0</v>
      </c>
      <c r="C7" s="896"/>
      <c r="D7" s="896"/>
      <c r="G7" s="86" t="s">
        <v>423</v>
      </c>
      <c r="H7" s="92">
        <f>'DEV Info'!G25</f>
        <v>0</v>
      </c>
      <c r="I7" s="95"/>
    </row>
    <row r="10" spans="1:19" ht="12.75">
      <c r="A10" s="96"/>
      <c r="B10" s="92"/>
      <c r="C10" s="92"/>
      <c r="D10" s="90" t="s">
        <v>308</v>
      </c>
      <c r="E10" s="92"/>
      <c r="F10" s="92"/>
      <c r="G10" s="93"/>
    </row>
    <row r="11" spans="1:19" ht="24">
      <c r="A11" s="97" t="s">
        <v>394</v>
      </c>
      <c r="B11" s="98"/>
      <c r="C11" s="97"/>
      <c r="D11" s="99" t="s">
        <v>56</v>
      </c>
      <c r="E11" s="100" t="s">
        <v>244</v>
      </c>
      <c r="F11" s="100" t="s">
        <v>577</v>
      </c>
      <c r="G11" s="100" t="s">
        <v>712</v>
      </c>
    </row>
    <row r="12" spans="1:19">
      <c r="A12" s="96" t="s">
        <v>784</v>
      </c>
      <c r="B12" s="92"/>
      <c r="C12" s="96"/>
      <c r="D12" s="101">
        <f>Sources!C78</f>
        <v>0</v>
      </c>
      <c r="E12" s="102" t="e">
        <f>D12/B$6</f>
        <v>#DIV/0!</v>
      </c>
      <c r="F12" s="102">
        <f>Sources!F78</f>
        <v>0</v>
      </c>
      <c r="G12" s="291" t="e">
        <f>D12/B$7</f>
        <v>#DIV/0!</v>
      </c>
    </row>
    <row r="13" spans="1:19">
      <c r="A13" s="105" t="s">
        <v>773</v>
      </c>
      <c r="B13" s="94"/>
      <c r="C13" s="96"/>
      <c r="D13" s="101">
        <f>Sources!C49</f>
        <v>0</v>
      </c>
      <c r="E13" s="102" t="e">
        <f>D13/B$6</f>
        <v>#DIV/0!</v>
      </c>
      <c r="F13" s="102"/>
      <c r="G13" s="291" t="e">
        <f>D13/B$7</f>
        <v>#DIV/0!</v>
      </c>
    </row>
    <row r="14" spans="1:19">
      <c r="A14" s="105" t="s">
        <v>765</v>
      </c>
      <c r="B14" s="94"/>
      <c r="C14" s="96"/>
      <c r="D14" s="101">
        <f>Sources!C42</f>
        <v>0</v>
      </c>
      <c r="E14" s="102" t="e">
        <f>D14/B$6</f>
        <v>#DIV/0!</v>
      </c>
      <c r="F14" s="102">
        <f>Sources!F42</f>
        <v>0</v>
      </c>
      <c r="G14" s="291" t="e">
        <f>D14/B$7</f>
        <v>#DIV/0!</v>
      </c>
    </row>
    <row r="15" spans="1:19">
      <c r="A15" s="105" t="s">
        <v>396</v>
      </c>
      <c r="B15" s="94"/>
      <c r="C15" s="96"/>
      <c r="D15" s="101">
        <f>Sources!C58</f>
        <v>0</v>
      </c>
      <c r="E15" s="102" t="e">
        <f>D15/B$6</f>
        <v>#DIV/0!</v>
      </c>
      <c r="F15" s="102"/>
      <c r="G15" s="291" t="e">
        <f>D15/B$7</f>
        <v>#DIV/0!</v>
      </c>
    </row>
    <row r="16" spans="1:19">
      <c r="A16" s="106" t="s">
        <v>310</v>
      </c>
      <c r="B16" s="106"/>
      <c r="C16" s="106"/>
      <c r="D16" s="107">
        <f>SUM(D12:D15)</f>
        <v>0</v>
      </c>
      <c r="E16" s="108" t="e">
        <f>D16/B6</f>
        <v>#DIV/0!</v>
      </c>
      <c r="F16" s="108">
        <f>SUM(F12:F15)</f>
        <v>0</v>
      </c>
    </row>
    <row r="17" spans="1:10">
      <c r="A17" s="106"/>
      <c r="B17" s="106"/>
      <c r="C17" s="106"/>
      <c r="D17" s="107"/>
    </row>
    <row r="18" spans="1:10">
      <c r="A18" s="86" t="s">
        <v>787</v>
      </c>
      <c r="D18" s="108">
        <f>Sources!C29</f>
        <v>0</v>
      </c>
      <c r="F18" s="109" t="s">
        <v>406</v>
      </c>
      <c r="G18" s="110"/>
      <c r="H18" s="117">
        <f>Sources!F121</f>
        <v>0</v>
      </c>
    </row>
    <row r="19" spans="1:10">
      <c r="A19" s="86" t="s">
        <v>397</v>
      </c>
      <c r="D19" s="108" t="e">
        <f>Sources!#REF!</f>
        <v>#REF!</v>
      </c>
      <c r="F19" s="225" t="s">
        <v>788</v>
      </c>
      <c r="G19" s="95"/>
      <c r="H19" s="113"/>
    </row>
    <row r="20" spans="1:10" ht="10.15" customHeight="1">
      <c r="A20" s="114"/>
      <c r="B20" s="114"/>
      <c r="C20" s="114"/>
      <c r="D20" s="115"/>
    </row>
    <row r="22" spans="1:10" ht="12.75">
      <c r="A22" s="889" t="s">
        <v>398</v>
      </c>
      <c r="B22" s="890"/>
      <c r="C22" s="890"/>
      <c r="D22" s="890"/>
      <c r="E22" s="890"/>
      <c r="F22" s="891"/>
      <c r="H22" s="893" t="s">
        <v>307</v>
      </c>
      <c r="I22" s="895"/>
      <c r="J22" s="894"/>
    </row>
    <row r="23" spans="1:10">
      <c r="A23" s="97" t="s">
        <v>405</v>
      </c>
      <c r="B23" s="98"/>
      <c r="C23" s="97"/>
      <c r="D23" s="99" t="s">
        <v>56</v>
      </c>
      <c r="E23" s="100" t="s">
        <v>244</v>
      </c>
      <c r="F23" s="100" t="s">
        <v>395</v>
      </c>
    </row>
    <row r="24" spans="1:10">
      <c r="A24" s="96" t="s">
        <v>399</v>
      </c>
      <c r="B24" s="93"/>
      <c r="C24" s="96"/>
      <c r="D24" s="101">
        <f>Uses!F10</f>
        <v>0</v>
      </c>
      <c r="E24" s="291" t="e">
        <f>D24/$B$6</f>
        <v>#DIV/0!</v>
      </c>
      <c r="F24" s="291" t="e">
        <f>D24/B$7</f>
        <v>#DIV/0!</v>
      </c>
      <c r="H24" s="116" t="s">
        <v>1013</v>
      </c>
      <c r="I24" s="111"/>
      <c r="J24" s="117">
        <f>D24+D25+D26</f>
        <v>0</v>
      </c>
    </row>
    <row r="25" spans="1:10">
      <c r="A25" s="96" t="s">
        <v>407</v>
      </c>
      <c r="B25" s="93"/>
      <c r="C25" s="96"/>
      <c r="D25" s="101">
        <f>Uses!F15</f>
        <v>0</v>
      </c>
      <c r="E25" s="291" t="e">
        <f t="shared" ref="E25:E29" si="0">D25/$B$6</f>
        <v>#DIV/0!</v>
      </c>
      <c r="F25" s="291" t="e">
        <f t="shared" ref="F25:F29" si="1">D25/B$7</f>
        <v>#DIV/0!</v>
      </c>
      <c r="H25" s="96" t="s">
        <v>1012</v>
      </c>
      <c r="I25" s="93"/>
      <c r="J25" s="101">
        <f>D27</f>
        <v>0</v>
      </c>
    </row>
    <row r="26" spans="1:10">
      <c r="A26" s="96" t="s">
        <v>400</v>
      </c>
      <c r="B26" s="93"/>
      <c r="C26" s="96"/>
      <c r="D26" s="101">
        <f>Uses!L19</f>
        <v>0</v>
      </c>
      <c r="E26" s="291" t="e">
        <f t="shared" si="0"/>
        <v>#DIV/0!</v>
      </c>
      <c r="F26" s="291" t="e">
        <f t="shared" si="1"/>
        <v>#DIV/0!</v>
      </c>
      <c r="H26" s="96" t="s">
        <v>416</v>
      </c>
      <c r="I26" s="93"/>
      <c r="J26" s="101">
        <f>D28</f>
        <v>0</v>
      </c>
    </row>
    <row r="27" spans="1:10">
      <c r="A27" s="96" t="s">
        <v>260</v>
      </c>
      <c r="B27" s="93"/>
      <c r="C27" s="96"/>
      <c r="D27" s="101">
        <f>Uses!F80</f>
        <v>0</v>
      </c>
      <c r="E27" s="291" t="e">
        <f t="shared" si="0"/>
        <v>#DIV/0!</v>
      </c>
      <c r="F27" s="291" t="e">
        <f t="shared" si="1"/>
        <v>#DIV/0!</v>
      </c>
      <c r="H27" s="112" t="s">
        <v>1010</v>
      </c>
      <c r="I27" s="113"/>
      <c r="J27" s="118">
        <f>Uses!F89</f>
        <v>0</v>
      </c>
    </row>
    <row r="28" spans="1:10">
      <c r="A28" s="96" t="s">
        <v>401</v>
      </c>
      <c r="B28" s="93"/>
      <c r="C28" s="96"/>
      <c r="D28" s="101">
        <f>Uses!L104</f>
        <v>0</v>
      </c>
      <c r="E28" s="291" t="e">
        <f t="shared" si="0"/>
        <v>#DIV/0!</v>
      </c>
      <c r="F28" s="291" t="e">
        <f t="shared" si="1"/>
        <v>#DIV/0!</v>
      </c>
      <c r="H28" s="112" t="s">
        <v>1011</v>
      </c>
      <c r="I28" s="113"/>
      <c r="J28" s="118">
        <f>Uses!L89-Uses!F89</f>
        <v>0</v>
      </c>
    </row>
    <row r="29" spans="1:10">
      <c r="A29" s="96" t="s">
        <v>1009</v>
      </c>
      <c r="B29" s="93"/>
      <c r="C29" s="96"/>
      <c r="D29" s="101">
        <f>Uses!L89</f>
        <v>0</v>
      </c>
      <c r="E29" s="291" t="e">
        <f t="shared" si="0"/>
        <v>#DIV/0!</v>
      </c>
      <c r="F29" s="291" t="e">
        <f t="shared" si="1"/>
        <v>#DIV/0!</v>
      </c>
      <c r="H29" s="88" t="s">
        <v>307</v>
      </c>
      <c r="J29" s="107">
        <f>SUM(J24:J28)</f>
        <v>0</v>
      </c>
    </row>
    <row r="30" spans="1:10" ht="12.75">
      <c r="A30" s="114" t="s">
        <v>402</v>
      </c>
      <c r="B30" s="114"/>
      <c r="C30" s="114"/>
      <c r="D30" s="115">
        <f>SUM(D24:D29)</f>
        <v>0</v>
      </c>
      <c r="E30" s="292" t="e">
        <f>D30/B6</f>
        <v>#DIV/0!</v>
      </c>
    </row>
    <row r="33" spans="1:16" ht="12.75">
      <c r="A33" s="889" t="s">
        <v>789</v>
      </c>
      <c r="B33" s="890"/>
      <c r="C33" s="890"/>
      <c r="D33" s="891"/>
      <c r="F33" s="229" t="s">
        <v>791</v>
      </c>
    </row>
    <row r="34" spans="1:16" ht="14.45" customHeight="1">
      <c r="A34" s="116" t="s">
        <v>185</v>
      </c>
      <c r="B34" s="110"/>
      <c r="C34" s="110"/>
      <c r="D34" s="117">
        <f>Income!M64</f>
        <v>0</v>
      </c>
      <c r="F34" s="124" t="e">
        <f>'DEV Info'!#REF!</f>
        <v>#REF!</v>
      </c>
      <c r="H34" s="893" t="s">
        <v>409</v>
      </c>
      <c r="I34" s="894"/>
    </row>
    <row r="35" spans="1:16">
      <c r="A35" s="116" t="s">
        <v>187</v>
      </c>
      <c r="B35" s="110"/>
      <c r="C35" s="110"/>
      <c r="D35" s="117">
        <f>Income!M65</f>
        <v>0</v>
      </c>
      <c r="H35" s="105" t="s">
        <v>748</v>
      </c>
      <c r="I35" s="104">
        <f>'DEV Info'!E33</f>
        <v>0</v>
      </c>
    </row>
    <row r="36" spans="1:16">
      <c r="A36" s="119" t="s">
        <v>251</v>
      </c>
      <c r="B36" s="120"/>
      <c r="C36" s="92"/>
      <c r="D36" s="101">
        <f>SUM(D34:D35)</f>
        <v>0</v>
      </c>
      <c r="H36" s="104" t="str">
        <f>'DEV Info'!D34</f>
        <v># of 1BR</v>
      </c>
      <c r="I36" s="104">
        <f>'DEV Info'!E34</f>
        <v>0</v>
      </c>
    </row>
    <row r="37" spans="1:16">
      <c r="A37" s="112" t="s">
        <v>329</v>
      </c>
      <c r="B37" s="103">
        <f>Income!L67</f>
        <v>0</v>
      </c>
      <c r="C37" s="95"/>
      <c r="D37" s="118">
        <f>Income!M67</f>
        <v>0</v>
      </c>
      <c r="H37" s="104" t="str">
        <f>'DEV Info'!D35</f>
        <v># of 2BR</v>
      </c>
      <c r="I37" s="104">
        <f>'DEV Info'!E35</f>
        <v>0</v>
      </c>
    </row>
    <row r="38" spans="1:16">
      <c r="A38" s="112" t="s">
        <v>330</v>
      </c>
      <c r="B38" s="122">
        <f>Income!L68</f>
        <v>0</v>
      </c>
      <c r="C38" s="95"/>
      <c r="D38" s="118">
        <f>Income!M68</f>
        <v>0</v>
      </c>
      <c r="H38" s="104" t="str">
        <f>'DEV Info'!D36</f>
        <v># of 3BR</v>
      </c>
      <c r="I38" s="104">
        <f>'DEV Info'!E36</f>
        <v>0</v>
      </c>
    </row>
    <row r="39" spans="1:16" ht="12.75" thickBot="1">
      <c r="A39" s="88"/>
      <c r="B39" s="106" t="s">
        <v>188</v>
      </c>
      <c r="D39" s="108">
        <f>D34+D35-D37-D38</f>
        <v>0</v>
      </c>
      <c r="H39" s="121" t="str">
        <f>'DEV Info'!D37</f>
        <v># of 4+ BR</v>
      </c>
      <c r="I39" s="121">
        <f>'DEV Info'!E37</f>
        <v>0</v>
      </c>
    </row>
    <row r="40" spans="1:16" ht="12.75" thickTop="1">
      <c r="H40" s="123" t="s">
        <v>39</v>
      </c>
      <c r="I40" s="124">
        <f>SUM(I35:I39)</f>
        <v>0</v>
      </c>
    </row>
    <row r="41" spans="1:16" ht="9.6" customHeight="1"/>
    <row r="42" spans="1:16" ht="9.6" customHeight="1">
      <c r="A42" s="889" t="s">
        <v>410</v>
      </c>
      <c r="B42" s="890"/>
      <c r="C42" s="890"/>
      <c r="D42" s="890"/>
      <c r="E42" s="891"/>
    </row>
    <row r="43" spans="1:16" ht="14.45" customHeight="1">
      <c r="A43" s="97" t="s">
        <v>793</v>
      </c>
      <c r="B43" s="98"/>
      <c r="C43" s="98"/>
      <c r="D43" s="100" t="s">
        <v>244</v>
      </c>
      <c r="E43" s="100" t="s">
        <v>415</v>
      </c>
      <c r="G43" s="114"/>
      <c r="H43" s="196" t="s">
        <v>417</v>
      </c>
      <c r="I43" s="197"/>
      <c r="J43" s="198"/>
      <c r="K43" s="114"/>
    </row>
    <row r="44" spans="1:16">
      <c r="A44" s="96" t="s">
        <v>792</v>
      </c>
      <c r="B44" s="92"/>
      <c r="C44" s="93"/>
      <c r="D44" s="302" t="e">
        <f>E44/B$6</f>
        <v>#DIV/0!</v>
      </c>
      <c r="E44" s="102">
        <f>Expenses!J21</f>
        <v>0</v>
      </c>
      <c r="H44" s="86" t="s">
        <v>246</v>
      </c>
      <c r="J44" s="108">
        <f>D39</f>
        <v>0</v>
      </c>
    </row>
    <row r="45" spans="1:16">
      <c r="A45" s="96" t="s">
        <v>279</v>
      </c>
      <c r="B45" s="92"/>
      <c r="C45" s="93"/>
      <c r="D45" s="302" t="e">
        <f>E45/B$6</f>
        <v>#DIV/0!</v>
      </c>
      <c r="E45" s="102">
        <f>Expenses!J30</f>
        <v>0</v>
      </c>
      <c r="G45" s="88"/>
      <c r="H45" s="86" t="s">
        <v>414</v>
      </c>
      <c r="J45" s="108">
        <f>E53</f>
        <v>0</v>
      </c>
    </row>
    <row r="46" spans="1:16">
      <c r="A46" s="96" t="s">
        <v>411</v>
      </c>
      <c r="B46" s="92"/>
      <c r="C46" s="93"/>
      <c r="D46" s="302" t="e">
        <f>E46/B$6</f>
        <v>#DIV/0!</v>
      </c>
      <c r="E46" s="102">
        <f>Expenses!J53</f>
        <v>0</v>
      </c>
      <c r="H46" s="88" t="s">
        <v>418</v>
      </c>
      <c r="J46" s="108">
        <f>J44-J45</f>
        <v>0</v>
      </c>
    </row>
    <row r="47" spans="1:16">
      <c r="A47" s="96" t="s">
        <v>412</v>
      </c>
      <c r="B47" s="92"/>
      <c r="C47" s="93"/>
      <c r="D47" s="302" t="e">
        <f>E47/B$6</f>
        <v>#DIV/0!</v>
      </c>
      <c r="E47" s="102">
        <f>Expenses!J65</f>
        <v>0</v>
      </c>
      <c r="H47" s="86" t="s">
        <v>252</v>
      </c>
      <c r="J47" s="108">
        <f>F16</f>
        <v>0</v>
      </c>
      <c r="P47" s="86" t="s">
        <v>811</v>
      </c>
    </row>
    <row r="48" spans="1:16" ht="7.15" customHeight="1">
      <c r="A48" s="125"/>
      <c r="C48" s="93"/>
      <c r="D48" s="302"/>
      <c r="E48" s="102"/>
    </row>
    <row r="49" spans="1:16" ht="11.45" customHeight="1">
      <c r="A49" s="126" t="s">
        <v>241</v>
      </c>
      <c r="B49" s="92"/>
      <c r="C49" s="93"/>
      <c r="D49" s="93" t="e">
        <f>E49/B$6</f>
        <v>#DIV/0!</v>
      </c>
      <c r="E49" s="102">
        <f>SUM(E44:E47)</f>
        <v>0</v>
      </c>
      <c r="H49" s="299" t="s">
        <v>424</v>
      </c>
      <c r="I49" s="300"/>
      <c r="J49" s="301" t="e">
        <f>J46/J47</f>
        <v>#DIV/0!</v>
      </c>
      <c r="P49" s="86" t="e">
        <f>J46/J47</f>
        <v>#DIV/0!</v>
      </c>
    </row>
    <row r="50" spans="1:16" ht="7.15" customHeight="1">
      <c r="A50" s="125"/>
      <c r="B50" s="92"/>
      <c r="C50" s="93"/>
      <c r="D50" s="302"/>
      <c r="E50" s="102"/>
    </row>
    <row r="51" spans="1:16" ht="11.45" customHeight="1" thickBot="1">
      <c r="A51" s="127" t="s">
        <v>413</v>
      </c>
      <c r="B51" s="128"/>
      <c r="C51" s="93"/>
      <c r="D51" s="305" t="e">
        <f>E51/B$6</f>
        <v>#DIV/0!</v>
      </c>
      <c r="E51" s="129">
        <f>Expenses!J69</f>
        <v>0</v>
      </c>
      <c r="P51" s="86" t="e">
        <f>IF(J49=P49,"", "Warning:  DCR Calculated value has been changed")</f>
        <v>#DIV/0!</v>
      </c>
    </row>
    <row r="52" spans="1:16" ht="7.15" customHeight="1" thickTop="1">
      <c r="A52" s="125"/>
      <c r="C52" s="93"/>
      <c r="D52" s="292"/>
      <c r="E52" s="130"/>
    </row>
    <row r="53" spans="1:16" ht="11.45" customHeight="1">
      <c r="A53" s="126" t="s">
        <v>414</v>
      </c>
      <c r="B53" s="92"/>
      <c r="C53" s="113"/>
      <c r="D53" s="93" t="e">
        <f>E53/B$6</f>
        <v>#DIV/0!</v>
      </c>
      <c r="E53" s="102">
        <f>E49+E51</f>
        <v>0</v>
      </c>
      <c r="H53" s="230" t="e">
        <f>P51</f>
        <v>#DIV/0!</v>
      </c>
    </row>
    <row r="63" spans="1:16" ht="15">
      <c r="H63" s="252"/>
      <c r="I63" s="253"/>
      <c r="J63" s="253"/>
      <c r="K63" s="253"/>
      <c r="L63" s="253"/>
      <c r="M63" s="253"/>
    </row>
  </sheetData>
  <sheetProtection algorithmName="SHA-512" hashValue="8acLuSMrbs2f0dzqNlG8dqAsjS0F8jHFMAhy7b0jqogx4GhNDL1KU1wXbiIeU0GiR27wfvpdQKq7KFvf++/Ovw==" saltValue="W0eVN02N81mb+ba6sp/39w==" spinCount="100000" sheet="1" objects="1" scenarios="1" autoFilter="0"/>
  <mergeCells count="7">
    <mergeCell ref="A42:E42"/>
    <mergeCell ref="A33:D33"/>
    <mergeCell ref="A1:J1"/>
    <mergeCell ref="H34:I34"/>
    <mergeCell ref="H22:J22"/>
    <mergeCell ref="A22:F22"/>
    <mergeCell ref="B7:D7"/>
  </mergeCells>
  <printOptions horizontalCentered="1"/>
  <pageMargins left="0.45" right="0.45" top="0.4" bottom="0.5" header="0.3" footer="0.3"/>
  <pageSetup scale="87" orientation="portrait" r:id="rId1"/>
  <headerFooter>
    <oddFooter>&amp;L&amp;9&amp;F&amp;R&amp;9&amp;A, Page &amp;P of &amp;N</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Y244"/>
  <sheetViews>
    <sheetView showGridLines="0" showZeros="0" zoomScaleNormal="100" workbookViewId="0">
      <selection activeCell="A13" sqref="A13"/>
    </sheetView>
  </sheetViews>
  <sheetFormatPr defaultColWidth="9.140625" defaultRowHeight="12.75"/>
  <cols>
    <col min="1" max="1" width="4" style="505" customWidth="1"/>
    <col min="2" max="2" width="20.140625" style="505" customWidth="1"/>
    <col min="3" max="3" width="12.28515625" style="505" customWidth="1"/>
    <col min="4" max="4" width="12" style="505" customWidth="1"/>
    <col min="5" max="5" width="15.5703125" style="506" customWidth="1"/>
    <col min="6" max="6" width="3.42578125" style="505" customWidth="1"/>
    <col min="7" max="7" width="11.7109375" style="505" customWidth="1"/>
    <col min="8" max="8" width="4.85546875" style="505" customWidth="1"/>
    <col min="9" max="9" width="9.28515625" style="505" customWidth="1"/>
    <col min="10" max="10" width="0.85546875" style="505" customWidth="1"/>
    <col min="11" max="11" width="11.140625" style="505" customWidth="1"/>
    <col min="12" max="12" width="1.140625" style="506" customWidth="1"/>
    <col min="13" max="13" width="12" style="506" customWidth="1"/>
    <col min="14" max="14" width="1.140625" style="506" customWidth="1"/>
    <col min="15" max="15" width="18.7109375" style="506" customWidth="1"/>
    <col min="16" max="16" width="1.140625" style="507" customWidth="1"/>
    <col min="17" max="17" width="3.85546875" style="618" customWidth="1"/>
    <col min="18" max="18" width="2.42578125" style="505" customWidth="1"/>
    <col min="19" max="19" width="18" style="505" customWidth="1"/>
    <col min="20" max="20" width="12.28515625" style="505" customWidth="1"/>
    <col min="21" max="21" width="12.5703125" style="505" customWidth="1"/>
    <col min="22" max="22" width="31.5703125" style="505" customWidth="1"/>
    <col min="23" max="23" width="9.140625" style="505"/>
    <col min="24" max="24" width="21.140625" style="505" customWidth="1"/>
    <col min="25" max="25" width="9.140625" style="505"/>
    <col min="26" max="26" width="10" style="505" customWidth="1"/>
    <col min="27" max="16384" width="9.140625" style="505"/>
  </cols>
  <sheetData>
    <row r="1" spans="2:21">
      <c r="Q1" s="505"/>
    </row>
    <row r="2" spans="2:21">
      <c r="B2" s="910" t="s">
        <v>950</v>
      </c>
      <c r="C2" s="910"/>
      <c r="D2" s="910"/>
      <c r="E2" s="910"/>
      <c r="F2" s="910"/>
      <c r="G2" s="910"/>
      <c r="H2" s="910"/>
      <c r="I2" s="910"/>
      <c r="J2" s="910"/>
      <c r="K2" s="910"/>
      <c r="L2" s="910"/>
      <c r="M2" s="910"/>
      <c r="N2" s="910"/>
      <c r="O2" s="910"/>
      <c r="Q2" s="505"/>
      <c r="S2" s="917" t="s">
        <v>3249</v>
      </c>
      <c r="T2" s="917"/>
      <c r="U2" s="917"/>
    </row>
    <row r="3" spans="2:21" ht="11.25" customHeight="1">
      <c r="B3" s="508"/>
      <c r="C3" s="508"/>
      <c r="E3" s="505"/>
      <c r="H3" s="508"/>
      <c r="I3" s="508"/>
      <c r="J3" s="508"/>
      <c r="K3" s="508"/>
      <c r="L3" s="509"/>
      <c r="M3" s="509"/>
      <c r="N3" s="509"/>
      <c r="O3" s="510"/>
      <c r="Q3" s="505"/>
      <c r="S3" s="917"/>
      <c r="T3" s="917"/>
      <c r="U3" s="917"/>
    </row>
    <row r="4" spans="2:21">
      <c r="B4" s="511"/>
      <c r="C4" s="511"/>
      <c r="D4" s="512" t="s">
        <v>951</v>
      </c>
      <c r="E4" s="921">
        <f>'DEV Info'!D6</f>
        <v>0</v>
      </c>
      <c r="F4" s="921"/>
      <c r="G4" s="921"/>
      <c r="H4" s="921"/>
      <c r="I4" s="921"/>
      <c r="J4" s="511"/>
      <c r="K4" s="511"/>
      <c r="L4" s="509"/>
      <c r="M4" s="509"/>
      <c r="N4" s="509"/>
      <c r="O4" s="510"/>
      <c r="Q4" s="505"/>
      <c r="S4" s="917"/>
      <c r="T4" s="917"/>
      <c r="U4" s="917"/>
    </row>
    <row r="5" spans="2:21">
      <c r="C5" s="574"/>
      <c r="D5" s="513"/>
      <c r="E5" s="514"/>
      <c r="H5" s="574"/>
      <c r="I5" s="574"/>
      <c r="J5" s="574"/>
      <c r="K5" s="574"/>
      <c r="L5" s="574"/>
      <c r="M5" s="574"/>
      <c r="N5" s="574"/>
      <c r="O5" s="574"/>
      <c r="Q5" s="505"/>
      <c r="S5" s="917"/>
      <c r="T5" s="917"/>
      <c r="U5" s="917"/>
    </row>
    <row r="6" spans="2:21" ht="15.75" customHeight="1" thickBot="1">
      <c r="B6" s="723"/>
      <c r="C6" s="723"/>
      <c r="D6" s="513"/>
      <c r="E6" s="515"/>
      <c r="H6" s="723"/>
      <c r="I6" s="723"/>
      <c r="J6" s="723"/>
      <c r="K6" s="723"/>
      <c r="L6" s="723"/>
      <c r="M6" s="723"/>
      <c r="N6" s="723"/>
      <c r="O6" s="723"/>
      <c r="Q6" s="505"/>
      <c r="S6" s="917"/>
      <c r="T6" s="917"/>
      <c r="U6" s="917"/>
    </row>
    <row r="7" spans="2:21" ht="15.75" customHeight="1" thickTop="1" thickBot="1">
      <c r="B7" s="922" t="s">
        <v>1146</v>
      </c>
      <c r="C7" s="922"/>
      <c r="D7" s="922"/>
      <c r="E7" s="922"/>
      <c r="F7" s="922"/>
      <c r="G7" s="922"/>
      <c r="H7" s="922"/>
      <c r="I7" s="922"/>
      <c r="J7" s="922"/>
      <c r="K7" s="922"/>
      <c r="L7" s="922"/>
      <c r="M7" s="922"/>
      <c r="N7" s="922"/>
      <c r="O7" s="922"/>
      <c r="Q7" s="505"/>
      <c r="S7" s="917"/>
      <c r="T7" s="917"/>
      <c r="U7" s="917"/>
    </row>
    <row r="8" spans="2:21" ht="15.75" customHeight="1" thickTop="1">
      <c r="B8" s="508"/>
      <c r="C8" s="508"/>
      <c r="D8" s="508"/>
      <c r="E8" s="516"/>
      <c r="F8" s="508"/>
      <c r="G8" s="508"/>
      <c r="H8" s="508"/>
      <c r="I8" s="508"/>
      <c r="J8" s="508"/>
      <c r="K8" s="508"/>
      <c r="L8" s="516"/>
      <c r="M8" s="516"/>
      <c r="N8" s="516"/>
      <c r="O8" s="516"/>
      <c r="Q8" s="505"/>
    </row>
    <row r="9" spans="2:21" ht="15.75" customHeight="1">
      <c r="B9" s="517" t="s">
        <v>394</v>
      </c>
      <c r="C9" s="517"/>
      <c r="D9" s="518"/>
      <c r="E9" s="519" t="s">
        <v>56</v>
      </c>
      <c r="F9" s="520"/>
      <c r="G9" s="521" t="s">
        <v>244</v>
      </c>
      <c r="H9" s="521"/>
      <c r="I9" s="522" t="s">
        <v>999</v>
      </c>
      <c r="J9" s="521"/>
      <c r="K9" s="521" t="s">
        <v>1000</v>
      </c>
      <c r="L9" s="509"/>
      <c r="M9" s="519" t="s">
        <v>712</v>
      </c>
      <c r="N9" s="509"/>
      <c r="Q9" s="505"/>
    </row>
    <row r="10" spans="2:21" ht="15.75" customHeight="1">
      <c r="B10" s="505" t="s">
        <v>3362</v>
      </c>
      <c r="D10" s="523"/>
      <c r="E10" s="524">
        <f>Sources!C22</f>
        <v>0</v>
      </c>
      <c r="F10" s="509"/>
      <c r="G10" s="525" t="e">
        <f>ROUND(E10/E$50,0)</f>
        <v>#DIV/0!</v>
      </c>
      <c r="H10" s="526"/>
      <c r="I10" s="527">
        <f>Sources!D22</f>
        <v>0</v>
      </c>
      <c r="J10" s="526"/>
      <c r="K10" s="511">
        <f>Sources!E22</f>
        <v>0</v>
      </c>
      <c r="L10" s="509"/>
      <c r="M10" s="525" t="e">
        <f>ROUND(E10/E$51,0)</f>
        <v>#DIV/0!</v>
      </c>
      <c r="N10" s="509"/>
      <c r="Q10" s="505"/>
    </row>
    <row r="11" spans="2:21" ht="15.75" customHeight="1">
      <c r="B11" s="505" t="s">
        <v>3363</v>
      </c>
      <c r="D11" s="523"/>
      <c r="E11" s="524">
        <f>Sources!C23</f>
        <v>0</v>
      </c>
      <c r="F11" s="509"/>
      <c r="G11" s="525" t="e">
        <f t="shared" ref="G11:G19" si="0">ROUND(E11/E$50,0)</f>
        <v>#DIV/0!</v>
      </c>
      <c r="H11" s="526"/>
      <c r="I11" s="527">
        <f>Sources!D23</f>
        <v>0</v>
      </c>
      <c r="J11" s="526"/>
      <c r="K11" s="511">
        <f>Sources!E23</f>
        <v>0</v>
      </c>
      <c r="L11" s="509"/>
      <c r="M11" s="525" t="e">
        <f t="shared" ref="M11:M20" si="1">ROUND(E11/E$51,0)</f>
        <v>#DIV/0!</v>
      </c>
      <c r="N11" s="509"/>
      <c r="Q11" s="505"/>
    </row>
    <row r="12" spans="2:21" ht="15.75" customHeight="1">
      <c r="B12" s="505" t="s">
        <v>3364</v>
      </c>
      <c r="D12" s="523"/>
      <c r="E12" s="524">
        <f>Sources!C24</f>
        <v>0</v>
      </c>
      <c r="F12" s="509"/>
      <c r="G12" s="525" t="e">
        <f t="shared" si="0"/>
        <v>#DIV/0!</v>
      </c>
      <c r="H12" s="526"/>
      <c r="I12" s="527">
        <f>Sources!D24</f>
        <v>0</v>
      </c>
      <c r="J12" s="526"/>
      <c r="K12" s="511">
        <f>Sources!E24</f>
        <v>0</v>
      </c>
      <c r="L12" s="509"/>
      <c r="M12" s="525" t="e">
        <f t="shared" si="1"/>
        <v>#DIV/0!</v>
      </c>
      <c r="N12" s="509"/>
      <c r="O12" s="505"/>
      <c r="Q12" s="505"/>
    </row>
    <row r="13" spans="2:21" ht="15.75" customHeight="1">
      <c r="B13" s="505" t="s">
        <v>3364</v>
      </c>
      <c r="D13" s="523"/>
      <c r="E13" s="524">
        <f>Sources!C25</f>
        <v>0</v>
      </c>
      <c r="F13" s="509"/>
      <c r="G13" s="525" t="e">
        <f t="shared" si="0"/>
        <v>#DIV/0!</v>
      </c>
      <c r="H13" s="526"/>
      <c r="I13" s="527">
        <f>Sources!D25</f>
        <v>0</v>
      </c>
      <c r="J13" s="526"/>
      <c r="K13" s="511">
        <f>Sources!E25</f>
        <v>0</v>
      </c>
      <c r="L13" s="509"/>
      <c r="M13" s="525" t="e">
        <f t="shared" si="1"/>
        <v>#DIV/0!</v>
      </c>
      <c r="N13" s="509"/>
      <c r="O13" s="505"/>
      <c r="Q13" s="505"/>
    </row>
    <row r="14" spans="2:21" ht="15.75" customHeight="1">
      <c r="B14" s="505" t="s">
        <v>3364</v>
      </c>
      <c r="D14" s="523"/>
      <c r="E14" s="524">
        <f>Sources!C26</f>
        <v>0</v>
      </c>
      <c r="F14" s="509"/>
      <c r="G14" s="525" t="e">
        <f t="shared" si="0"/>
        <v>#DIV/0!</v>
      </c>
      <c r="H14" s="526"/>
      <c r="I14" s="527">
        <f>Sources!D26</f>
        <v>0</v>
      </c>
      <c r="J14" s="526"/>
      <c r="K14" s="511">
        <f>Sources!E26</f>
        <v>0</v>
      </c>
      <c r="L14" s="509"/>
      <c r="M14" s="525" t="e">
        <f t="shared" si="1"/>
        <v>#DIV/0!</v>
      </c>
      <c r="N14" s="509"/>
      <c r="O14" s="505"/>
      <c r="Q14" s="505"/>
    </row>
    <row r="15" spans="2:21" ht="15.75" customHeight="1">
      <c r="B15" s="505" t="s">
        <v>3365</v>
      </c>
      <c r="D15" s="523"/>
      <c r="E15" s="524">
        <f>Sources!C27</f>
        <v>0</v>
      </c>
      <c r="F15" s="509"/>
      <c r="G15" s="525" t="e">
        <f t="shared" si="0"/>
        <v>#DIV/0!</v>
      </c>
      <c r="H15" s="526"/>
      <c r="I15" s="527">
        <f>Sources!D27</f>
        <v>0</v>
      </c>
      <c r="J15" s="526"/>
      <c r="K15" s="511">
        <f>Sources!E27</f>
        <v>0</v>
      </c>
      <c r="L15" s="509"/>
      <c r="M15" s="525" t="e">
        <f t="shared" si="1"/>
        <v>#DIV/0!</v>
      </c>
      <c r="N15" s="509"/>
      <c r="O15" s="505"/>
      <c r="Q15" s="505"/>
    </row>
    <row r="16" spans="2:21" ht="15.75" customHeight="1">
      <c r="B16" s="505" t="s">
        <v>3366</v>
      </c>
      <c r="D16" s="523"/>
      <c r="E16" s="524">
        <f>Sources!C28</f>
        <v>0</v>
      </c>
      <c r="F16" s="509"/>
      <c r="G16" s="525" t="e">
        <f t="shared" si="0"/>
        <v>#DIV/0!</v>
      </c>
      <c r="H16" s="526"/>
      <c r="I16" s="527">
        <f>Sources!D28</f>
        <v>0</v>
      </c>
      <c r="J16" s="526"/>
      <c r="K16" s="511">
        <f>Sources!E28</f>
        <v>0</v>
      </c>
      <c r="L16" s="509"/>
      <c r="M16" s="525" t="e">
        <f t="shared" si="1"/>
        <v>#DIV/0!</v>
      </c>
      <c r="N16" s="509"/>
      <c r="O16" s="505"/>
      <c r="Q16" s="505"/>
    </row>
    <row r="17" spans="2:21" ht="15.75" customHeight="1">
      <c r="B17" s="505" t="s">
        <v>1145</v>
      </c>
      <c r="C17" s="528"/>
      <c r="E17" s="524">
        <f>Sources!C42</f>
        <v>0</v>
      </c>
      <c r="F17" s="506"/>
      <c r="G17" s="525" t="e">
        <f t="shared" si="0"/>
        <v>#DIV/0!</v>
      </c>
      <c r="H17" s="524"/>
      <c r="I17" s="529"/>
      <c r="J17" s="506"/>
      <c r="M17" s="525" t="e">
        <f t="shared" si="1"/>
        <v>#DIV/0!</v>
      </c>
      <c r="O17" s="505"/>
      <c r="Q17" s="505"/>
    </row>
    <row r="18" spans="2:21" ht="15.75" customHeight="1">
      <c r="B18" s="505" t="s">
        <v>3367</v>
      </c>
      <c r="C18" s="528"/>
      <c r="E18" s="524">
        <f>Sources!C49</f>
        <v>0</v>
      </c>
      <c r="F18" s="506"/>
      <c r="G18" s="525" t="e">
        <f t="shared" si="0"/>
        <v>#DIV/0!</v>
      </c>
      <c r="H18" s="524"/>
      <c r="I18" s="530"/>
      <c r="J18" s="531"/>
      <c r="K18" s="532"/>
      <c r="M18" s="525" t="e">
        <f t="shared" si="1"/>
        <v>#DIV/0!</v>
      </c>
      <c r="O18" s="505"/>
      <c r="Q18" s="505"/>
    </row>
    <row r="19" spans="2:21" ht="15.75" customHeight="1">
      <c r="B19" s="505" t="s">
        <v>991</v>
      </c>
      <c r="C19" s="528"/>
      <c r="E19" s="533">
        <f>Sources!C58</f>
        <v>0</v>
      </c>
      <c r="F19" s="506"/>
      <c r="G19" s="534" t="e">
        <f t="shared" si="0"/>
        <v>#DIV/0!</v>
      </c>
      <c r="H19" s="524"/>
      <c r="I19" s="530"/>
      <c r="J19" s="531"/>
      <c r="K19" s="532"/>
      <c r="M19" s="534" t="e">
        <f t="shared" si="1"/>
        <v>#DIV/0!</v>
      </c>
      <c r="O19" s="505"/>
      <c r="Q19" s="505"/>
    </row>
    <row r="20" spans="2:21" ht="15.75" customHeight="1">
      <c r="C20" s="528"/>
      <c r="D20" s="512" t="s">
        <v>952</v>
      </c>
      <c r="E20" s="535">
        <f>SUM(E10:E19)</f>
        <v>0</v>
      </c>
      <c r="F20" s="506"/>
      <c r="G20" s="525" t="e">
        <f>ROUND(E20/E$50,0)</f>
        <v>#DIV/0!</v>
      </c>
      <c r="H20" s="536"/>
      <c r="I20" s="506"/>
      <c r="J20" s="506"/>
      <c r="K20" s="506"/>
      <c r="M20" s="537" t="e">
        <f t="shared" si="1"/>
        <v>#DIV/0!</v>
      </c>
      <c r="O20" s="505"/>
      <c r="Q20" s="505"/>
    </row>
    <row r="21" spans="2:21" ht="15.75" customHeight="1" thickBot="1">
      <c r="B21" s="723"/>
      <c r="C21" s="723"/>
      <c r="D21" s="513"/>
      <c r="E21" s="514"/>
      <c r="H21" s="723"/>
      <c r="I21" s="723"/>
      <c r="J21" s="723"/>
      <c r="K21" s="723"/>
      <c r="L21" s="723"/>
      <c r="M21" s="723"/>
      <c r="N21" s="723"/>
      <c r="O21" s="723"/>
      <c r="Q21" s="505"/>
    </row>
    <row r="22" spans="2:21" ht="14.25" thickTop="1" thickBot="1">
      <c r="B22" s="922" t="s">
        <v>1147</v>
      </c>
      <c r="C22" s="922"/>
      <c r="D22" s="922"/>
      <c r="E22" s="922"/>
      <c r="F22" s="922"/>
      <c r="G22" s="922"/>
      <c r="H22" s="922"/>
      <c r="I22" s="922"/>
      <c r="J22" s="922"/>
      <c r="K22" s="922"/>
      <c r="L22" s="922"/>
      <c r="M22" s="922"/>
      <c r="N22" s="922"/>
      <c r="O22" s="922"/>
      <c r="Q22" s="505"/>
    </row>
    <row r="23" spans="2:21" ht="8.1" customHeight="1" thickTop="1">
      <c r="B23" s="508"/>
      <c r="C23" s="508"/>
      <c r="D23" s="508"/>
      <c r="E23" s="516"/>
      <c r="F23" s="508"/>
      <c r="G23" s="508"/>
      <c r="H23" s="508"/>
      <c r="I23" s="508"/>
      <c r="J23" s="508"/>
      <c r="K23" s="508"/>
      <c r="L23" s="516"/>
      <c r="M23" s="516"/>
      <c r="N23" s="516"/>
      <c r="O23" s="516"/>
      <c r="Q23" s="505"/>
    </row>
    <row r="24" spans="2:21" ht="14.1" customHeight="1">
      <c r="B24" s="517" t="s">
        <v>394</v>
      </c>
      <c r="C24" s="517"/>
      <c r="D24" s="518"/>
      <c r="E24" s="519" t="s">
        <v>56</v>
      </c>
      <c r="F24" s="520"/>
      <c r="G24" s="521" t="s">
        <v>244</v>
      </c>
      <c r="H24" s="521"/>
      <c r="I24" s="522" t="s">
        <v>999</v>
      </c>
      <c r="J24" s="521"/>
      <c r="K24" s="521" t="s">
        <v>1000</v>
      </c>
      <c r="L24" s="509"/>
      <c r="M24" s="538" t="s">
        <v>252</v>
      </c>
      <c r="N24" s="509"/>
      <c r="O24" s="519" t="s">
        <v>712</v>
      </c>
      <c r="Q24" s="505"/>
      <c r="S24" s="539"/>
      <c r="T24" s="540"/>
      <c r="U24" s="539"/>
    </row>
    <row r="25" spans="2:21" ht="14.1" customHeight="1">
      <c r="B25" s="505" t="s">
        <v>3362</v>
      </c>
      <c r="D25" s="523"/>
      <c r="E25" s="524">
        <f>Sources!C73</f>
        <v>0</v>
      </c>
      <c r="F25" s="520"/>
      <c r="G25" s="525" t="e">
        <f t="shared" ref="G25:G33" si="2">ROUND(E25/E$50,0)</f>
        <v>#DIV/0!</v>
      </c>
      <c r="H25" s="511"/>
      <c r="I25" s="541">
        <f>Sources!D73</f>
        <v>0</v>
      </c>
      <c r="J25" s="511"/>
      <c r="K25" s="511">
        <f>Sources!E73</f>
        <v>0</v>
      </c>
      <c r="L25" s="509"/>
      <c r="M25" s="524" t="str">
        <f>Sources!F73</f>
        <v/>
      </c>
      <c r="N25" s="509"/>
      <c r="O25" s="525" t="e">
        <f>ROUND(E25/E$51,0)</f>
        <v>#DIV/0!</v>
      </c>
      <c r="Q25" s="505"/>
      <c r="S25" s="542"/>
      <c r="T25" s="540"/>
      <c r="U25" s="539"/>
    </row>
    <row r="26" spans="2:21" ht="14.1" customHeight="1">
      <c r="B26" s="505" t="s">
        <v>3363</v>
      </c>
      <c r="D26" s="523"/>
      <c r="E26" s="524">
        <f>Sources!C74</f>
        <v>0</v>
      </c>
      <c r="F26" s="520"/>
      <c r="G26" s="525" t="e">
        <f t="shared" si="2"/>
        <v>#DIV/0!</v>
      </c>
      <c r="H26" s="511"/>
      <c r="I26" s="541">
        <f>Sources!D74</f>
        <v>0</v>
      </c>
      <c r="J26" s="511"/>
      <c r="K26" s="511">
        <f>Sources!E74</f>
        <v>0</v>
      </c>
      <c r="L26" s="509"/>
      <c r="M26" s="524" t="str">
        <f>Sources!F74</f>
        <v/>
      </c>
      <c r="N26" s="509"/>
      <c r="O26" s="525" t="e">
        <f t="shared" ref="O26:O34" si="3">ROUND(E26/E$51,0)</f>
        <v>#DIV/0!</v>
      </c>
      <c r="Q26" s="505"/>
      <c r="S26" s="539"/>
      <c r="T26" s="540"/>
      <c r="U26" s="539"/>
    </row>
    <row r="27" spans="2:21" ht="14.1" customHeight="1">
      <c r="B27" s="505" t="s">
        <v>3364</v>
      </c>
      <c r="D27" s="523"/>
      <c r="E27" s="524">
        <f>Sources!C75</f>
        <v>0</v>
      </c>
      <c r="F27" s="520"/>
      <c r="G27" s="525" t="e">
        <f t="shared" si="2"/>
        <v>#DIV/0!</v>
      </c>
      <c r="H27" s="511"/>
      <c r="I27" s="541">
        <f>Sources!D75</f>
        <v>0</v>
      </c>
      <c r="J27" s="511"/>
      <c r="K27" s="511">
        <f>Sources!E75</f>
        <v>0</v>
      </c>
      <c r="L27" s="509"/>
      <c r="M27" s="524" t="str">
        <f>Sources!F75</f>
        <v/>
      </c>
      <c r="N27" s="509"/>
      <c r="O27" s="525" t="e">
        <f t="shared" si="3"/>
        <v>#DIV/0!</v>
      </c>
      <c r="Q27" s="505"/>
      <c r="S27" s="539"/>
      <c r="T27" s="540"/>
      <c r="U27" s="539"/>
    </row>
    <row r="28" spans="2:21" ht="14.1" customHeight="1">
      <c r="B28" s="505" t="s">
        <v>3364</v>
      </c>
      <c r="D28" s="523"/>
      <c r="E28" s="524">
        <f>Sources!C76</f>
        <v>0</v>
      </c>
      <c r="F28" s="520"/>
      <c r="G28" s="525" t="e">
        <f t="shared" si="2"/>
        <v>#DIV/0!</v>
      </c>
      <c r="H28" s="511"/>
      <c r="I28" s="541">
        <f>Sources!D76</f>
        <v>0</v>
      </c>
      <c r="J28" s="511"/>
      <c r="K28" s="511">
        <f>Sources!E76</f>
        <v>0</v>
      </c>
      <c r="L28" s="509"/>
      <c r="M28" s="524" t="str">
        <f>Sources!F76</f>
        <v/>
      </c>
      <c r="N28" s="509"/>
      <c r="O28" s="525" t="e">
        <f t="shared" si="3"/>
        <v>#DIV/0!</v>
      </c>
      <c r="Q28" s="505"/>
      <c r="S28" s="539"/>
      <c r="T28" s="540"/>
      <c r="U28" s="539"/>
    </row>
    <row r="29" spans="2:21" ht="14.1" customHeight="1">
      <c r="B29" s="505" t="s">
        <v>3364</v>
      </c>
      <c r="D29" s="523"/>
      <c r="E29" s="524">
        <f>Sources!C77</f>
        <v>0</v>
      </c>
      <c r="F29" s="520"/>
      <c r="G29" s="525" t="e">
        <f t="shared" si="2"/>
        <v>#DIV/0!</v>
      </c>
      <c r="H29" s="511"/>
      <c r="I29" s="541">
        <f>Sources!D77</f>
        <v>0</v>
      </c>
      <c r="J29" s="511"/>
      <c r="K29" s="511">
        <f>Sources!E77</f>
        <v>0</v>
      </c>
      <c r="L29" s="509"/>
      <c r="M29" s="524" t="str">
        <f>Sources!F77</f>
        <v/>
      </c>
      <c r="N29" s="509"/>
      <c r="O29" s="525" t="e">
        <f t="shared" si="3"/>
        <v>#DIV/0!</v>
      </c>
      <c r="Q29" s="505"/>
      <c r="S29" s="539"/>
      <c r="T29" s="540"/>
      <c r="U29" s="539"/>
    </row>
    <row r="30" spans="2:21" ht="14.1" customHeight="1">
      <c r="B30" s="505" t="s">
        <v>777</v>
      </c>
      <c r="C30" s="543">
        <f>Sources!B84</f>
        <v>0</v>
      </c>
      <c r="E30" s="524">
        <f>Sources!C84</f>
        <v>0</v>
      </c>
      <c r="F30" s="544"/>
      <c r="G30" s="525" t="e">
        <f t="shared" si="2"/>
        <v>#DIV/0!</v>
      </c>
      <c r="H30" s="545"/>
      <c r="I30" s="541">
        <f>Sources!D84</f>
        <v>0</v>
      </c>
      <c r="J30" s="544"/>
      <c r="K30" s="511">
        <f>Sources!E84</f>
        <v>0</v>
      </c>
      <c r="M30" s="524" t="str">
        <f>Sources!F84</f>
        <v/>
      </c>
      <c r="O30" s="525" t="e">
        <f t="shared" si="3"/>
        <v>#DIV/0!</v>
      </c>
      <c r="Q30" s="505"/>
      <c r="S30" s="546"/>
      <c r="T30" s="547"/>
    </row>
    <row r="31" spans="2:21" ht="14.1" customHeight="1">
      <c r="B31" s="505" t="s">
        <v>777</v>
      </c>
      <c r="C31" s="543">
        <f>Sources!B85</f>
        <v>0</v>
      </c>
      <c r="E31" s="524">
        <f>Sources!C85</f>
        <v>0</v>
      </c>
      <c r="F31" s="544"/>
      <c r="G31" s="525" t="e">
        <f t="shared" si="2"/>
        <v>#DIV/0!</v>
      </c>
      <c r="H31" s="545"/>
      <c r="I31" s="541">
        <f>Sources!D85</f>
        <v>0</v>
      </c>
      <c r="J31" s="544"/>
      <c r="K31" s="511">
        <f>Sources!E85</f>
        <v>0</v>
      </c>
      <c r="M31" s="524" t="str">
        <f>Sources!F85</f>
        <v/>
      </c>
      <c r="O31" s="525" t="e">
        <f t="shared" si="3"/>
        <v>#DIV/0!</v>
      </c>
      <c r="Q31" s="505"/>
      <c r="S31" s="546"/>
      <c r="T31" s="547"/>
    </row>
    <row r="32" spans="2:21" ht="14.1" customHeight="1">
      <c r="B32" s="505" t="s">
        <v>777</v>
      </c>
      <c r="C32" s="543">
        <f>Sources!B86</f>
        <v>0</v>
      </c>
      <c r="E32" s="524">
        <f>Sources!C86</f>
        <v>0</v>
      </c>
      <c r="F32" s="544"/>
      <c r="G32" s="525" t="e">
        <f t="shared" si="2"/>
        <v>#DIV/0!</v>
      </c>
      <c r="H32" s="545"/>
      <c r="I32" s="541">
        <f>Sources!D86</f>
        <v>0</v>
      </c>
      <c r="J32" s="544"/>
      <c r="K32" s="511">
        <f>Sources!E86</f>
        <v>0</v>
      </c>
      <c r="M32" s="524" t="str">
        <f>Sources!F86</f>
        <v/>
      </c>
      <c r="O32" s="525" t="e">
        <f t="shared" si="3"/>
        <v>#DIV/0!</v>
      </c>
      <c r="Q32" s="505"/>
      <c r="S32" s="546"/>
      <c r="T32" s="547"/>
    </row>
    <row r="33" spans="2:20" ht="14.1" customHeight="1">
      <c r="B33" s="505" t="s">
        <v>991</v>
      </c>
      <c r="C33" s="528"/>
      <c r="E33" s="524">
        <f>Sources!C101</f>
        <v>0</v>
      </c>
      <c r="F33" s="544"/>
      <c r="G33" s="534" t="e">
        <f t="shared" si="2"/>
        <v>#DIV/0!</v>
      </c>
      <c r="H33" s="545"/>
      <c r="I33" s="548"/>
      <c r="J33" s="544"/>
      <c r="K33" s="544"/>
      <c r="M33" s="524"/>
      <c r="O33" s="534" t="e">
        <f t="shared" si="3"/>
        <v>#DIV/0!</v>
      </c>
      <c r="Q33" s="505"/>
      <c r="S33" s="546"/>
      <c r="T33" s="547"/>
    </row>
    <row r="34" spans="2:20">
      <c r="C34" s="528"/>
      <c r="D34" s="512" t="s">
        <v>952</v>
      </c>
      <c r="E34" s="535">
        <f>SUM(E25:E33)</f>
        <v>0</v>
      </c>
      <c r="F34" s="549"/>
      <c r="G34" s="525" t="e">
        <f>ROUND(E34/E$50,0)</f>
        <v>#DIV/0!</v>
      </c>
      <c r="H34" s="550"/>
      <c r="I34" s="549"/>
      <c r="J34" s="549"/>
      <c r="K34" s="549"/>
      <c r="M34" s="551">
        <f>SUM(M25:M33)</f>
        <v>0</v>
      </c>
      <c r="O34" s="525" t="e">
        <f t="shared" si="3"/>
        <v>#DIV/0!</v>
      </c>
      <c r="Q34" s="505"/>
      <c r="S34" s="546"/>
      <c r="T34" s="552"/>
    </row>
    <row r="35" spans="2:20" ht="13.5" thickBot="1">
      <c r="C35" s="528"/>
      <c r="D35" s="528"/>
      <c r="G35" s="506"/>
      <c r="Q35" s="505"/>
    </row>
    <row r="36" spans="2:20" ht="14.25" thickTop="1" thickBot="1">
      <c r="B36" s="923" t="s">
        <v>953</v>
      </c>
      <c r="C36" s="923"/>
      <c r="D36" s="923"/>
      <c r="E36" s="923"/>
      <c r="F36" s="923"/>
      <c r="G36" s="923"/>
      <c r="H36" s="923"/>
      <c r="I36" s="923"/>
      <c r="J36" s="923"/>
      <c r="K36" s="923"/>
      <c r="L36" s="923"/>
      <c r="M36" s="923"/>
      <c r="N36" s="923"/>
      <c r="O36" s="923"/>
      <c r="Q36" s="505"/>
    </row>
    <row r="37" spans="2:20" ht="8.1" customHeight="1" thickTop="1">
      <c r="C37" s="528"/>
      <c r="D37" s="528"/>
      <c r="G37" s="506"/>
      <c r="Q37" s="505"/>
    </row>
    <row r="38" spans="2:20">
      <c r="C38" s="528"/>
      <c r="D38" s="528"/>
      <c r="E38" s="553" t="s">
        <v>954</v>
      </c>
      <c r="F38" s="520"/>
      <c r="G38" s="553" t="s">
        <v>244</v>
      </c>
      <c r="H38" s="520"/>
      <c r="I38" s="553" t="s">
        <v>712</v>
      </c>
      <c r="J38" s="520"/>
      <c r="K38" s="520"/>
      <c r="L38" s="509"/>
      <c r="M38" s="509"/>
      <c r="N38" s="509"/>
      <c r="Q38" s="505"/>
    </row>
    <row r="39" spans="2:20">
      <c r="B39" s="505" t="s">
        <v>399</v>
      </c>
      <c r="C39" s="528"/>
      <c r="D39" s="528"/>
      <c r="E39" s="524">
        <f>E64</f>
        <v>0</v>
      </c>
      <c r="F39" s="549"/>
      <c r="G39" s="525" t="e">
        <f>ROUND(E39/E$50,0)</f>
        <v>#DIV/0!</v>
      </c>
      <c r="H39" s="549"/>
      <c r="I39" s="525" t="e">
        <f>E39/E$51</f>
        <v>#DIV/0!</v>
      </c>
      <c r="J39" s="549"/>
      <c r="K39" s="549"/>
      <c r="Q39" s="505"/>
    </row>
    <row r="40" spans="2:20">
      <c r="B40" s="505" t="s">
        <v>407</v>
      </c>
      <c r="C40" s="528"/>
      <c r="D40" s="528"/>
      <c r="E40" s="524">
        <f>E69</f>
        <v>0</v>
      </c>
      <c r="F40" s="549"/>
      <c r="G40" s="525" t="e">
        <f>ROUND(E40/E$50,0)</f>
        <v>#DIV/0!</v>
      </c>
      <c r="H40" s="549"/>
      <c r="I40" s="525" t="e">
        <f>E40/E$51</f>
        <v>#DIV/0!</v>
      </c>
      <c r="J40" s="549"/>
      <c r="K40" s="549"/>
      <c r="Q40" s="505"/>
    </row>
    <row r="41" spans="2:20">
      <c r="B41" s="505" t="s">
        <v>955</v>
      </c>
      <c r="C41" s="528"/>
      <c r="D41" s="528"/>
      <c r="E41" s="524">
        <f>E71+E72+E73</f>
        <v>0</v>
      </c>
      <c r="F41" s="549"/>
      <c r="G41" s="525" t="e">
        <f>ROUND(E41/E$50,0)</f>
        <v>#DIV/0!</v>
      </c>
      <c r="H41" s="549"/>
      <c r="I41" s="525" t="e">
        <f t="shared" ref="I41:I44" si="4">E41/E$51</f>
        <v>#DIV/0!</v>
      </c>
      <c r="J41" s="549"/>
      <c r="K41" s="549"/>
      <c r="Q41" s="505"/>
    </row>
    <row r="42" spans="2:20">
      <c r="B42" s="505" t="s">
        <v>3343</v>
      </c>
      <c r="C42" s="528"/>
      <c r="D42" s="528"/>
      <c r="E42" s="524">
        <f>E74+E75</f>
        <v>0</v>
      </c>
      <c r="F42" s="549"/>
      <c r="G42" s="525"/>
      <c r="H42" s="549"/>
      <c r="I42" s="525"/>
      <c r="J42" s="549"/>
      <c r="K42" s="549"/>
      <c r="Q42" s="505"/>
    </row>
    <row r="43" spans="2:20">
      <c r="B43" s="505" t="s">
        <v>956</v>
      </c>
      <c r="C43" s="528"/>
      <c r="D43" s="528"/>
      <c r="E43" s="524">
        <f>Uses!F80</f>
        <v>0</v>
      </c>
      <c r="F43" s="549"/>
      <c r="G43" s="525" t="e">
        <f t="shared" ref="G43:G44" si="5">E43/E$50</f>
        <v>#DIV/0!</v>
      </c>
      <c r="H43" s="549"/>
      <c r="I43" s="525" t="e">
        <f t="shared" si="4"/>
        <v>#DIV/0!</v>
      </c>
      <c r="J43" s="549"/>
      <c r="K43" s="549"/>
      <c r="Q43" s="505"/>
    </row>
    <row r="44" spans="2:20">
      <c r="B44" s="505" t="s">
        <v>401</v>
      </c>
      <c r="C44" s="528"/>
      <c r="D44" s="528"/>
      <c r="E44" s="524">
        <f>O135+O136</f>
        <v>0</v>
      </c>
      <c r="F44" s="549"/>
      <c r="G44" s="525" t="e">
        <f t="shared" si="5"/>
        <v>#DIV/0!</v>
      </c>
      <c r="H44" s="549"/>
      <c r="I44" s="525" t="e">
        <f t="shared" si="4"/>
        <v>#DIV/0!</v>
      </c>
      <c r="J44" s="549"/>
      <c r="K44" s="549"/>
      <c r="Q44" s="505"/>
    </row>
    <row r="45" spans="2:20" ht="6" customHeight="1">
      <c r="C45" s="528"/>
      <c r="D45" s="528"/>
      <c r="E45" s="524"/>
      <c r="F45" s="549"/>
      <c r="G45" s="525"/>
      <c r="H45" s="549"/>
      <c r="I45" s="525"/>
      <c r="J45" s="549"/>
      <c r="K45" s="549"/>
      <c r="Q45" s="505"/>
    </row>
    <row r="46" spans="2:20">
      <c r="C46" s="528"/>
      <c r="D46" s="512" t="s">
        <v>957</v>
      </c>
      <c r="E46" s="535">
        <f>SUM(E39:E44)</f>
        <v>0</v>
      </c>
      <c r="F46" s="549"/>
      <c r="G46" s="537" t="e">
        <f>E46/E50</f>
        <v>#DIV/0!</v>
      </c>
      <c r="H46" s="549"/>
      <c r="I46" s="537" t="e">
        <f>E46/E51</f>
        <v>#DIV/0!</v>
      </c>
      <c r="J46" s="549"/>
      <c r="K46" s="549"/>
      <c r="Q46" s="505"/>
    </row>
    <row r="47" spans="2:20" ht="13.5" thickBot="1">
      <c r="B47" s="554"/>
      <c r="C47" s="554"/>
      <c r="D47" s="554"/>
      <c r="E47" s="555"/>
      <c r="F47" s="554"/>
      <c r="G47" s="554"/>
      <c r="H47" s="554"/>
      <c r="I47" s="554"/>
      <c r="J47" s="554"/>
      <c r="K47" s="554"/>
      <c r="L47" s="555"/>
      <c r="M47" s="555"/>
      <c r="N47" s="555"/>
      <c r="O47" s="555"/>
      <c r="Q47" s="505"/>
    </row>
    <row r="48" spans="2:20" ht="13.5" thickTop="1">
      <c r="E48" s="542"/>
      <c r="F48" s="528"/>
      <c r="Q48" s="505"/>
    </row>
    <row r="49" spans="2:19" s="556" customFormat="1">
      <c r="B49" s="924" t="s">
        <v>958</v>
      </c>
      <c r="C49" s="925"/>
      <c r="D49" s="925"/>
      <c r="E49" s="926"/>
      <c r="G49" s="924" t="s">
        <v>959</v>
      </c>
      <c r="H49" s="925"/>
      <c r="I49" s="925"/>
      <c r="J49" s="925"/>
      <c r="K49" s="925"/>
      <c r="L49" s="925"/>
      <c r="M49" s="925"/>
      <c r="N49" s="925"/>
      <c r="O49" s="926"/>
      <c r="P49" s="557"/>
      <c r="S49" s="558"/>
    </row>
    <row r="50" spans="2:19">
      <c r="B50" s="505" t="s">
        <v>39</v>
      </c>
      <c r="C50" s="528"/>
      <c r="D50" s="528"/>
      <c r="E50" s="559">
        <f>'DEV Info'!D27</f>
        <v>0</v>
      </c>
      <c r="G50" s="560" t="s">
        <v>3124</v>
      </c>
      <c r="H50" s="560"/>
      <c r="I50" s="560"/>
      <c r="J50" s="560"/>
      <c r="K50" s="560"/>
      <c r="L50" s="561"/>
      <c r="M50" s="561"/>
      <c r="N50" s="561"/>
      <c r="O50" s="562" t="e">
        <f>O123/O125</f>
        <v>#DIV/0!</v>
      </c>
      <c r="Q50" s="505"/>
      <c r="S50" s="563"/>
    </row>
    <row r="51" spans="2:19">
      <c r="B51" s="505" t="s">
        <v>961</v>
      </c>
      <c r="C51" s="528"/>
      <c r="D51" s="528"/>
      <c r="E51" s="504">
        <f>Bldg!H5</f>
        <v>0</v>
      </c>
      <c r="G51" s="560" t="s">
        <v>3125</v>
      </c>
      <c r="O51" s="562" t="e">
        <f>O123/M34</f>
        <v>#DIV/0!</v>
      </c>
      <c r="Q51" s="505"/>
      <c r="S51" s="563"/>
    </row>
    <row r="52" spans="2:19">
      <c r="B52" s="505" t="s">
        <v>3326</v>
      </c>
      <c r="C52" s="528"/>
      <c r="D52" s="528"/>
      <c r="E52" s="504">
        <f>Bldg!H7</f>
        <v>0</v>
      </c>
      <c r="G52" s="505" t="s">
        <v>307</v>
      </c>
      <c r="O52" s="628">
        <f>E46</f>
        <v>0</v>
      </c>
      <c r="Q52" s="505"/>
      <c r="S52" s="563"/>
    </row>
    <row r="53" spans="2:19">
      <c r="B53" s="505" t="s">
        <v>962</v>
      </c>
      <c r="C53" s="528"/>
      <c r="D53" s="528"/>
      <c r="E53" s="509">
        <f>Site!E67</f>
        <v>0</v>
      </c>
      <c r="G53" s="505" t="s">
        <v>963</v>
      </c>
      <c r="O53" s="628">
        <f>(E25+E26+E27+E28+E29)*-1</f>
        <v>0</v>
      </c>
      <c r="Q53" s="505"/>
      <c r="S53" s="563"/>
    </row>
    <row r="54" spans="2:19">
      <c r="B54" s="505" t="s">
        <v>964</v>
      </c>
      <c r="C54" s="528"/>
      <c r="D54" s="528"/>
      <c r="E54" s="524">
        <f>Sources!F121</f>
        <v>0</v>
      </c>
      <c r="G54" s="505" t="s">
        <v>965</v>
      </c>
      <c r="O54" s="628">
        <f>(E30+E31+E32)*-1</f>
        <v>0</v>
      </c>
      <c r="Q54" s="505"/>
      <c r="S54" s="563"/>
    </row>
    <row r="55" spans="2:19">
      <c r="B55" s="505" t="s">
        <v>966</v>
      </c>
      <c r="C55" s="528"/>
      <c r="D55" s="528"/>
      <c r="E55" s="564" t="e">
        <f>E51/E50</f>
        <v>#DIV/0!</v>
      </c>
      <c r="G55" s="505" t="s">
        <v>967</v>
      </c>
      <c r="I55" s="566" t="e">
        <f>-O55/O52</f>
        <v>#DIV/0!</v>
      </c>
      <c r="J55" s="567"/>
      <c r="O55" s="628">
        <f>(O52+O53+O54)*-1</f>
        <v>0</v>
      </c>
      <c r="Q55" s="505"/>
      <c r="S55" s="568"/>
    </row>
    <row r="56" spans="2:19">
      <c r="B56" s="505" t="s">
        <v>968</v>
      </c>
      <c r="C56" s="565"/>
      <c r="D56" s="565"/>
      <c r="E56" s="671" t="e">
        <f>ROUND((-O53+-O54)/E50,0)</f>
        <v>#DIV/0!</v>
      </c>
      <c r="G56" s="505" t="s">
        <v>969</v>
      </c>
      <c r="I56" s="567">
        <v>0</v>
      </c>
      <c r="J56" s="567"/>
      <c r="L56" s="570"/>
      <c r="M56" s="570"/>
      <c r="N56" s="570"/>
      <c r="O56" s="628">
        <f>E33</f>
        <v>0</v>
      </c>
      <c r="Q56" s="505"/>
      <c r="S56" s="568"/>
    </row>
    <row r="57" spans="2:19">
      <c r="B57" s="569" t="s">
        <v>970</v>
      </c>
      <c r="C57" s="565"/>
      <c r="D57" s="565"/>
      <c r="E57" s="524">
        <f>E20</f>
        <v>0</v>
      </c>
      <c r="G57" s="560" t="s">
        <v>1148</v>
      </c>
      <c r="H57" s="560"/>
      <c r="I57" s="560"/>
      <c r="J57" s="560"/>
      <c r="K57" s="560"/>
      <c r="L57" s="561"/>
      <c r="M57" s="561"/>
      <c r="N57" s="561"/>
      <c r="O57" s="627">
        <f>O55+O56</f>
        <v>0</v>
      </c>
      <c r="Q57" s="505"/>
      <c r="S57" s="568"/>
    </row>
    <row r="58" spans="2:19">
      <c r="B58" s="569" t="s">
        <v>971</v>
      </c>
      <c r="C58" s="565"/>
      <c r="D58" s="565"/>
      <c r="E58" s="524">
        <f>Sources!C27</f>
        <v>0</v>
      </c>
      <c r="G58" s="560"/>
      <c r="H58" s="560"/>
      <c r="I58" s="560"/>
      <c r="J58" s="560"/>
      <c r="K58" s="560"/>
      <c r="L58" s="561"/>
      <c r="M58" s="561"/>
      <c r="N58" s="561"/>
      <c r="O58" s="571"/>
      <c r="Q58" s="505"/>
      <c r="S58" s="568"/>
    </row>
    <row r="59" spans="2:19">
      <c r="B59" s="569"/>
      <c r="C59" s="565"/>
      <c r="D59" s="565"/>
      <c r="G59" s="906" t="s">
        <v>3321</v>
      </c>
      <c r="H59" s="907"/>
      <c r="I59" s="907"/>
      <c r="J59" s="907"/>
      <c r="K59" s="907"/>
      <c r="L59" s="907"/>
      <c r="M59" s="907"/>
      <c r="N59" s="907"/>
      <c r="O59" s="908"/>
      <c r="Q59" s="505"/>
      <c r="S59" s="568"/>
    </row>
    <row r="60" spans="2:19">
      <c r="B60" s="906" t="s">
        <v>972</v>
      </c>
      <c r="C60" s="907"/>
      <c r="D60" s="907"/>
      <c r="E60" s="908"/>
      <c r="G60" s="909" t="s">
        <v>992</v>
      </c>
      <c r="H60" s="909"/>
      <c r="I60" s="574" t="s">
        <v>178</v>
      </c>
      <c r="J60" s="575"/>
      <c r="K60" s="910"/>
      <c r="L60" s="910"/>
      <c r="M60" s="910"/>
      <c r="N60" s="511"/>
      <c r="O60" s="511"/>
      <c r="Q60" s="505"/>
      <c r="S60" s="568"/>
    </row>
    <row r="61" spans="2:19">
      <c r="B61" s="505" t="s">
        <v>399</v>
      </c>
      <c r="C61" s="572"/>
      <c r="D61" s="572"/>
      <c r="E61" s="573">
        <f>Uses!F7</f>
        <v>0</v>
      </c>
      <c r="G61" s="576" t="s">
        <v>617</v>
      </c>
      <c r="H61" s="577"/>
      <c r="I61" s="578">
        <f>'DEV Info'!E33</f>
        <v>0</v>
      </c>
      <c r="J61" s="575"/>
      <c r="K61" s="911"/>
      <c r="L61" s="911"/>
      <c r="M61" s="911"/>
      <c r="N61" s="511"/>
      <c r="O61" s="579" t="s">
        <v>973</v>
      </c>
      <c r="Q61" s="505"/>
      <c r="S61" s="568"/>
    </row>
    <row r="62" spans="2:19">
      <c r="B62" s="505" t="s">
        <v>3325</v>
      </c>
      <c r="C62" s="572"/>
      <c r="D62" s="572"/>
      <c r="E62" s="573">
        <f>Uses!F8</f>
        <v>0</v>
      </c>
      <c r="G62" s="576" t="s">
        <v>974</v>
      </c>
      <c r="H62" s="581"/>
      <c r="I62" s="578">
        <f>'DEV Info'!E34</f>
        <v>0</v>
      </c>
      <c r="K62" s="911"/>
      <c r="L62" s="911"/>
      <c r="M62" s="911"/>
      <c r="N62" s="511"/>
      <c r="O62" s="579" t="s">
        <v>975</v>
      </c>
      <c r="Q62" s="505"/>
      <c r="S62" s="568"/>
    </row>
    <row r="63" spans="2:19">
      <c r="B63" s="505" t="s">
        <v>3094</v>
      </c>
      <c r="C63" s="572"/>
      <c r="D63" s="572"/>
      <c r="E63" s="573">
        <f>Uses!F9</f>
        <v>0</v>
      </c>
      <c r="G63" s="576" t="s">
        <v>976</v>
      </c>
      <c r="H63" s="581"/>
      <c r="I63" s="578">
        <f>'DEV Info'!E35</f>
        <v>0</v>
      </c>
      <c r="K63" s="911"/>
      <c r="L63" s="911"/>
      <c r="M63" s="911"/>
      <c r="N63" s="511"/>
      <c r="O63" s="511"/>
      <c r="Q63" s="505"/>
      <c r="S63" s="568"/>
    </row>
    <row r="64" spans="2:19">
      <c r="C64" s="572"/>
      <c r="D64" s="512" t="s">
        <v>254</v>
      </c>
      <c r="E64" s="580">
        <f>SUM(E61:E63)</f>
        <v>0</v>
      </c>
      <c r="G64" s="576" t="s">
        <v>977</v>
      </c>
      <c r="H64" s="581"/>
      <c r="I64" s="578">
        <f>'DEV Info'!E36</f>
        <v>0</v>
      </c>
      <c r="K64" s="911"/>
      <c r="L64" s="911"/>
      <c r="M64" s="911"/>
      <c r="N64" s="511"/>
      <c r="O64" s="511"/>
      <c r="Q64" s="505"/>
      <c r="S64" s="568"/>
    </row>
    <row r="65" spans="2:19">
      <c r="E65" s="573"/>
      <c r="G65" s="582" t="s">
        <v>978</v>
      </c>
      <c r="H65" s="583"/>
      <c r="I65" s="578">
        <f>'DEV Info'!E37</f>
        <v>0</v>
      </c>
      <c r="K65" s="912"/>
      <c r="L65" s="912"/>
      <c r="M65" s="912"/>
      <c r="N65" s="511"/>
      <c r="O65" s="511"/>
      <c r="Q65" s="505"/>
      <c r="S65" s="568"/>
    </row>
    <row r="66" spans="2:19">
      <c r="B66" s="62" t="s">
        <v>1292</v>
      </c>
      <c r="E66" s="573">
        <f>Uses!F12</f>
        <v>0</v>
      </c>
      <c r="G66" s="584" t="s">
        <v>993</v>
      </c>
      <c r="H66" s="520"/>
      <c r="I66" s="585"/>
      <c r="J66" s="511"/>
      <c r="K66" s="913">
        <f>Income!M64</f>
        <v>0</v>
      </c>
      <c r="L66" s="913"/>
      <c r="M66" s="913"/>
      <c r="N66" s="586"/>
      <c r="O66" s="586"/>
      <c r="Q66" s="505"/>
      <c r="S66" s="568"/>
    </row>
    <row r="67" spans="2:19">
      <c r="B67" s="62" t="s">
        <v>1294</v>
      </c>
      <c r="E67" s="573">
        <f>Uses!F13</f>
        <v>0</v>
      </c>
      <c r="G67" s="584" t="s">
        <v>187</v>
      </c>
      <c r="H67" s="520"/>
      <c r="K67" s="914">
        <f>Income!H72</f>
        <v>0</v>
      </c>
      <c r="L67" s="914"/>
      <c r="M67" s="914"/>
      <c r="Q67" s="505"/>
      <c r="S67" s="563"/>
    </row>
    <row r="68" spans="2:19">
      <c r="B68" s="62" t="s">
        <v>1293</v>
      </c>
      <c r="E68" s="573">
        <f>Uses!F14</f>
        <v>0</v>
      </c>
      <c r="G68" s="528" t="s">
        <v>979</v>
      </c>
      <c r="K68" s="927">
        <f>K66+K67</f>
        <v>0</v>
      </c>
      <c r="L68" s="927"/>
      <c r="M68" s="927"/>
      <c r="Q68" s="505"/>
      <c r="S68" s="563"/>
    </row>
    <row r="69" spans="2:19">
      <c r="C69" s="528"/>
      <c r="D69" s="512" t="s">
        <v>255</v>
      </c>
      <c r="E69" s="587">
        <f>SUM(E66:E68)</f>
        <v>0</v>
      </c>
      <c r="G69" s="584" t="s">
        <v>980</v>
      </c>
      <c r="I69" s="590">
        <f>Income!L67</f>
        <v>0</v>
      </c>
      <c r="K69" s="919">
        <f>ROUND(K68*I69,0)</f>
        <v>0</v>
      </c>
      <c r="L69" s="919"/>
      <c r="M69" s="919"/>
      <c r="Q69" s="505"/>
      <c r="S69" s="563"/>
    </row>
    <row r="70" spans="2:19">
      <c r="C70" s="528"/>
      <c r="D70" s="528"/>
      <c r="E70" s="573"/>
      <c r="G70" s="584" t="s">
        <v>981</v>
      </c>
      <c r="I70" s="591">
        <f>Income!L68</f>
        <v>0</v>
      </c>
      <c r="K70" s="914">
        <f>ROUND(K68*I70,0)</f>
        <v>0</v>
      </c>
      <c r="L70" s="914"/>
      <c r="M70" s="914"/>
      <c r="Q70" s="505"/>
      <c r="S70" s="563"/>
    </row>
    <row r="71" spans="2:19">
      <c r="B71" s="505" t="s">
        <v>256</v>
      </c>
      <c r="C71" s="588" t="e">
        <f>E71/(E$64+E$69)</f>
        <v>#DIV/0!</v>
      </c>
      <c r="D71" s="589"/>
      <c r="E71" s="573">
        <f>Uses!F19</f>
        <v>0</v>
      </c>
      <c r="G71" s="560" t="s">
        <v>982</v>
      </c>
      <c r="K71" s="920">
        <f>K68-K69-K70</f>
        <v>0</v>
      </c>
      <c r="L71" s="920"/>
      <c r="M71" s="920"/>
      <c r="Q71" s="505"/>
      <c r="S71" s="563"/>
    </row>
    <row r="72" spans="2:19">
      <c r="B72" s="505" t="s">
        <v>257</v>
      </c>
      <c r="C72" s="588" t="e">
        <f>E72/(E$64+E$69)</f>
        <v>#DIV/0!</v>
      </c>
      <c r="D72" s="589"/>
      <c r="E72" s="573">
        <f>Uses!F20</f>
        <v>0</v>
      </c>
      <c r="Q72" s="505"/>
      <c r="S72" s="563"/>
    </row>
    <row r="73" spans="2:19">
      <c r="B73" s="505" t="s">
        <v>258</v>
      </c>
      <c r="C73" s="588" t="e">
        <f>E73/(E$64+E$69)</f>
        <v>#DIV/0!</v>
      </c>
      <c r="D73" s="589"/>
      <c r="E73" s="573">
        <f>Uses!F21</f>
        <v>0</v>
      </c>
      <c r="Q73" s="505"/>
      <c r="S73" s="563"/>
    </row>
    <row r="74" spans="2:19">
      <c r="B74" s="505" t="s">
        <v>3336</v>
      </c>
      <c r="C74" s="588"/>
      <c r="D74" s="589"/>
      <c r="E74" s="573">
        <f>Uses!F22</f>
        <v>0</v>
      </c>
      <c r="Q74" s="505"/>
      <c r="S74" s="563"/>
    </row>
    <row r="75" spans="2:19">
      <c r="B75" s="505" t="s">
        <v>3337</v>
      </c>
      <c r="C75" s="588"/>
      <c r="D75" s="589"/>
      <c r="E75" s="573">
        <f>Uses!F23</f>
        <v>0</v>
      </c>
      <c r="Q75" s="505"/>
      <c r="S75" s="563"/>
    </row>
    <row r="76" spans="2:19">
      <c r="B76" s="592"/>
      <c r="C76" s="520"/>
      <c r="D76" s="512" t="s">
        <v>1008</v>
      </c>
      <c r="E76" s="580">
        <f>E64+E69+E71+E72+E73+E74+E75</f>
        <v>0</v>
      </c>
      <c r="Q76" s="505"/>
      <c r="S76" s="563"/>
    </row>
    <row r="77" spans="2:19">
      <c r="C77" s="528"/>
      <c r="D77" s="528"/>
      <c r="E77" s="573"/>
      <c r="Q77" s="505"/>
      <c r="S77" s="563"/>
    </row>
    <row r="78" spans="2:19">
      <c r="B78" s="906" t="s">
        <v>983</v>
      </c>
      <c r="C78" s="907"/>
      <c r="D78" s="907"/>
      <c r="E78" s="908"/>
      <c r="G78" s="915" t="s">
        <v>3314</v>
      </c>
      <c r="H78" s="915"/>
      <c r="I78" s="915"/>
      <c r="J78" s="915"/>
      <c r="K78" s="915"/>
      <c r="L78" s="915"/>
      <c r="M78" s="915"/>
      <c r="N78" s="915"/>
      <c r="O78" s="915"/>
      <c r="Q78" s="505"/>
      <c r="S78" s="563"/>
    </row>
    <row r="79" spans="2:19">
      <c r="B79" s="62" t="s">
        <v>290</v>
      </c>
      <c r="C79" s="593"/>
      <c r="D79" s="593"/>
      <c r="E79" s="573">
        <f>Uses!F28</f>
        <v>0</v>
      </c>
      <c r="G79" s="560"/>
      <c r="K79" s="704"/>
      <c r="L79" s="704"/>
      <c r="M79" s="704"/>
      <c r="Q79" s="505"/>
      <c r="S79" s="563"/>
    </row>
    <row r="80" spans="2:19">
      <c r="B80" s="62" t="s">
        <v>291</v>
      </c>
      <c r="C80" s="593"/>
      <c r="D80" s="593"/>
      <c r="E80" s="573">
        <f>Uses!F29</f>
        <v>0</v>
      </c>
      <c r="G80" s="701" t="s">
        <v>178</v>
      </c>
      <c r="H80" s="702"/>
      <c r="I80" s="703">
        <f>'Comm. Income'!B18</f>
        <v>0</v>
      </c>
      <c r="K80" s="704"/>
      <c r="L80" s="704"/>
      <c r="M80" s="704"/>
      <c r="O80" s="928" t="s">
        <v>3327</v>
      </c>
      <c r="Q80" s="505"/>
      <c r="S80" s="563"/>
    </row>
    <row r="81" spans="2:25">
      <c r="B81" s="62" t="s">
        <v>292</v>
      </c>
      <c r="C81" s="593"/>
      <c r="D81" s="593"/>
      <c r="E81" s="573">
        <f>Uses!F30</f>
        <v>0</v>
      </c>
      <c r="G81" s="576" t="s">
        <v>3315</v>
      </c>
      <c r="H81" s="581"/>
      <c r="I81" s="710">
        <f>'Comm. Income'!D18</f>
        <v>0</v>
      </c>
      <c r="K81" s="704"/>
      <c r="L81" s="704"/>
      <c r="M81" s="704"/>
      <c r="O81" s="928"/>
      <c r="Q81" s="505"/>
      <c r="S81" s="563"/>
    </row>
    <row r="82" spans="2:25">
      <c r="B82" s="62" t="s">
        <v>293</v>
      </c>
      <c r="C82" s="593"/>
      <c r="D82" s="593"/>
      <c r="E82" s="573">
        <f>Uses!F31</f>
        <v>0</v>
      </c>
      <c r="G82" s="560"/>
      <c r="K82" s="704"/>
      <c r="L82" s="704"/>
      <c r="M82" s="704"/>
      <c r="O82" s="928"/>
      <c r="Q82" s="505"/>
      <c r="S82" s="563"/>
    </row>
    <row r="83" spans="2:25">
      <c r="B83" s="62" t="s">
        <v>294</v>
      </c>
      <c r="C83" s="593"/>
      <c r="D83" s="593"/>
      <c r="E83" s="573">
        <f>Uses!F32</f>
        <v>0</v>
      </c>
      <c r="G83" s="584" t="s">
        <v>3316</v>
      </c>
      <c r="K83" s="900">
        <f>'Comm. Income'!K20</f>
        <v>0</v>
      </c>
      <c r="L83" s="900"/>
      <c r="M83" s="900"/>
      <c r="Q83" s="505"/>
      <c r="S83" s="563"/>
    </row>
    <row r="84" spans="2:25">
      <c r="B84" s="62" t="s">
        <v>295</v>
      </c>
      <c r="C84" s="528"/>
      <c r="D84" s="528"/>
      <c r="E84" s="573">
        <f>Uses!F33</f>
        <v>0</v>
      </c>
      <c r="G84" s="584" t="s">
        <v>3317</v>
      </c>
      <c r="K84" s="916">
        <f>'Comm. Income'!K22</f>
        <v>0</v>
      </c>
      <c r="L84" s="916"/>
      <c r="M84" s="916"/>
      <c r="Q84" s="505"/>
      <c r="S84" s="563"/>
    </row>
    <row r="85" spans="2:25">
      <c r="B85" s="62" t="s">
        <v>296</v>
      </c>
      <c r="C85" s="528"/>
      <c r="D85" s="528"/>
      <c r="E85" s="573">
        <f>Uses!F34</f>
        <v>0</v>
      </c>
      <c r="G85" s="505" t="s">
        <v>979</v>
      </c>
      <c r="K85" s="900">
        <f>SUM(K83:M84)</f>
        <v>0</v>
      </c>
      <c r="L85" s="900"/>
      <c r="M85" s="900"/>
      <c r="Q85" s="505"/>
      <c r="S85" s="563"/>
    </row>
    <row r="86" spans="2:25">
      <c r="B86" s="62" t="s">
        <v>297</v>
      </c>
      <c r="C86" s="528"/>
      <c r="D86" s="528"/>
      <c r="E86" s="573">
        <f>Uses!F35</f>
        <v>0</v>
      </c>
      <c r="G86" s="584" t="s">
        <v>3318</v>
      </c>
      <c r="I86" s="705">
        <f>'Comm. Income'!J25</f>
        <v>0</v>
      </c>
      <c r="K86" s="901">
        <f>K85*-I86</f>
        <v>0</v>
      </c>
      <c r="L86" s="901"/>
      <c r="M86" s="901"/>
      <c r="Q86" s="505"/>
      <c r="S86" s="563"/>
    </row>
    <row r="87" spans="2:25">
      <c r="B87" s="62" t="s">
        <v>876</v>
      </c>
      <c r="C87" s="528"/>
      <c r="D87" s="528"/>
      <c r="E87" s="573">
        <f>Uses!F36</f>
        <v>0</v>
      </c>
      <c r="G87" s="560" t="s">
        <v>982</v>
      </c>
      <c r="K87" s="900">
        <f>K85+K86</f>
        <v>0</v>
      </c>
      <c r="L87" s="900"/>
      <c r="M87" s="900"/>
      <c r="Q87" s="505"/>
    </row>
    <row r="88" spans="2:25">
      <c r="B88" s="62" t="s">
        <v>268</v>
      </c>
      <c r="E88" s="573">
        <f>Uses!F37</f>
        <v>0</v>
      </c>
      <c r="F88" s="520"/>
      <c r="G88" s="584" t="s">
        <v>3319</v>
      </c>
      <c r="I88" s="706"/>
      <c r="K88" s="902">
        <f>'Comm. Income'!K27</f>
        <v>0</v>
      </c>
      <c r="L88" s="902"/>
      <c r="M88" s="902"/>
      <c r="Q88" s="505"/>
    </row>
    <row r="89" spans="2:25">
      <c r="B89" s="62" t="s">
        <v>1335</v>
      </c>
      <c r="D89" s="598"/>
      <c r="E89" s="573">
        <f>Uses!F38</f>
        <v>0</v>
      </c>
      <c r="F89" s="520"/>
      <c r="G89" s="560"/>
      <c r="K89" s="704"/>
      <c r="L89" s="704"/>
      <c r="M89" s="704"/>
      <c r="Q89" s="505"/>
    </row>
    <row r="90" spans="2:25">
      <c r="B90" s="62" t="s">
        <v>1336</v>
      </c>
      <c r="D90" s="598"/>
      <c r="E90" s="573">
        <f>Uses!F39</f>
        <v>0</v>
      </c>
      <c r="F90" s="544"/>
      <c r="G90" s="707" t="s">
        <v>3320</v>
      </c>
      <c r="H90" s="708"/>
      <c r="I90" s="708"/>
      <c r="J90" s="708"/>
      <c r="K90" s="709"/>
      <c r="L90" s="903">
        <f>K71+K87+K88</f>
        <v>0</v>
      </c>
      <c r="M90" s="904"/>
      <c r="N90" s="904"/>
      <c r="O90" s="905"/>
      <c r="Q90" s="505"/>
    </row>
    <row r="91" spans="2:25">
      <c r="B91" s="62" t="s">
        <v>298</v>
      </c>
      <c r="E91" s="573">
        <f>Uses!F40</f>
        <v>0</v>
      </c>
      <c r="Q91" s="505"/>
    </row>
    <row r="92" spans="2:25">
      <c r="B92" s="62" t="s">
        <v>299</v>
      </c>
      <c r="C92" s="528"/>
      <c r="D92" s="528"/>
      <c r="E92" s="573">
        <f>Uses!F41</f>
        <v>0</v>
      </c>
      <c r="G92" s="897" t="s">
        <v>3322</v>
      </c>
      <c r="H92" s="898"/>
      <c r="I92" s="898"/>
      <c r="J92" s="898"/>
      <c r="K92" s="898"/>
      <c r="L92" s="898"/>
      <c r="M92" s="898"/>
      <c r="N92" s="898"/>
      <c r="O92" s="899"/>
      <c r="Q92" s="505"/>
    </row>
    <row r="93" spans="2:25">
      <c r="B93" s="62" t="s">
        <v>198</v>
      </c>
      <c r="C93" s="528"/>
      <c r="D93" s="528"/>
      <c r="E93" s="573">
        <f>Uses!F42</f>
        <v>0</v>
      </c>
      <c r="K93" s="511" t="s">
        <v>244</v>
      </c>
      <c r="Q93" s="505"/>
    </row>
    <row r="94" spans="2:25">
      <c r="B94" s="62" t="s">
        <v>300</v>
      </c>
      <c r="C94" s="589"/>
      <c r="D94" s="589"/>
      <c r="E94" s="573">
        <f>Uses!F43</f>
        <v>0</v>
      </c>
      <c r="G94" s="594" t="s">
        <v>792</v>
      </c>
      <c r="K94" s="595" t="e">
        <f>ROUND(O94/E$50,0)</f>
        <v>#DIV/0!</v>
      </c>
      <c r="L94" s="569"/>
      <c r="M94" s="569"/>
      <c r="N94" s="569"/>
      <c r="O94" s="671">
        <f>Expenses!J21</f>
        <v>0</v>
      </c>
      <c r="Q94" s="505"/>
    </row>
    <row r="95" spans="2:25" ht="12.75" customHeight="1">
      <c r="B95" s="62" t="s">
        <v>301</v>
      </c>
      <c r="C95" s="528"/>
      <c r="D95" s="528"/>
      <c r="E95" s="573">
        <f>Uses!F44</f>
        <v>0</v>
      </c>
      <c r="G95" s="594" t="s">
        <v>279</v>
      </c>
      <c r="K95" s="595" t="e">
        <f>ROUND(O95/E$50,0)</f>
        <v>#DIV/0!</v>
      </c>
      <c r="L95" s="569"/>
      <c r="M95" s="569"/>
      <c r="N95" s="569"/>
      <c r="O95" s="671">
        <f>Expenses!J30</f>
        <v>0</v>
      </c>
      <c r="Q95" s="505"/>
      <c r="S95" s="918"/>
      <c r="T95" s="918"/>
      <c r="U95" s="600"/>
      <c r="V95" s="600"/>
      <c r="W95" s="600"/>
      <c r="X95" s="600"/>
      <c r="Y95" s="600"/>
    </row>
    <row r="96" spans="2:25">
      <c r="B96" s="62" t="s">
        <v>302</v>
      </c>
      <c r="C96" s="528"/>
      <c r="D96" s="528"/>
      <c r="E96" s="573">
        <f>Uses!F45</f>
        <v>0</v>
      </c>
      <c r="G96" s="594" t="s">
        <v>411</v>
      </c>
      <c r="K96" s="595" t="e">
        <f>ROUND(O96/E$50,0)</f>
        <v>#DIV/0!</v>
      </c>
      <c r="L96" s="569"/>
      <c r="M96" s="569"/>
      <c r="N96" s="569"/>
      <c r="O96" s="671">
        <f>Expenses!J53</f>
        <v>0</v>
      </c>
      <c r="Q96" s="505"/>
      <c r="S96" s="918"/>
      <c r="T96" s="918"/>
      <c r="U96" s="600"/>
      <c r="V96" s="600"/>
      <c r="W96" s="600"/>
      <c r="X96" s="600"/>
      <c r="Y96" s="600"/>
    </row>
    <row r="97" spans="2:25">
      <c r="B97" s="62" t="s">
        <v>303</v>
      </c>
      <c r="C97" s="528"/>
      <c r="D97" s="528"/>
      <c r="E97" s="573">
        <f>Uses!F46</f>
        <v>0</v>
      </c>
      <c r="G97" s="594" t="s">
        <v>412</v>
      </c>
      <c r="K97" s="595" t="e">
        <f>ROUND(O97/E$50,0)</f>
        <v>#DIV/0!</v>
      </c>
      <c r="L97" s="569"/>
      <c r="M97" s="569"/>
      <c r="N97" s="569"/>
      <c r="O97" s="672">
        <f>Expenses!J65</f>
        <v>0</v>
      </c>
      <c r="Q97" s="505"/>
      <c r="S97" s="918"/>
      <c r="T97" s="918"/>
      <c r="U97" s="600"/>
      <c r="V97" s="600"/>
      <c r="W97" s="600"/>
      <c r="X97" s="600"/>
      <c r="Y97" s="600"/>
    </row>
    <row r="98" spans="2:25">
      <c r="B98" s="62" t="s">
        <v>270</v>
      </c>
      <c r="E98" s="573">
        <f>Uses!F47</f>
        <v>0</v>
      </c>
      <c r="G98" s="596" t="s">
        <v>241</v>
      </c>
      <c r="K98" s="595" t="e">
        <f>ROUND(O98/E$50,0)</f>
        <v>#DIV/0!</v>
      </c>
      <c r="L98" s="509"/>
      <c r="M98" s="509"/>
      <c r="N98" s="509"/>
      <c r="O98" s="597">
        <f>SUM(O94:O97)</f>
        <v>0</v>
      </c>
      <c r="Q98" s="505"/>
      <c r="S98" s="918"/>
      <c r="T98" s="918"/>
    </row>
    <row r="99" spans="2:25">
      <c r="B99" s="62" t="s">
        <v>304</v>
      </c>
      <c r="C99" s="528"/>
      <c r="D99" s="528"/>
      <c r="E99" s="573">
        <f>Uses!F48</f>
        <v>0</v>
      </c>
      <c r="L99" s="505"/>
      <c r="M99" s="505"/>
      <c r="N99" s="505"/>
      <c r="Q99" s="505"/>
      <c r="S99" s="918"/>
      <c r="T99" s="918"/>
    </row>
    <row r="100" spans="2:25">
      <c r="B100" s="62" t="s">
        <v>261</v>
      </c>
      <c r="E100" s="573">
        <f>Uses!F49</f>
        <v>0</v>
      </c>
      <c r="G100" s="594" t="s">
        <v>413</v>
      </c>
      <c r="K100" s="595" t="e">
        <f>ROUND(O100/E$50,0)</f>
        <v>#DIV/0!</v>
      </c>
      <c r="O100" s="509">
        <f>Expenses!J69</f>
        <v>0</v>
      </c>
      <c r="Q100" s="505"/>
    </row>
    <row r="101" spans="2:25">
      <c r="B101" s="62" t="s">
        <v>262</v>
      </c>
      <c r="C101" s="528"/>
      <c r="D101" s="605"/>
      <c r="E101" s="573">
        <f>Uses!F50</f>
        <v>0</v>
      </c>
      <c r="Q101" s="505"/>
    </row>
    <row r="102" spans="2:25">
      <c r="B102" s="62" t="s">
        <v>263</v>
      </c>
      <c r="E102" s="573">
        <f>Uses!F51</f>
        <v>0</v>
      </c>
      <c r="G102" s="596" t="s">
        <v>414</v>
      </c>
      <c r="K102" s="595" t="e">
        <f>ROUND(O102/E$50,0)</f>
        <v>#DIV/0!</v>
      </c>
      <c r="L102" s="569"/>
      <c r="M102" s="569"/>
      <c r="N102" s="569"/>
      <c r="O102" s="673">
        <f>SUM(O98:O100)</f>
        <v>0</v>
      </c>
      <c r="Q102" s="505"/>
    </row>
    <row r="103" spans="2:25">
      <c r="B103" s="62" t="s">
        <v>265</v>
      </c>
      <c r="E103" s="573">
        <f>Uses!F52</f>
        <v>0</v>
      </c>
      <c r="G103" s="724"/>
      <c r="H103" s="62"/>
      <c r="I103" s="725"/>
      <c r="J103" s="725"/>
      <c r="K103" s="62"/>
      <c r="L103" s="607"/>
      <c r="M103" s="607"/>
      <c r="N103" s="607"/>
      <c r="O103" s="617"/>
      <c r="Q103" s="505"/>
    </row>
    <row r="104" spans="2:25">
      <c r="B104" s="62" t="s">
        <v>1334</v>
      </c>
      <c r="E104" s="573">
        <f>Uses!F53</f>
        <v>0</v>
      </c>
      <c r="G104" s="897" t="s">
        <v>3323</v>
      </c>
      <c r="H104" s="898"/>
      <c r="I104" s="898"/>
      <c r="J104" s="898"/>
      <c r="K104" s="898"/>
      <c r="L104" s="898"/>
      <c r="M104" s="898"/>
      <c r="N104" s="898"/>
      <c r="O104" s="899"/>
      <c r="Q104" s="505"/>
    </row>
    <row r="105" spans="2:25">
      <c r="B105" s="62" t="s">
        <v>266</v>
      </c>
      <c r="E105" s="573">
        <f>Uses!F54</f>
        <v>0</v>
      </c>
      <c r="Q105" s="505"/>
    </row>
    <row r="106" spans="2:25">
      <c r="B106" s="62" t="s">
        <v>267</v>
      </c>
      <c r="E106" s="573">
        <f>Uses!F55</f>
        <v>0</v>
      </c>
      <c r="K106" s="511" t="s">
        <v>712</v>
      </c>
      <c r="Q106" s="505"/>
    </row>
    <row r="107" spans="2:25">
      <c r="B107" s="62" t="s">
        <v>1118</v>
      </c>
      <c r="E107" s="573">
        <f>Uses!F56</f>
        <v>0</v>
      </c>
      <c r="G107" s="594" t="s">
        <v>792</v>
      </c>
      <c r="K107" s="711" t="e">
        <f>O107/E$52</f>
        <v>#DIV/0!</v>
      </c>
      <c r="L107" s="569"/>
      <c r="M107" s="569"/>
      <c r="N107" s="569"/>
      <c r="O107" s="717">
        <f>Expenses!N21</f>
        <v>0</v>
      </c>
      <c r="Q107" s="505"/>
    </row>
    <row r="108" spans="2:25">
      <c r="B108" s="62" t="s">
        <v>269</v>
      </c>
      <c r="E108" s="573">
        <f>Uses!F57</f>
        <v>0</v>
      </c>
      <c r="G108" s="594" t="s">
        <v>279</v>
      </c>
      <c r="K108" s="711" t="e">
        <f t="shared" ref="K108:K111" si="6">O108/E$52</f>
        <v>#DIV/0!</v>
      </c>
      <c r="L108" s="569"/>
      <c r="M108" s="569"/>
      <c r="N108" s="569"/>
      <c r="O108" s="671">
        <f>Expenses!N30</f>
        <v>0</v>
      </c>
      <c r="Q108" s="505"/>
    </row>
    <row r="109" spans="2:25">
      <c r="B109" s="62" t="s">
        <v>271</v>
      </c>
      <c r="E109" s="573">
        <f>Uses!F58</f>
        <v>0</v>
      </c>
      <c r="G109" s="594" t="s">
        <v>411</v>
      </c>
      <c r="K109" s="711" t="e">
        <f t="shared" si="6"/>
        <v>#DIV/0!</v>
      </c>
      <c r="L109" s="569"/>
      <c r="M109" s="569"/>
      <c r="N109" s="569"/>
      <c r="O109" s="671">
        <f>Expenses!N53</f>
        <v>0</v>
      </c>
      <c r="Q109" s="505"/>
    </row>
    <row r="110" spans="2:25">
      <c r="B110" s="62" t="s">
        <v>272</v>
      </c>
      <c r="E110" s="573">
        <f>Uses!F59</f>
        <v>0</v>
      </c>
      <c r="G110" s="594" t="s">
        <v>412</v>
      </c>
      <c r="K110" s="711" t="e">
        <f t="shared" si="6"/>
        <v>#DIV/0!</v>
      </c>
      <c r="L110" s="569"/>
      <c r="M110" s="569"/>
      <c r="N110" s="569"/>
      <c r="O110" s="672">
        <f>Expenses!N65</f>
        <v>0</v>
      </c>
      <c r="Q110" s="505"/>
    </row>
    <row r="111" spans="2:25">
      <c r="B111" s="62" t="s">
        <v>273</v>
      </c>
      <c r="E111" s="573">
        <f>Uses!F60</f>
        <v>0</v>
      </c>
      <c r="F111" s="608"/>
      <c r="G111" s="596" t="s">
        <v>241</v>
      </c>
      <c r="K111" s="711" t="e">
        <f t="shared" si="6"/>
        <v>#DIV/0!</v>
      </c>
      <c r="L111" s="509"/>
      <c r="M111" s="509"/>
      <c r="N111" s="509"/>
      <c r="O111" s="718">
        <f>SUM(O107:O110)</f>
        <v>0</v>
      </c>
      <c r="Q111" s="505"/>
    </row>
    <row r="112" spans="2:25">
      <c r="B112" s="62" t="s">
        <v>274</v>
      </c>
      <c r="E112" s="573">
        <f>Uses!F61</f>
        <v>0</v>
      </c>
      <c r="F112" s="609"/>
      <c r="L112" s="505"/>
      <c r="M112" s="505"/>
      <c r="N112" s="505"/>
      <c r="O112" s="505"/>
      <c r="Q112" s="505"/>
    </row>
    <row r="113" spans="2:19">
      <c r="B113" s="62" t="s">
        <v>275</v>
      </c>
      <c r="E113" s="573">
        <f>Uses!F62</f>
        <v>0</v>
      </c>
      <c r="G113" s="594" t="s">
        <v>413</v>
      </c>
      <c r="K113" s="738" t="e">
        <f>O113/E$52</f>
        <v>#DIV/0!</v>
      </c>
      <c r="O113" s="509">
        <f>Expenses!N69</f>
        <v>0</v>
      </c>
      <c r="Q113" s="505"/>
    </row>
    <row r="114" spans="2:19">
      <c r="B114" s="62" t="s">
        <v>276</v>
      </c>
      <c r="E114" s="573">
        <f>Uses!F63</f>
        <v>0</v>
      </c>
      <c r="Q114" s="505"/>
    </row>
    <row r="115" spans="2:19">
      <c r="B115" s="62" t="s">
        <v>277</v>
      </c>
      <c r="E115" s="573">
        <f>Uses!F64</f>
        <v>0</v>
      </c>
      <c r="G115" s="596" t="s">
        <v>414</v>
      </c>
      <c r="K115" s="738" t="e">
        <f>O115/E$52</f>
        <v>#DIV/0!</v>
      </c>
      <c r="L115" s="569"/>
      <c r="M115" s="569"/>
      <c r="N115" s="569"/>
      <c r="O115" s="719">
        <f>SUM(O111:O113)</f>
        <v>0</v>
      </c>
      <c r="Q115" s="505"/>
    </row>
    <row r="116" spans="2:19">
      <c r="B116" s="62" t="s">
        <v>278</v>
      </c>
      <c r="E116" s="573">
        <f>Uses!F65</f>
        <v>0</v>
      </c>
      <c r="G116" s="596"/>
      <c r="K116" s="712"/>
      <c r="L116" s="569"/>
      <c r="M116" s="569"/>
      <c r="N116" s="569"/>
      <c r="O116" s="704"/>
      <c r="Q116" s="505"/>
    </row>
    <row r="117" spans="2:19">
      <c r="B117" s="62" t="s">
        <v>279</v>
      </c>
      <c r="E117" s="573">
        <f>Uses!F66</f>
        <v>0</v>
      </c>
      <c r="G117" s="596"/>
      <c r="K117" s="712"/>
      <c r="L117" s="569"/>
      <c r="M117" s="569"/>
      <c r="N117" s="569"/>
      <c r="O117" s="704"/>
      <c r="Q117" s="505"/>
    </row>
    <row r="118" spans="2:19">
      <c r="B118" s="62" t="s">
        <v>3216</v>
      </c>
      <c r="E118" s="506">
        <f>E145</f>
        <v>0</v>
      </c>
      <c r="G118" s="713" t="s">
        <v>3324</v>
      </c>
      <c r="H118" s="708"/>
      <c r="I118" s="708"/>
      <c r="J118" s="708"/>
      <c r="K118" s="714"/>
      <c r="L118" s="715"/>
      <c r="M118" s="715"/>
      <c r="N118" s="715"/>
      <c r="O118" s="716">
        <f>O102+O115</f>
        <v>0</v>
      </c>
      <c r="Q118" s="505"/>
    </row>
    <row r="119" spans="2:19">
      <c r="B119" s="725" t="s">
        <v>3095</v>
      </c>
      <c r="E119" s="573">
        <f>Uses!F69</f>
        <v>0</v>
      </c>
      <c r="N119" s="610"/>
      <c r="O119" s="612"/>
      <c r="Q119" s="505"/>
    </row>
    <row r="120" spans="2:19">
      <c r="B120" s="62" t="s">
        <v>264</v>
      </c>
      <c r="C120" s="613" t="e">
        <f>Uses!D68</f>
        <v>#DIV/0!</v>
      </c>
      <c r="D120" s="608" t="s">
        <v>3101</v>
      </c>
      <c r="E120" s="573">
        <f>Uses!F68</f>
        <v>0</v>
      </c>
      <c r="G120" s="906" t="s">
        <v>984</v>
      </c>
      <c r="H120" s="907"/>
      <c r="I120" s="907"/>
      <c r="J120" s="907"/>
      <c r="K120" s="907"/>
      <c r="L120" s="907"/>
      <c r="M120" s="907"/>
      <c r="N120" s="907"/>
      <c r="O120" s="908"/>
      <c r="Q120" s="505"/>
    </row>
    <row r="121" spans="2:19">
      <c r="B121" s="62" t="s">
        <v>280</v>
      </c>
      <c r="C121" s="608">
        <f>Uses!D70</f>
        <v>0</v>
      </c>
      <c r="D121" s="608"/>
      <c r="E121" s="573">
        <f>Uses!F70</f>
        <v>0</v>
      </c>
      <c r="G121" s="528" t="s">
        <v>985</v>
      </c>
      <c r="O121" s="506">
        <f>L90</f>
        <v>0</v>
      </c>
      <c r="Q121" s="505"/>
    </row>
    <row r="122" spans="2:19">
      <c r="B122" s="62" t="s">
        <v>281</v>
      </c>
      <c r="C122" s="608">
        <f>Uses!D71</f>
        <v>0</v>
      </c>
      <c r="E122" s="573">
        <f>Uses!F71</f>
        <v>0</v>
      </c>
      <c r="G122" s="528" t="s">
        <v>986</v>
      </c>
      <c r="O122" s="533">
        <f>O118</f>
        <v>0</v>
      </c>
      <c r="Q122" s="505"/>
    </row>
    <row r="123" spans="2:19">
      <c r="B123" s="62" t="s">
        <v>282</v>
      </c>
      <c r="C123" s="608">
        <f>Uses!D72</f>
        <v>0</v>
      </c>
      <c r="E123" s="573">
        <f>Uses!F72</f>
        <v>0</v>
      </c>
      <c r="G123" s="596" t="s">
        <v>418</v>
      </c>
      <c r="O123" s="524">
        <f>O121-O122</f>
        <v>0</v>
      </c>
      <c r="Q123" s="505"/>
    </row>
    <row r="124" spans="2:19">
      <c r="B124" s="62" t="s">
        <v>283</v>
      </c>
      <c r="C124" s="608">
        <f>Uses!D73</f>
        <v>0</v>
      </c>
      <c r="E124" s="573">
        <f>Uses!F73</f>
        <v>0</v>
      </c>
      <c r="O124" s="599"/>
      <c r="Q124" s="505"/>
    </row>
    <row r="125" spans="2:19">
      <c r="B125" s="62" t="s">
        <v>284</v>
      </c>
      <c r="C125" s="608">
        <f>Uses!D74</f>
        <v>0</v>
      </c>
      <c r="E125" s="573">
        <f>Uses!F74</f>
        <v>0</v>
      </c>
      <c r="G125" s="528" t="s">
        <v>3196</v>
      </c>
      <c r="O125" s="533">
        <f>SUM(M25:M29)</f>
        <v>0</v>
      </c>
      <c r="Q125" s="505"/>
    </row>
    <row r="126" spans="2:19">
      <c r="B126" s="62" t="s">
        <v>285</v>
      </c>
      <c r="C126" s="608">
        <f>Uses!D75</f>
        <v>0</v>
      </c>
      <c r="E126" s="573">
        <f>Uses!F75</f>
        <v>0</v>
      </c>
      <c r="G126" s="596" t="s">
        <v>987</v>
      </c>
      <c r="O126" s="601">
        <f>O123-O125</f>
        <v>0</v>
      </c>
      <c r="Q126" s="505"/>
      <c r="S126" s="563"/>
    </row>
    <row r="127" spans="2:19">
      <c r="B127" s="62" t="s">
        <v>286</v>
      </c>
      <c r="C127" s="608">
        <f>Uses!D76</f>
        <v>0</v>
      </c>
      <c r="E127" s="573">
        <f>Uses!F76</f>
        <v>0</v>
      </c>
      <c r="G127" s="594"/>
      <c r="I127" s="511"/>
      <c r="J127" s="511"/>
      <c r="K127" s="511"/>
      <c r="O127" s="505"/>
      <c r="Q127" s="505"/>
      <c r="S127" s="563"/>
    </row>
    <row r="128" spans="2:19">
      <c r="B128" s="62" t="s">
        <v>287</v>
      </c>
      <c r="C128" s="608">
        <f>Uses!D77</f>
        <v>0</v>
      </c>
      <c r="E128" s="573">
        <f>Uses!F77</f>
        <v>0</v>
      </c>
      <c r="G128" s="505" t="s">
        <v>17</v>
      </c>
      <c r="H128" s="602"/>
      <c r="I128" s="603" t="e">
        <f>-O53/(O52-E145)</f>
        <v>#DIV/0!</v>
      </c>
      <c r="O128" s="604"/>
      <c r="Q128" s="505"/>
      <c r="S128" s="563"/>
    </row>
    <row r="129" spans="1:19">
      <c r="B129" s="62" t="s">
        <v>288</v>
      </c>
      <c r="C129" s="608">
        <f>Uses!D78</f>
        <v>0</v>
      </c>
      <c r="E129" s="573">
        <f>Uses!F78</f>
        <v>0</v>
      </c>
      <c r="G129" s="505" t="s">
        <v>988</v>
      </c>
      <c r="H129" s="602"/>
      <c r="I129" s="603" t="e">
        <f>-O53/E53</f>
        <v>#DIV/0!</v>
      </c>
      <c r="L129" s="606"/>
      <c r="M129" s="606"/>
      <c r="N129" s="606"/>
      <c r="O129" s="550"/>
      <c r="Q129" s="505"/>
      <c r="S129" s="563"/>
    </row>
    <row r="130" spans="1:19">
      <c r="B130" s="62" t="s">
        <v>289</v>
      </c>
      <c r="C130" s="608">
        <f>Uses!D79</f>
        <v>0</v>
      </c>
      <c r="E130" s="573">
        <f>Uses!F79</f>
        <v>0</v>
      </c>
      <c r="Q130" s="505"/>
      <c r="S130" s="563"/>
    </row>
    <row r="131" spans="1:19">
      <c r="B131" s="726"/>
      <c r="D131" s="512" t="s">
        <v>3099</v>
      </c>
      <c r="E131" s="573">
        <f>SUM(E79:E130)</f>
        <v>0</v>
      </c>
      <c r="Q131" s="505"/>
      <c r="S131" s="563"/>
    </row>
    <row r="132" spans="1:19">
      <c r="I132" s="528"/>
      <c r="J132" s="528"/>
      <c r="K132" s="528"/>
      <c r="Q132" s="505"/>
      <c r="S132" s="563"/>
    </row>
    <row r="133" spans="1:19">
      <c r="B133" s="560" t="s">
        <v>3149</v>
      </c>
      <c r="C133" s="511"/>
      <c r="D133" s="605"/>
      <c r="E133" s="617"/>
      <c r="G133" s="906" t="s">
        <v>989</v>
      </c>
      <c r="H133" s="907"/>
      <c r="I133" s="907"/>
      <c r="J133" s="907"/>
      <c r="K133" s="907"/>
      <c r="L133" s="907"/>
      <c r="M133" s="907"/>
      <c r="N133" s="907"/>
      <c r="O133" s="908"/>
      <c r="Q133" s="505"/>
      <c r="S133" s="563"/>
    </row>
    <row r="134" spans="1:19">
      <c r="B134" s="528" t="s">
        <v>1120</v>
      </c>
      <c r="C134" s="528"/>
      <c r="D134" s="512"/>
      <c r="E134" s="610">
        <f>Uses!F89</f>
        <v>0</v>
      </c>
      <c r="G134" s="505" t="s">
        <v>1007</v>
      </c>
      <c r="H134" s="528"/>
      <c r="I134" s="528"/>
      <c r="J134" s="506" t="e">
        <f>#REF!+E76</f>
        <v>#REF!</v>
      </c>
      <c r="L134" s="505"/>
      <c r="N134" s="505"/>
      <c r="O134" s="573">
        <f>E76</f>
        <v>0</v>
      </c>
      <c r="Q134" s="505"/>
      <c r="S134" s="563"/>
    </row>
    <row r="135" spans="1:19">
      <c r="A135" s="611">
        <v>1</v>
      </c>
      <c r="B135" s="528">
        <f>Uses!D90</f>
        <v>0</v>
      </c>
      <c r="E135" s="610">
        <f>Uses!F90</f>
        <v>0</v>
      </c>
      <c r="G135" s="505" t="s">
        <v>3217</v>
      </c>
      <c r="H135" s="528"/>
      <c r="I135" s="528"/>
      <c r="L135" s="505"/>
      <c r="N135" s="505"/>
      <c r="O135" s="614">
        <f>Uses!F84</f>
        <v>0</v>
      </c>
      <c r="Q135" s="505"/>
      <c r="S135" s="563"/>
    </row>
    <row r="136" spans="1:19">
      <c r="A136" s="611">
        <v>2</v>
      </c>
      <c r="B136" s="528">
        <f>Uses!D91</f>
        <v>0</v>
      </c>
      <c r="E136" s="610">
        <f>Uses!F91</f>
        <v>0</v>
      </c>
      <c r="G136" s="505" t="s">
        <v>416</v>
      </c>
      <c r="L136" s="505"/>
      <c r="N136" s="505"/>
      <c r="O136" s="614">
        <f>Uses!F83</f>
        <v>0</v>
      </c>
      <c r="Q136" s="505"/>
      <c r="S136" s="563"/>
    </row>
    <row r="137" spans="1:19">
      <c r="A137" s="611">
        <v>3</v>
      </c>
      <c r="B137" s="528">
        <f>Uses!D92</f>
        <v>0</v>
      </c>
      <c r="E137" s="610">
        <f>Uses!F92</f>
        <v>0</v>
      </c>
      <c r="G137" s="505" t="s">
        <v>956</v>
      </c>
      <c r="H137" s="528"/>
      <c r="I137" s="528"/>
      <c r="L137" s="505"/>
      <c r="N137" s="505"/>
      <c r="O137" s="615">
        <f>E131</f>
        <v>0</v>
      </c>
      <c r="Q137" s="505"/>
      <c r="S137" s="563"/>
    </row>
    <row r="138" spans="1:19">
      <c r="A138" s="611">
        <v>4</v>
      </c>
      <c r="B138" s="528">
        <f>Uses!D93</f>
        <v>0</v>
      </c>
      <c r="E138" s="610">
        <f>Uses!F93</f>
        <v>0</v>
      </c>
      <c r="G138" s="596" t="s">
        <v>990</v>
      </c>
      <c r="H138" s="528"/>
      <c r="I138" s="528"/>
      <c r="L138" s="505"/>
      <c r="N138" s="505"/>
      <c r="O138" s="616">
        <f>SUM(O134:O137)</f>
        <v>0</v>
      </c>
      <c r="Q138" s="505"/>
      <c r="S138" s="563"/>
    </row>
    <row r="139" spans="1:19">
      <c r="A139" s="611">
        <v>5</v>
      </c>
      <c r="B139" s="528">
        <f>Uses!D94</f>
        <v>0</v>
      </c>
      <c r="E139" s="610">
        <f>Uses!F94</f>
        <v>0</v>
      </c>
      <c r="Q139" s="505"/>
      <c r="S139" s="563"/>
    </row>
    <row r="140" spans="1:19">
      <c r="A140" s="611">
        <v>6</v>
      </c>
      <c r="B140" s="528">
        <f>Uses!D95</f>
        <v>0</v>
      </c>
      <c r="E140" s="610">
        <f>Uses!F95</f>
        <v>0</v>
      </c>
      <c r="Q140" s="505"/>
    </row>
    <row r="141" spans="1:19">
      <c r="A141" s="611">
        <v>7</v>
      </c>
      <c r="B141" s="528">
        <f>Uses!D96</f>
        <v>0</v>
      </c>
      <c r="E141" s="610">
        <f>Uses!F96</f>
        <v>0</v>
      </c>
      <c r="Q141" s="505"/>
    </row>
    <row r="142" spans="1:19">
      <c r="A142" s="611">
        <v>8</v>
      </c>
      <c r="B142" s="528">
        <f>Uses!D97</f>
        <v>0</v>
      </c>
      <c r="C142" s="528"/>
      <c r="D142" s="528"/>
      <c r="E142" s="610">
        <f>Uses!F97</f>
        <v>0</v>
      </c>
      <c r="Q142" s="505"/>
    </row>
    <row r="143" spans="1:19">
      <c r="A143" s="611">
        <v>9</v>
      </c>
      <c r="B143" s="528">
        <f>Uses!D98</f>
        <v>0</v>
      </c>
      <c r="E143" s="610">
        <f>Uses!F98</f>
        <v>0</v>
      </c>
      <c r="Q143" s="505"/>
    </row>
    <row r="144" spans="1:19">
      <c r="A144" s="611">
        <v>10</v>
      </c>
      <c r="B144" s="528">
        <f>Uses!D99</f>
        <v>0</v>
      </c>
      <c r="E144" s="721">
        <f>Uses!F99</f>
        <v>0</v>
      </c>
      <c r="Q144" s="505"/>
    </row>
    <row r="145" spans="5:17">
      <c r="E145" s="720">
        <f>SUM(E134:E144)</f>
        <v>0</v>
      </c>
      <c r="Q145" s="505"/>
    </row>
    <row r="146" spans="5:17">
      <c r="Q146" s="505"/>
    </row>
    <row r="147" spans="5:17">
      <c r="Q147" s="505"/>
    </row>
    <row r="148" spans="5:17">
      <c r="Q148" s="505"/>
    </row>
    <row r="149" spans="5:17">
      <c r="Q149" s="505"/>
    </row>
    <row r="150" spans="5:17">
      <c r="Q150" s="505"/>
    </row>
    <row r="151" spans="5:17">
      <c r="Q151" s="505"/>
    </row>
    <row r="152" spans="5:17">
      <c r="Q152" s="505"/>
    </row>
    <row r="153" spans="5:17">
      <c r="Q153" s="505"/>
    </row>
    <row r="154" spans="5:17">
      <c r="Q154" s="505"/>
    </row>
    <row r="155" spans="5:17">
      <c r="Q155" s="505"/>
    </row>
    <row r="156" spans="5:17">
      <c r="Q156" s="505"/>
    </row>
    <row r="157" spans="5:17">
      <c r="Q157" s="505"/>
    </row>
    <row r="158" spans="5:17">
      <c r="Q158" s="505"/>
    </row>
    <row r="159" spans="5:17">
      <c r="Q159" s="505"/>
    </row>
    <row r="160" spans="5:17">
      <c r="Q160" s="505"/>
    </row>
    <row r="161" spans="17:17">
      <c r="Q161" s="505"/>
    </row>
    <row r="162" spans="17:17">
      <c r="Q162" s="505"/>
    </row>
    <row r="163" spans="17:17">
      <c r="Q163" s="505"/>
    </row>
    <row r="164" spans="17:17">
      <c r="Q164" s="505"/>
    </row>
    <row r="165" spans="17:17">
      <c r="Q165" s="505"/>
    </row>
    <row r="166" spans="17:17">
      <c r="Q166" s="505"/>
    </row>
    <row r="167" spans="17:17">
      <c r="Q167" s="505"/>
    </row>
    <row r="168" spans="17:17">
      <c r="Q168" s="505"/>
    </row>
    <row r="169" spans="17:17">
      <c r="Q169" s="505"/>
    </row>
    <row r="170" spans="17:17">
      <c r="Q170" s="505"/>
    </row>
    <row r="171" spans="17:17">
      <c r="Q171" s="505"/>
    </row>
    <row r="172" spans="17:17">
      <c r="Q172" s="505"/>
    </row>
    <row r="173" spans="17:17">
      <c r="Q173" s="505"/>
    </row>
    <row r="174" spans="17:17">
      <c r="Q174" s="505"/>
    </row>
    <row r="175" spans="17:17">
      <c r="Q175" s="505"/>
    </row>
    <row r="176" spans="17:17">
      <c r="Q176" s="505"/>
    </row>
    <row r="177" spans="17:17">
      <c r="Q177" s="505"/>
    </row>
    <row r="178" spans="17:17">
      <c r="Q178" s="505"/>
    </row>
    <row r="179" spans="17:17">
      <c r="Q179" s="505"/>
    </row>
    <row r="180" spans="17:17">
      <c r="Q180" s="505"/>
    </row>
    <row r="181" spans="17:17">
      <c r="Q181" s="505"/>
    </row>
    <row r="182" spans="17:17">
      <c r="Q182" s="505"/>
    </row>
    <row r="183" spans="17:17">
      <c r="Q183" s="505"/>
    </row>
    <row r="184" spans="17:17">
      <c r="Q184" s="505"/>
    </row>
    <row r="185" spans="17:17">
      <c r="Q185" s="505"/>
    </row>
    <row r="186" spans="17:17">
      <c r="Q186" s="505"/>
    </row>
    <row r="187" spans="17:17">
      <c r="Q187" s="505"/>
    </row>
    <row r="188" spans="17:17">
      <c r="Q188" s="505"/>
    </row>
    <row r="189" spans="17:17">
      <c r="Q189" s="505"/>
    </row>
    <row r="190" spans="17:17">
      <c r="Q190" s="505"/>
    </row>
    <row r="191" spans="17:17">
      <c r="Q191" s="505"/>
    </row>
    <row r="192" spans="17:17">
      <c r="Q192" s="505"/>
    </row>
    <row r="193" spans="17:17">
      <c r="Q193" s="505"/>
    </row>
    <row r="194" spans="17:17">
      <c r="Q194" s="505"/>
    </row>
    <row r="195" spans="17:17">
      <c r="Q195" s="505"/>
    </row>
    <row r="196" spans="17:17">
      <c r="Q196" s="505"/>
    </row>
    <row r="197" spans="17:17">
      <c r="Q197" s="505"/>
    </row>
    <row r="198" spans="17:17">
      <c r="Q198" s="505"/>
    </row>
    <row r="199" spans="17:17">
      <c r="Q199" s="505"/>
    </row>
    <row r="200" spans="17:17">
      <c r="Q200" s="505"/>
    </row>
    <row r="201" spans="17:17">
      <c r="Q201" s="505"/>
    </row>
    <row r="202" spans="17:17">
      <c r="Q202" s="505"/>
    </row>
    <row r="203" spans="17:17">
      <c r="Q203" s="505"/>
    </row>
    <row r="204" spans="17:17">
      <c r="Q204" s="505"/>
    </row>
    <row r="205" spans="17:17">
      <c r="Q205" s="505"/>
    </row>
    <row r="206" spans="17:17">
      <c r="Q206" s="505"/>
    </row>
    <row r="207" spans="17:17">
      <c r="Q207" s="505"/>
    </row>
    <row r="208" spans="17:17">
      <c r="Q208" s="505"/>
    </row>
    <row r="209" spans="17:17">
      <c r="Q209" s="505"/>
    </row>
    <row r="210" spans="17:17">
      <c r="Q210" s="505"/>
    </row>
    <row r="211" spans="17:17">
      <c r="Q211" s="505"/>
    </row>
    <row r="212" spans="17:17">
      <c r="Q212" s="505"/>
    </row>
    <row r="213" spans="17:17">
      <c r="Q213" s="505"/>
    </row>
    <row r="214" spans="17:17">
      <c r="Q214" s="505"/>
    </row>
    <row r="215" spans="17:17">
      <c r="Q215" s="505"/>
    </row>
    <row r="216" spans="17:17">
      <c r="Q216" s="505"/>
    </row>
    <row r="217" spans="17:17">
      <c r="Q217" s="505"/>
    </row>
    <row r="218" spans="17:17">
      <c r="Q218" s="505"/>
    </row>
    <row r="219" spans="17:17">
      <c r="Q219" s="505"/>
    </row>
    <row r="220" spans="17:17">
      <c r="Q220" s="505"/>
    </row>
    <row r="221" spans="17:17">
      <c r="Q221" s="505"/>
    </row>
    <row r="222" spans="17:17">
      <c r="Q222" s="505"/>
    </row>
    <row r="223" spans="17:17">
      <c r="Q223" s="505"/>
    </row>
    <row r="224" spans="17:17">
      <c r="Q224" s="505"/>
    </row>
    <row r="225" spans="17:17">
      <c r="Q225" s="505"/>
    </row>
    <row r="226" spans="17:17">
      <c r="Q226" s="505"/>
    </row>
    <row r="227" spans="17:17">
      <c r="Q227" s="505"/>
    </row>
    <row r="228" spans="17:17">
      <c r="Q228" s="505"/>
    </row>
    <row r="229" spans="17:17">
      <c r="Q229" s="505"/>
    </row>
    <row r="230" spans="17:17">
      <c r="Q230" s="505"/>
    </row>
    <row r="231" spans="17:17">
      <c r="Q231" s="505"/>
    </row>
    <row r="232" spans="17:17">
      <c r="Q232" s="505"/>
    </row>
    <row r="233" spans="17:17">
      <c r="Q233" s="505"/>
    </row>
    <row r="234" spans="17:17">
      <c r="Q234" s="505"/>
    </row>
    <row r="235" spans="17:17">
      <c r="Q235" s="505"/>
    </row>
    <row r="236" spans="17:17">
      <c r="Q236" s="505"/>
    </row>
    <row r="237" spans="17:17">
      <c r="Q237" s="505"/>
    </row>
    <row r="238" spans="17:17">
      <c r="Q238" s="505"/>
    </row>
    <row r="239" spans="17:17">
      <c r="Q239" s="505"/>
    </row>
    <row r="240" spans="17:17">
      <c r="Q240" s="505"/>
    </row>
    <row r="241" spans="17:17">
      <c r="Q241" s="505"/>
    </row>
    <row r="242" spans="17:17">
      <c r="Q242" s="505"/>
    </row>
    <row r="243" spans="17:17">
      <c r="Q243" s="505"/>
    </row>
    <row r="244" spans="17:17">
      <c r="Q244" s="505"/>
    </row>
  </sheetData>
  <sheetProtection algorithmName="SHA-512" hashValue="TaMh3dMaVo0jK8467hMlBY9qGPHIFM3Vj/Q21TKmltW4+Z+wllQvvfyKn9Y1iuFSTv07jRNk7fG678/poythtQ==" saltValue="Ur9m5Y8cfHoV/dD4JvhXLw==" spinCount="100000" sheet="1" objects="1" scenarios="1" autoFilter="0"/>
  <mergeCells count="38">
    <mergeCell ref="S2:U7"/>
    <mergeCell ref="S95:T99"/>
    <mergeCell ref="K69:M69"/>
    <mergeCell ref="K70:M70"/>
    <mergeCell ref="K71:M71"/>
    <mergeCell ref="G92:O92"/>
    <mergeCell ref="B2:O2"/>
    <mergeCell ref="E4:I4"/>
    <mergeCell ref="B22:O22"/>
    <mergeCell ref="B36:O36"/>
    <mergeCell ref="B49:E49"/>
    <mergeCell ref="G49:O49"/>
    <mergeCell ref="B7:O7"/>
    <mergeCell ref="K62:M62"/>
    <mergeCell ref="K68:M68"/>
    <mergeCell ref="O80:O82"/>
    <mergeCell ref="B78:E78"/>
    <mergeCell ref="G133:O133"/>
    <mergeCell ref="B60:E60"/>
    <mergeCell ref="G59:O59"/>
    <mergeCell ref="G60:H60"/>
    <mergeCell ref="K60:M60"/>
    <mergeCell ref="K61:M61"/>
    <mergeCell ref="K63:M63"/>
    <mergeCell ref="K64:M64"/>
    <mergeCell ref="K65:M65"/>
    <mergeCell ref="K66:M66"/>
    <mergeCell ref="K67:M67"/>
    <mergeCell ref="G78:O78"/>
    <mergeCell ref="K83:M83"/>
    <mergeCell ref="K84:M84"/>
    <mergeCell ref="G120:O120"/>
    <mergeCell ref="G104:O104"/>
    <mergeCell ref="K85:M85"/>
    <mergeCell ref="K86:M86"/>
    <mergeCell ref="K87:M87"/>
    <mergeCell ref="K88:M88"/>
    <mergeCell ref="L90:O90"/>
  </mergeCells>
  <printOptions horizontalCentered="1"/>
  <pageMargins left="0.25" right="0.25" top="0.5" bottom="0.25" header="0.26" footer="0.25"/>
  <pageSetup scale="74" fitToHeight="20" orientation="portrait" r:id="rId1"/>
  <headerFooter alignWithMargins="0">
    <oddHeader>&amp;R&amp;8&amp;F</oddHeader>
    <oddFooter>&amp;R&amp;"Calibri,Regular"&amp;8&amp;A, &amp;P of &amp;N</oddFooter>
  </headerFooter>
  <rowBreaks count="1" manualBreakCount="1">
    <brk id="76" min="1" max="14"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E58"/>
  <sheetViews>
    <sheetView showGridLines="0" zoomScale="110" zoomScaleNormal="110" workbookViewId="0">
      <selection activeCell="A13" sqref="A13"/>
    </sheetView>
  </sheetViews>
  <sheetFormatPr defaultColWidth="8.85546875" defaultRowHeight="12.75"/>
  <cols>
    <col min="1" max="1" width="3.7109375" style="24" customWidth="1"/>
    <col min="2" max="2" width="49.42578125" style="24" customWidth="1"/>
    <col min="3" max="3" width="6.28515625" style="24" customWidth="1"/>
    <col min="4" max="4" width="47" style="24" customWidth="1"/>
    <col min="5" max="5" width="6.7109375" style="24" customWidth="1"/>
    <col min="6" max="16384" width="8.85546875" style="24"/>
  </cols>
  <sheetData>
    <row r="1" spans="1:5" ht="17.25">
      <c r="A1" s="168" t="s">
        <v>800</v>
      </c>
    </row>
    <row r="3" spans="1:5" ht="15">
      <c r="A3" s="8" t="str">
        <f>'DEV Info'!A1</f>
        <v>Virginia Housing Rental Housing Loan Application - MIXED USE</v>
      </c>
    </row>
    <row r="4" spans="1:5" ht="5.45" customHeight="1" thickBot="1">
      <c r="A4" s="1"/>
      <c r="B4" s="1"/>
      <c r="C4" s="1"/>
      <c r="D4" s="1"/>
      <c r="E4" s="1"/>
    </row>
    <row r="6" spans="1:5" ht="18.75">
      <c r="A6" s="26"/>
      <c r="B6" s="26" t="s">
        <v>387</v>
      </c>
    </row>
    <row r="8" spans="1:5" ht="13.9" customHeight="1">
      <c r="A8" s="620">
        <v>1</v>
      </c>
      <c r="B8" s="885" t="s">
        <v>372</v>
      </c>
      <c r="C8" s="930"/>
      <c r="D8" s="930"/>
    </row>
    <row r="9" spans="1:5">
      <c r="A9" s="620"/>
      <c r="B9" s="930"/>
      <c r="C9" s="930"/>
      <c r="D9" s="930"/>
    </row>
    <row r="10" spans="1:5">
      <c r="A10" s="620"/>
      <c r="B10" s="930"/>
      <c r="C10" s="930"/>
      <c r="D10" s="930"/>
    </row>
    <row r="11" spans="1:5">
      <c r="A11" s="620"/>
      <c r="B11" s="930"/>
      <c r="C11" s="930"/>
      <c r="D11" s="930"/>
    </row>
    <row r="12" spans="1:5">
      <c r="A12" s="620">
        <v>2</v>
      </c>
      <c r="B12" s="885" t="s">
        <v>373</v>
      </c>
      <c r="C12" s="930"/>
      <c r="D12" s="930"/>
    </row>
    <row r="13" spans="1:5" ht="16.5" customHeight="1">
      <c r="A13" s="620"/>
      <c r="B13" s="930"/>
      <c r="C13" s="930"/>
      <c r="D13" s="930"/>
    </row>
    <row r="14" spans="1:5">
      <c r="A14" s="620">
        <v>3</v>
      </c>
      <c r="B14" s="885" t="s">
        <v>374</v>
      </c>
      <c r="C14" s="930"/>
      <c r="D14" s="930"/>
    </row>
    <row r="15" spans="1:5" ht="16.5" customHeight="1">
      <c r="A15" s="620"/>
      <c r="B15" s="930"/>
      <c r="C15" s="930"/>
      <c r="D15" s="930"/>
    </row>
    <row r="16" spans="1:5">
      <c r="A16" s="620">
        <v>4</v>
      </c>
      <c r="B16" s="885" t="s">
        <v>375</v>
      </c>
      <c r="C16" s="930"/>
      <c r="D16" s="930"/>
    </row>
    <row r="17" spans="1:4">
      <c r="A17" s="620"/>
      <c r="B17" s="930"/>
      <c r="C17" s="930"/>
      <c r="D17" s="930"/>
    </row>
    <row r="18" spans="1:4">
      <c r="A18" s="620"/>
      <c r="B18" s="930"/>
      <c r="C18" s="930"/>
      <c r="D18" s="930"/>
    </row>
    <row r="19" spans="1:4" ht="15.75" customHeight="1">
      <c r="A19" s="620"/>
      <c r="B19" s="930"/>
      <c r="C19" s="930"/>
      <c r="D19" s="930"/>
    </row>
    <row r="20" spans="1:4">
      <c r="A20" s="620">
        <v>5</v>
      </c>
      <c r="B20" s="885" t="s">
        <v>376</v>
      </c>
      <c r="C20" s="930"/>
      <c r="D20" s="930"/>
    </row>
    <row r="21" spans="1:4" ht="15.75" customHeight="1">
      <c r="A21" s="620"/>
      <c r="B21" s="930"/>
      <c r="C21" s="930"/>
      <c r="D21" s="930"/>
    </row>
    <row r="22" spans="1:4">
      <c r="A22" s="620">
        <v>6</v>
      </c>
      <c r="B22" s="885" t="s">
        <v>377</v>
      </c>
      <c r="C22" s="930"/>
      <c r="D22" s="930"/>
    </row>
    <row r="23" spans="1:4">
      <c r="A23" s="620"/>
      <c r="B23" s="930"/>
      <c r="C23" s="930"/>
      <c r="D23" s="930"/>
    </row>
    <row r="24" spans="1:4" ht="4.5" customHeight="1">
      <c r="A24" s="620"/>
      <c r="B24" s="930"/>
      <c r="C24" s="930"/>
      <c r="D24" s="930"/>
    </row>
    <row r="25" spans="1:4">
      <c r="A25" s="620">
        <v>7</v>
      </c>
      <c r="B25" s="885" t="s">
        <v>378</v>
      </c>
      <c r="C25" s="930"/>
      <c r="D25" s="930"/>
    </row>
    <row r="26" spans="1:4" ht="15.75" customHeight="1">
      <c r="A26" s="620"/>
      <c r="B26" s="930"/>
      <c r="C26" s="930"/>
      <c r="D26" s="930"/>
    </row>
    <row r="27" spans="1:4" ht="18.75" customHeight="1">
      <c r="A27" s="620">
        <v>8</v>
      </c>
      <c r="B27" s="885" t="s">
        <v>379</v>
      </c>
      <c r="C27" s="930"/>
      <c r="D27" s="930"/>
    </row>
    <row r="28" spans="1:4">
      <c r="A28" s="620">
        <v>9</v>
      </c>
      <c r="B28" s="885" t="s">
        <v>380</v>
      </c>
      <c r="C28" s="930"/>
      <c r="D28" s="930"/>
    </row>
    <row r="29" spans="1:4" ht="15.75" customHeight="1">
      <c r="A29" s="620"/>
      <c r="B29" s="930"/>
      <c r="C29" s="930"/>
      <c r="D29" s="930"/>
    </row>
    <row r="30" spans="1:4">
      <c r="A30" s="620">
        <v>10</v>
      </c>
      <c r="B30" s="885" t="s">
        <v>381</v>
      </c>
      <c r="C30" s="930"/>
      <c r="D30" s="930"/>
    </row>
    <row r="31" spans="1:4" ht="18" customHeight="1">
      <c r="A31" s="620"/>
      <c r="B31" s="930"/>
      <c r="C31" s="930"/>
      <c r="D31" s="930"/>
    </row>
    <row r="32" spans="1:4">
      <c r="A32" s="620">
        <v>11</v>
      </c>
      <c r="B32" s="885" t="s">
        <v>382</v>
      </c>
      <c r="C32" s="930"/>
      <c r="D32" s="930"/>
    </row>
    <row r="33" spans="1:4">
      <c r="A33" s="620"/>
      <c r="B33" s="930"/>
      <c r="C33" s="930"/>
      <c r="D33" s="930"/>
    </row>
    <row r="34" spans="1:4">
      <c r="A34" s="620"/>
      <c r="B34" s="930"/>
      <c r="C34" s="930"/>
      <c r="D34" s="930"/>
    </row>
    <row r="35" spans="1:4">
      <c r="A35" s="620"/>
      <c r="B35" s="930"/>
      <c r="C35" s="930"/>
      <c r="D35" s="930"/>
    </row>
    <row r="36" spans="1:4" ht="17.25" customHeight="1">
      <c r="A36" s="620"/>
      <c r="B36" s="930"/>
      <c r="C36" s="930"/>
      <c r="D36" s="930"/>
    </row>
    <row r="37" spans="1:4">
      <c r="A37" s="931">
        <v>12</v>
      </c>
      <c r="B37" s="885" t="s">
        <v>388</v>
      </c>
      <c r="C37" s="930"/>
      <c r="D37" s="930"/>
    </row>
    <row r="38" spans="1:4">
      <c r="A38" s="932"/>
      <c r="B38" s="930"/>
      <c r="C38" s="930"/>
      <c r="D38" s="930"/>
    </row>
    <row r="39" spans="1:4">
      <c r="A39" s="620"/>
      <c r="B39" s="930"/>
      <c r="C39" s="930"/>
      <c r="D39" s="930"/>
    </row>
    <row r="40" spans="1:4">
      <c r="A40" s="620"/>
      <c r="B40" s="930"/>
      <c r="C40" s="930"/>
      <c r="D40" s="930"/>
    </row>
    <row r="41" spans="1:4">
      <c r="A41" s="620"/>
      <c r="B41" s="930"/>
      <c r="C41" s="930"/>
      <c r="D41" s="930"/>
    </row>
    <row r="42" spans="1:4">
      <c r="A42" s="620"/>
      <c r="B42" s="930"/>
      <c r="C42" s="930"/>
      <c r="D42" s="930"/>
    </row>
    <row r="43" spans="1:4">
      <c r="A43" s="621"/>
      <c r="B43" s="930"/>
      <c r="C43" s="930"/>
      <c r="D43" s="930"/>
    </row>
    <row r="44" spans="1:4">
      <c r="A44" s="621"/>
      <c r="B44" s="930"/>
      <c r="C44" s="930"/>
      <c r="D44" s="930"/>
    </row>
    <row r="45" spans="1:4">
      <c r="A45" s="621"/>
      <c r="B45" s="930"/>
      <c r="C45" s="930"/>
      <c r="D45" s="930"/>
    </row>
    <row r="46" spans="1:4" ht="71.25" customHeight="1">
      <c r="A46" s="621"/>
      <c r="B46" s="930"/>
      <c r="C46" s="930"/>
      <c r="D46" s="930"/>
    </row>
    <row r="47" spans="1:4">
      <c r="A47" s="621"/>
      <c r="B47" s="929"/>
      <c r="C47" s="929"/>
      <c r="D47" s="929"/>
    </row>
    <row r="48" spans="1:4" ht="13.9" customHeight="1">
      <c r="B48" s="885" t="s">
        <v>716</v>
      </c>
      <c r="C48" s="885"/>
      <c r="D48" s="885"/>
    </row>
    <row r="49" spans="1:4" ht="30" customHeight="1">
      <c r="A49" s="621"/>
      <c r="B49" s="145" t="s">
        <v>717</v>
      </c>
      <c r="C49" s="622"/>
      <c r="D49" s="622"/>
    </row>
    <row r="50" spans="1:4">
      <c r="A50" s="23"/>
    </row>
    <row r="51" spans="1:4">
      <c r="A51" s="23"/>
    </row>
    <row r="52" spans="1:4">
      <c r="B52" s="619"/>
      <c r="D52" s="170"/>
    </row>
    <row r="53" spans="1:4">
      <c r="B53" s="23" t="s">
        <v>383</v>
      </c>
      <c r="D53" s="24" t="s">
        <v>384</v>
      </c>
    </row>
    <row r="54" spans="1:4">
      <c r="A54" s="23"/>
    </row>
    <row r="55" spans="1:4">
      <c r="A55" s="23"/>
    </row>
    <row r="56" spans="1:4">
      <c r="A56" s="23" t="s">
        <v>385</v>
      </c>
      <c r="B56" s="170"/>
      <c r="C56" s="623" t="s">
        <v>385</v>
      </c>
      <c r="D56" s="170"/>
    </row>
    <row r="57" spans="1:4">
      <c r="A57" s="23"/>
      <c r="C57" s="623"/>
    </row>
    <row r="58" spans="1:4">
      <c r="A58" s="23" t="s">
        <v>386</v>
      </c>
      <c r="B58" s="170"/>
      <c r="C58" s="623" t="s">
        <v>386</v>
      </c>
      <c r="D58" s="170"/>
    </row>
  </sheetData>
  <sheetProtection algorithmName="SHA-512" hashValue="vZsrQ0nh0Z2EDvwFallvGJt0/ZG4IcJVlVGvrV9od8D4PoEm0Vj87/HC2FMgzirOngXmqp7InOn37JfD79QYMw==" saltValue="ceCLs1uNmCLfDYW5W3S0pQ==" spinCount="100000" sheet="1" objects="1" scenarios="1" autoFilter="0"/>
  <mergeCells count="15">
    <mergeCell ref="A37:A38"/>
    <mergeCell ref="B37:D46"/>
    <mergeCell ref="B8:D11"/>
    <mergeCell ref="B12:D13"/>
    <mergeCell ref="B14:D15"/>
    <mergeCell ref="B16:D19"/>
    <mergeCell ref="B20:D21"/>
    <mergeCell ref="B22:D24"/>
    <mergeCell ref="B48:D48"/>
    <mergeCell ref="B47:D47"/>
    <mergeCell ref="B25:D26"/>
    <mergeCell ref="B27:D27"/>
    <mergeCell ref="B28:D29"/>
    <mergeCell ref="B30:D31"/>
    <mergeCell ref="B32:D36"/>
  </mergeCells>
  <printOptions horizontalCentered="1"/>
  <pageMargins left="0.3" right="0.3" top="0.25" bottom="0.25" header="0.3" footer="0.3"/>
  <pageSetup scale="88" orientation="portrait" r:id="rId1"/>
  <headerFooter>
    <oddFooter>&amp;L&amp;9&amp;F&amp;R&amp;9&amp;A,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E66"/>
  <sheetViews>
    <sheetView showGridLines="0" zoomScale="110" zoomScaleNormal="110" workbookViewId="0">
      <selection activeCell="A13" sqref="A13"/>
    </sheetView>
  </sheetViews>
  <sheetFormatPr defaultColWidth="8.85546875" defaultRowHeight="15"/>
  <cols>
    <col min="1" max="1" width="6.28515625" style="16" customWidth="1"/>
    <col min="2" max="2" width="26.28515625" style="16" customWidth="1"/>
    <col min="3" max="3" width="57.28515625" style="16" customWidth="1"/>
    <col min="4" max="16384" width="8.85546875" style="16"/>
  </cols>
  <sheetData>
    <row r="1" spans="1:5" ht="17.25">
      <c r="A1" s="168" t="s">
        <v>703</v>
      </c>
    </row>
    <row r="3" spans="1:5">
      <c r="A3" s="8" t="str">
        <f>'DEV Info'!A1</f>
        <v>Virginia Housing Rental Housing Loan Application - MIXED USE</v>
      </c>
    </row>
    <row r="4" spans="1:5" ht="3.6" customHeight="1" thickBot="1">
      <c r="A4" s="69"/>
      <c r="B4" s="69"/>
      <c r="C4" s="69"/>
      <c r="D4" s="69"/>
      <c r="E4" s="69"/>
    </row>
    <row r="5" spans="1:5">
      <c r="A5" s="146"/>
    </row>
    <row r="6" spans="1:5" ht="15.75">
      <c r="A6" s="147" t="s">
        <v>684</v>
      </c>
      <c r="B6" s="147"/>
      <c r="C6" s="148"/>
      <c r="D6" s="148"/>
      <c r="E6" s="148"/>
    </row>
    <row r="7" spans="1:5" ht="3.6" customHeight="1" thickBot="1">
      <c r="A7" s="149"/>
      <c r="B7" s="149"/>
      <c r="C7" s="150"/>
      <c r="D7" s="150"/>
      <c r="E7" s="150"/>
    </row>
    <row r="9" spans="1:5">
      <c r="B9" t="s">
        <v>685</v>
      </c>
      <c r="C9" s="166">
        <f>'DEV Info'!D6</f>
        <v>0</v>
      </c>
      <c r="D9" s="151"/>
    </row>
    <row r="10" spans="1:5">
      <c r="B10" t="s">
        <v>669</v>
      </c>
      <c r="C10" s="167">
        <f>Borrower!F6</f>
        <v>0</v>
      </c>
      <c r="D10" s="151"/>
    </row>
    <row r="11" spans="1:5">
      <c r="B11" t="s">
        <v>686</v>
      </c>
      <c r="C11" s="388"/>
      <c r="D11" s="151"/>
    </row>
    <row r="12" spans="1:5">
      <c r="B12" s="23"/>
      <c r="C12" s="23"/>
      <c r="D12" s="23"/>
    </row>
    <row r="14" spans="1:5">
      <c r="B14" s="23" t="s">
        <v>670</v>
      </c>
    </row>
    <row r="15" spans="1:5" ht="6" customHeight="1">
      <c r="D15" s="152"/>
    </row>
    <row r="16" spans="1:5">
      <c r="B16" s="153" t="s">
        <v>671</v>
      </c>
    </row>
    <row r="17" spans="1:5" ht="6" customHeight="1">
      <c r="D17" s="152"/>
    </row>
    <row r="18" spans="1:5">
      <c r="B18" s="153" t="s">
        <v>672</v>
      </c>
    </row>
    <row r="19" spans="1:5" ht="6" customHeight="1">
      <c r="D19" s="152"/>
    </row>
    <row r="20" spans="1:5" ht="93" customHeight="1">
      <c r="A20" s="154"/>
      <c r="B20" s="935" t="s">
        <v>687</v>
      </c>
      <c r="C20" s="935"/>
      <c r="D20" s="935"/>
    </row>
    <row r="21" spans="1:5" ht="6" customHeight="1">
      <c r="B21" s="155"/>
      <c r="C21" s="155"/>
      <c r="D21" s="155"/>
      <c r="E21" s="155"/>
    </row>
    <row r="22" spans="1:5" ht="28.15" customHeight="1">
      <c r="B22" s="936" t="s">
        <v>691</v>
      </c>
      <c r="C22" s="936"/>
      <c r="D22" s="936"/>
      <c r="E22" s="155"/>
    </row>
    <row r="23" spans="1:5" ht="67.900000000000006" customHeight="1">
      <c r="B23" s="937" t="s">
        <v>688</v>
      </c>
      <c r="C23" s="937"/>
      <c r="D23" s="937"/>
      <c r="E23" s="155"/>
    </row>
    <row r="24" spans="1:5" ht="29.45" customHeight="1">
      <c r="B24" s="937" t="s">
        <v>698</v>
      </c>
      <c r="C24" s="937"/>
      <c r="D24" s="937"/>
      <c r="E24" s="155"/>
    </row>
    <row r="25" spans="1:5" ht="42.6" customHeight="1">
      <c r="B25" s="936" t="s">
        <v>689</v>
      </c>
      <c r="C25" s="936"/>
      <c r="D25" s="936"/>
      <c r="E25" s="155"/>
    </row>
    <row r="26" spans="1:5" ht="27" customHeight="1">
      <c r="B26" s="936" t="s">
        <v>699</v>
      </c>
      <c r="C26" s="936"/>
      <c r="D26" s="936"/>
      <c r="E26" s="155"/>
    </row>
    <row r="27" spans="1:5" ht="28.15" customHeight="1">
      <c r="B27" s="937" t="s">
        <v>690</v>
      </c>
      <c r="C27" s="937"/>
      <c r="D27" s="937"/>
      <c r="E27" s="155"/>
    </row>
    <row r="28" spans="1:5">
      <c r="B28" s="155"/>
      <c r="C28" s="155"/>
      <c r="D28" s="155"/>
      <c r="E28" s="155"/>
    </row>
    <row r="29" spans="1:5" ht="43.15" customHeight="1">
      <c r="A29" s="934" t="s">
        <v>673</v>
      </c>
      <c r="B29" s="934"/>
      <c r="C29" s="934"/>
      <c r="D29" s="934"/>
      <c r="E29" s="140"/>
    </row>
    <row r="31" spans="1:5" ht="31.9" customHeight="1">
      <c r="B31" s="933" t="s">
        <v>692</v>
      </c>
      <c r="C31" s="933"/>
      <c r="D31" s="933"/>
      <c r="E31" s="156"/>
    </row>
    <row r="33" spans="1:5">
      <c r="A33" s="157" t="s">
        <v>50</v>
      </c>
      <c r="B33" s="23" t="s">
        <v>674</v>
      </c>
    </row>
    <row r="34" spans="1:5" ht="6" customHeight="1"/>
    <row r="35" spans="1:5" ht="41.45" customHeight="1">
      <c r="A35" s="158" t="s">
        <v>313</v>
      </c>
      <c r="B35" s="885" t="s">
        <v>675</v>
      </c>
      <c r="C35" s="885"/>
      <c r="D35" s="885"/>
      <c r="E35" s="140"/>
    </row>
    <row r="36" spans="1:5" ht="6" customHeight="1">
      <c r="A36" s="158"/>
      <c r="D36" s="140"/>
      <c r="E36" s="140"/>
    </row>
    <row r="37" spans="1:5" ht="42" customHeight="1">
      <c r="A37" s="158" t="s">
        <v>314</v>
      </c>
      <c r="B37" s="885" t="s">
        <v>676</v>
      </c>
      <c r="C37" s="885"/>
      <c r="D37" s="885"/>
      <c r="E37" s="140"/>
    </row>
    <row r="38" spans="1:5" ht="6" customHeight="1">
      <c r="A38" s="158"/>
      <c r="D38" s="140"/>
      <c r="E38" s="140"/>
    </row>
    <row r="39" spans="1:5" ht="43.15" customHeight="1">
      <c r="A39" s="158" t="s">
        <v>315</v>
      </c>
      <c r="B39" s="885" t="s">
        <v>677</v>
      </c>
      <c r="C39" s="885"/>
      <c r="D39" s="885"/>
      <c r="E39" s="140"/>
    </row>
    <row r="40" spans="1:5" ht="6" customHeight="1">
      <c r="A40" s="158"/>
      <c r="D40" s="140"/>
      <c r="E40" s="140"/>
    </row>
    <row r="41" spans="1:5" ht="28.15" customHeight="1">
      <c r="A41" s="158" t="s">
        <v>316</v>
      </c>
      <c r="B41" s="885" t="s">
        <v>678</v>
      </c>
      <c r="C41" s="885"/>
      <c r="D41" s="885"/>
      <c r="E41" s="140"/>
    </row>
    <row r="42" spans="1:5" ht="6" customHeight="1">
      <c r="A42" s="158"/>
      <c r="D42" s="140"/>
      <c r="E42" s="140"/>
    </row>
    <row r="43" spans="1:5" ht="58.15" customHeight="1">
      <c r="A43" s="158" t="s">
        <v>317</v>
      </c>
      <c r="B43" s="885" t="s">
        <v>679</v>
      </c>
      <c r="C43" s="885"/>
      <c r="D43" s="885"/>
      <c r="E43" s="140"/>
    </row>
    <row r="44" spans="1:5" ht="6" customHeight="1">
      <c r="A44" s="158"/>
      <c r="D44" s="140"/>
      <c r="E44" s="140"/>
    </row>
    <row r="45" spans="1:5" ht="28.9" customHeight="1">
      <c r="A45" s="158" t="s">
        <v>318</v>
      </c>
      <c r="B45" s="885" t="s">
        <v>680</v>
      </c>
      <c r="C45" s="885"/>
      <c r="D45" s="885"/>
      <c r="E45" s="140"/>
    </row>
    <row r="46" spans="1:5" ht="6" customHeight="1">
      <c r="A46" s="158"/>
      <c r="D46" s="140"/>
      <c r="E46" s="140"/>
    </row>
    <row r="47" spans="1:5" ht="30.6" customHeight="1">
      <c r="A47" s="158" t="s">
        <v>319</v>
      </c>
      <c r="B47" s="885" t="s">
        <v>681</v>
      </c>
      <c r="C47" s="885"/>
      <c r="D47" s="885"/>
      <c r="E47" s="140"/>
    </row>
    <row r="48" spans="1:5" ht="6" customHeight="1">
      <c r="D48" s="140"/>
      <c r="E48" s="140"/>
    </row>
    <row r="49" spans="1:5" ht="31.9" customHeight="1">
      <c r="A49" s="157" t="s">
        <v>51</v>
      </c>
      <c r="B49" s="885" t="s">
        <v>693</v>
      </c>
      <c r="C49" s="885"/>
      <c r="D49" s="885"/>
    </row>
    <row r="50" spans="1:5" ht="6" customHeight="1">
      <c r="A50" s="157"/>
      <c r="B50" s="159"/>
      <c r="C50" s="23"/>
    </row>
    <row r="51" spans="1:5" ht="67.900000000000006" customHeight="1">
      <c r="A51" s="157" t="s">
        <v>52</v>
      </c>
      <c r="B51" s="885" t="s">
        <v>694</v>
      </c>
      <c r="C51" s="885"/>
      <c r="D51" s="885"/>
    </row>
    <row r="52" spans="1:5" ht="6" customHeight="1">
      <c r="A52" s="157"/>
      <c r="B52" s="160"/>
      <c r="C52" s="140"/>
      <c r="D52" s="140"/>
      <c r="E52" s="140"/>
    </row>
    <row r="53" spans="1:5" ht="42.6" customHeight="1">
      <c r="A53" s="157" t="s">
        <v>53</v>
      </c>
      <c r="B53" s="885" t="s">
        <v>695</v>
      </c>
      <c r="C53" s="885"/>
      <c r="D53" s="885"/>
    </row>
    <row r="54" spans="1:5" ht="6" customHeight="1">
      <c r="A54" s="157"/>
      <c r="B54" s="159"/>
      <c r="C54" s="152"/>
    </row>
    <row r="55" spans="1:5" ht="45.6" customHeight="1">
      <c r="A55" s="157" t="s">
        <v>54</v>
      </c>
      <c r="B55" s="885" t="s">
        <v>696</v>
      </c>
      <c r="C55" s="885"/>
      <c r="D55" s="885"/>
    </row>
    <row r="56" spans="1:5" ht="6" customHeight="1">
      <c r="A56" s="157"/>
      <c r="B56" s="160"/>
      <c r="C56" s="140"/>
      <c r="D56" s="140"/>
      <c r="E56" s="140"/>
    </row>
    <row r="57" spans="1:5" ht="33" customHeight="1">
      <c r="A57" s="157" t="s">
        <v>55</v>
      </c>
      <c r="B57" s="933" t="s">
        <v>697</v>
      </c>
      <c r="C57" s="933"/>
      <c r="D57" s="933"/>
    </row>
    <row r="58" spans="1:5" ht="6" customHeight="1">
      <c r="A58" s="161"/>
      <c r="B58" s="72"/>
    </row>
    <row r="59" spans="1:5" ht="45.6" customHeight="1">
      <c r="A59" s="162"/>
      <c r="B59" s="885" t="s">
        <v>682</v>
      </c>
      <c r="C59" s="885"/>
      <c r="D59" s="885"/>
      <c r="E59" s="140"/>
    </row>
    <row r="60" spans="1:5" ht="32.450000000000003" customHeight="1">
      <c r="A60" s="162"/>
      <c r="B60" s="163" t="s">
        <v>700</v>
      </c>
      <c r="C60" s="624"/>
      <c r="D60" s="164"/>
      <c r="E60" s="140"/>
    </row>
    <row r="61" spans="1:5" ht="45.6" customHeight="1">
      <c r="A61" s="162"/>
      <c r="B61" s="163" t="s">
        <v>702</v>
      </c>
      <c r="C61" s="625"/>
      <c r="D61" s="164"/>
      <c r="E61" s="140"/>
    </row>
    <row r="62" spans="1:5" ht="47.45" customHeight="1">
      <c r="A62" s="162"/>
      <c r="B62" s="163" t="s">
        <v>683</v>
      </c>
      <c r="C62" s="625"/>
      <c r="D62" s="164"/>
      <c r="E62" s="140"/>
    </row>
    <row r="63" spans="1:5">
      <c r="C63" t="s">
        <v>701</v>
      </c>
    </row>
    <row r="64" spans="1:5">
      <c r="B64" s="165"/>
    </row>
    <row r="65" spans="2:2" ht="14.45" customHeight="1"/>
    <row r="66" spans="2:2">
      <c r="B66" s="140"/>
    </row>
  </sheetData>
  <sheetProtection algorithmName="SHA-512" hashValue="nl7G48CFc2jn6VqybQ7Egcix4Uu+X9+CjeAwUWiqxWippnpkLQ0cTV9CqMhsMquFuH/8vw26SU8tPWddYlN94Q==" saltValue="mtAMJtmM6Z3pCnPX0h4ZdA==" spinCount="100000" sheet="1" objects="1" scenarios="1" autoFilter="0"/>
  <mergeCells count="22">
    <mergeCell ref="B26:D26"/>
    <mergeCell ref="B27:D27"/>
    <mergeCell ref="B31:D31"/>
    <mergeCell ref="B43:D43"/>
    <mergeCell ref="B45:D45"/>
    <mergeCell ref="B35:D35"/>
    <mergeCell ref="B20:D20"/>
    <mergeCell ref="B22:D22"/>
    <mergeCell ref="B23:D23"/>
    <mergeCell ref="B24:D24"/>
    <mergeCell ref="B25:D25"/>
    <mergeCell ref="B57:D57"/>
    <mergeCell ref="B59:D59"/>
    <mergeCell ref="A29:D29"/>
    <mergeCell ref="B37:D37"/>
    <mergeCell ref="B39:D39"/>
    <mergeCell ref="B41:D41"/>
    <mergeCell ref="B53:D53"/>
    <mergeCell ref="B55:D55"/>
    <mergeCell ref="B49:D49"/>
    <mergeCell ref="B47:D47"/>
    <mergeCell ref="B51:D51"/>
  </mergeCells>
  <printOptions horizontalCentered="1"/>
  <pageMargins left="0.45" right="0.45" top="0.25" bottom="0.5" header="0.3" footer="0.3"/>
  <pageSetup scale="90" fitToHeight="10" orientation="portrait" r:id="rId1"/>
  <headerFooter>
    <oddFooter>&amp;L&amp;9&amp;F&amp;R&amp;9&amp;A,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C28"/>
  <sheetViews>
    <sheetView showGridLines="0" zoomScale="110" zoomScaleNormal="110" workbookViewId="0">
      <selection activeCell="A13" sqref="A13"/>
    </sheetView>
  </sheetViews>
  <sheetFormatPr defaultColWidth="8.85546875" defaultRowHeight="15"/>
  <cols>
    <col min="1" max="1" width="4.7109375" style="16" customWidth="1"/>
    <col min="2" max="2" width="7" style="16" customWidth="1"/>
    <col min="3" max="3" width="80.140625" style="16" customWidth="1"/>
    <col min="4" max="4" width="3.7109375" style="16" customWidth="1"/>
    <col min="5" max="16384" width="8.85546875" style="16"/>
  </cols>
  <sheetData>
    <row r="1" spans="1:3">
      <c r="A1" s="8" t="str">
        <f>'DEV Info'!A1</f>
        <v>Virginia Housing Rental Housing Loan Application - MIXED USE</v>
      </c>
    </row>
    <row r="2" spans="1:3" ht="3.6" customHeight="1" thickBot="1">
      <c r="A2" s="69"/>
      <c r="B2" s="69"/>
      <c r="C2" s="69"/>
    </row>
    <row r="4" spans="1:3" ht="18.75">
      <c r="A4" s="26" t="s">
        <v>706</v>
      </c>
    </row>
    <row r="6" spans="1:3" ht="49.9" customHeight="1">
      <c r="A6"/>
      <c r="B6" s="938" t="s">
        <v>657</v>
      </c>
      <c r="C6" s="938"/>
    </row>
    <row r="7" spans="1:3">
      <c r="A7" s="139"/>
      <c r="B7" s="139"/>
      <c r="C7" s="139"/>
    </row>
    <row r="8" spans="1:3">
      <c r="A8"/>
      <c r="B8"/>
      <c r="C8"/>
    </row>
    <row r="9" spans="1:3">
      <c r="A9" s="31">
        <v>1</v>
      </c>
      <c r="B9" s="143" t="s">
        <v>658</v>
      </c>
      <c r="C9"/>
    </row>
    <row r="10" spans="1:3">
      <c r="A10" s="31"/>
      <c r="B10" s="189"/>
      <c r="C10"/>
    </row>
    <row r="11" spans="1:3">
      <c r="A11" s="31"/>
      <c r="B11" s="669" t="s">
        <v>313</v>
      </c>
      <c r="C11" s="332" t="s">
        <v>659</v>
      </c>
    </row>
    <row r="12" spans="1:3" ht="30">
      <c r="A12" s="31"/>
      <c r="B12" s="669" t="s">
        <v>314</v>
      </c>
      <c r="C12" s="670" t="s">
        <v>660</v>
      </c>
    </row>
    <row r="13" spans="1:3">
      <c r="A13" s="31"/>
      <c r="B13" s="669" t="s">
        <v>315</v>
      </c>
      <c r="C13" s="332" t="s">
        <v>661</v>
      </c>
    </row>
    <row r="14" spans="1:3">
      <c r="A14" s="31"/>
      <c r="B14" s="669"/>
      <c r="C14"/>
    </row>
    <row r="15" spans="1:3">
      <c r="A15" s="31" t="s">
        <v>51</v>
      </c>
      <c r="B15" s="144" t="s">
        <v>662</v>
      </c>
      <c r="C15"/>
    </row>
    <row r="16" spans="1:3">
      <c r="A16" s="31"/>
      <c r="B16" s="669"/>
      <c r="C16"/>
    </row>
    <row r="17" spans="1:3" ht="30">
      <c r="A17" s="31"/>
      <c r="B17" s="669" t="s">
        <v>313</v>
      </c>
      <c r="C17" s="670" t="s">
        <v>663</v>
      </c>
    </row>
    <row r="18" spans="1:3" ht="30">
      <c r="A18" s="31"/>
      <c r="B18" s="669" t="s">
        <v>314</v>
      </c>
      <c r="C18" s="670" t="s">
        <v>664</v>
      </c>
    </row>
    <row r="19" spans="1:3" ht="30">
      <c r="A19" s="31"/>
      <c r="B19" s="669" t="s">
        <v>315</v>
      </c>
      <c r="C19" s="670" t="s">
        <v>665</v>
      </c>
    </row>
    <row r="20" spans="1:3" ht="45">
      <c r="A20" s="31"/>
      <c r="B20" s="669" t="s">
        <v>316</v>
      </c>
      <c r="C20" s="670" t="s">
        <v>1162</v>
      </c>
    </row>
    <row r="21" spans="1:3">
      <c r="A21" s="31"/>
      <c r="B21" s="669"/>
      <c r="C21"/>
    </row>
    <row r="22" spans="1:3">
      <c r="A22" s="31" t="s">
        <v>52</v>
      </c>
      <c r="B22" s="144" t="s">
        <v>666</v>
      </c>
      <c r="C22"/>
    </row>
    <row r="23" spans="1:3">
      <c r="A23" s="31"/>
      <c r="B23" s="669"/>
      <c r="C23"/>
    </row>
    <row r="24" spans="1:3" ht="29.25" customHeight="1">
      <c r="A24" s="31"/>
      <c r="B24" s="669" t="s">
        <v>313</v>
      </c>
      <c r="C24" s="670" t="s">
        <v>667</v>
      </c>
    </row>
    <row r="25" spans="1:3" ht="45">
      <c r="A25" s="31"/>
      <c r="B25" s="669" t="s">
        <v>314</v>
      </c>
      <c r="C25" s="670" t="s">
        <v>668</v>
      </c>
    </row>
    <row r="26" spans="1:3">
      <c r="A26" s="141"/>
      <c r="B26" s="142"/>
      <c r="C26" s="140"/>
    </row>
    <row r="27" spans="1:3">
      <c r="A27" s="141"/>
      <c r="B27" s="142"/>
    </row>
    <row r="28" spans="1:3">
      <c r="A28" s="141"/>
    </row>
  </sheetData>
  <sheetProtection algorithmName="SHA-512" hashValue="0wEDtcvKfMtb29ObHMpgB6bDbRUZwEFuyjCuaApwr0K4f/VrAiUpv7pIktcWTg2L+5hwoWxy32jXj1PQMuXxeQ==" saltValue="WLivgZXVuKpZnQkO6KQckw==" spinCount="100000" sheet="1" objects="1" scenarios="1" autoFilter="0"/>
  <mergeCells count="1">
    <mergeCell ref="B6:C6"/>
  </mergeCells>
  <pageMargins left="0.45" right="0.7" top="0.25" bottom="0.75" header="0.3" footer="0.3"/>
  <pageSetup orientation="portrait" r:id="rId1"/>
  <headerFooter>
    <oddFooter>&amp;L&amp;9&amp;F&amp;R&amp;9&amp;A, 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
  <dimension ref="A1:K54"/>
  <sheetViews>
    <sheetView showGridLines="0" zoomScale="110" zoomScaleNormal="110" zoomScaleSheetLayoutView="130" workbookViewId="0">
      <selection activeCell="A13" sqref="A13"/>
    </sheetView>
  </sheetViews>
  <sheetFormatPr defaultRowHeight="15"/>
  <cols>
    <col min="1" max="1" width="93" style="139" customWidth="1"/>
    <col min="2" max="2" width="10.7109375" customWidth="1"/>
    <col min="5" max="5" width="12.5703125" customWidth="1"/>
    <col min="8" max="8" width="4.7109375" customWidth="1"/>
  </cols>
  <sheetData>
    <row r="1" spans="1:11" ht="15.75">
      <c r="A1" s="8" t="str">
        <f>'DEV Info'!A1</f>
        <v>Virginia Housing Rental Housing Loan Application - MIXED USE</v>
      </c>
      <c r="B1" s="268"/>
      <c r="C1" s="268"/>
      <c r="D1" s="268"/>
      <c r="E1" s="268"/>
      <c r="F1" s="268"/>
      <c r="G1" s="268"/>
      <c r="H1" s="268"/>
      <c r="I1" s="268"/>
      <c r="J1" s="268"/>
    </row>
    <row r="2" spans="1:11" ht="15.75" thickBot="1">
      <c r="A2" s="367"/>
      <c r="B2" s="69"/>
      <c r="C2" s="69"/>
      <c r="D2" s="69"/>
      <c r="E2" s="69"/>
      <c r="F2" s="69"/>
      <c r="G2" s="69"/>
      <c r="H2" s="69"/>
      <c r="I2" s="69"/>
      <c r="J2" s="69"/>
      <c r="K2" s="69"/>
    </row>
    <row r="3" spans="1:11" ht="15.75">
      <c r="A3" s="140"/>
      <c r="B3" s="268"/>
      <c r="C3" s="268"/>
      <c r="D3" s="268"/>
      <c r="E3" s="268"/>
      <c r="F3" s="268"/>
      <c r="G3" s="268"/>
      <c r="H3" s="268"/>
      <c r="I3" s="268"/>
      <c r="J3" s="268"/>
    </row>
    <row r="4" spans="1:11" ht="18.75">
      <c r="A4" s="366" t="s">
        <v>1097</v>
      </c>
      <c r="B4" s="268"/>
      <c r="C4" s="268"/>
      <c r="D4" s="268"/>
      <c r="E4" s="268"/>
      <c r="F4" s="268"/>
      <c r="G4" s="268"/>
      <c r="H4" s="268"/>
      <c r="I4" s="268"/>
      <c r="J4" s="268"/>
    </row>
    <row r="5" spans="1:11">
      <c r="A5" s="365"/>
      <c r="B5" s="62"/>
      <c r="C5" s="62"/>
      <c r="D5" s="62"/>
      <c r="E5" s="62"/>
      <c r="F5" s="62"/>
      <c r="G5" s="62"/>
      <c r="H5" s="62"/>
      <c r="I5" s="62"/>
      <c r="J5" s="62"/>
    </row>
    <row r="6" spans="1:11" ht="45">
      <c r="A6" s="364" t="s">
        <v>1096</v>
      </c>
      <c r="B6" s="270"/>
      <c r="C6" s="269"/>
      <c r="D6" s="269"/>
      <c r="E6" s="269"/>
      <c r="F6" s="269"/>
      <c r="G6" s="269"/>
      <c r="H6" s="269"/>
      <c r="I6" s="269"/>
      <c r="J6" s="269"/>
    </row>
    <row r="7" spans="1:11" ht="9" customHeight="1">
      <c r="A7" s="364"/>
      <c r="B7" s="271"/>
      <c r="C7" s="269"/>
      <c r="D7" s="269"/>
      <c r="E7" s="269"/>
      <c r="F7" s="269"/>
      <c r="G7" s="269"/>
      <c r="H7" s="269"/>
      <c r="I7" s="269"/>
      <c r="J7" s="269"/>
    </row>
    <row r="8" spans="1:11" ht="156" customHeight="1">
      <c r="A8" s="389" t="s">
        <v>1159</v>
      </c>
    </row>
    <row r="9" spans="1:11" ht="9" customHeight="1"/>
    <row r="10" spans="1:11" ht="45">
      <c r="A10" s="363" t="s">
        <v>1158</v>
      </c>
    </row>
    <row r="11" spans="1:11" ht="9" customHeight="1"/>
    <row r="12" spans="1:11">
      <c r="A12" s="362" t="s">
        <v>841</v>
      </c>
    </row>
    <row r="13" spans="1:11" ht="9" customHeight="1"/>
    <row r="14" spans="1:11" ht="104.25" customHeight="1">
      <c r="A14" s="359" t="s">
        <v>1160</v>
      </c>
    </row>
    <row r="15" spans="1:11" ht="9" customHeight="1"/>
    <row r="16" spans="1:11" ht="60">
      <c r="A16" s="359" t="s">
        <v>1095</v>
      </c>
    </row>
    <row r="17" spans="1:1" ht="9" customHeight="1"/>
    <row r="18" spans="1:1">
      <c r="A18" s="362" t="s">
        <v>1094</v>
      </c>
    </row>
    <row r="19" spans="1:1" ht="193.5" customHeight="1">
      <c r="A19" s="359" t="s">
        <v>1161</v>
      </c>
    </row>
    <row r="20" spans="1:1" ht="9" customHeight="1"/>
    <row r="21" spans="1:1">
      <c r="A21" s="362" t="s">
        <v>1093</v>
      </c>
    </row>
    <row r="22" spans="1:1" ht="105">
      <c r="A22" s="359" t="s">
        <v>1092</v>
      </c>
    </row>
    <row r="23" spans="1:1" ht="9" customHeight="1"/>
    <row r="24" spans="1:1" ht="30">
      <c r="A24" s="662" t="s">
        <v>1091</v>
      </c>
    </row>
    <row r="25" spans="1:1">
      <c r="A25" s="663" t="s">
        <v>1090</v>
      </c>
    </row>
    <row r="26" spans="1:1">
      <c r="A26" s="663" t="s">
        <v>1089</v>
      </c>
    </row>
    <row r="27" spans="1:1">
      <c r="A27" s="663" t="s">
        <v>1088</v>
      </c>
    </row>
    <row r="28" spans="1:1" ht="9" customHeight="1"/>
    <row r="29" spans="1:1" ht="30">
      <c r="A29" s="359" t="s">
        <v>1087</v>
      </c>
    </row>
    <row r="30" spans="1:1" ht="9" customHeight="1">
      <c r="A30" s="360"/>
    </row>
    <row r="31" spans="1:1" ht="45">
      <c r="A31" s="359" t="s">
        <v>1086</v>
      </c>
    </row>
    <row r="32" spans="1:1" ht="9" customHeight="1"/>
    <row r="33" spans="1:1">
      <c r="A33" s="362" t="s">
        <v>1085</v>
      </c>
    </row>
    <row r="34" spans="1:1" ht="120">
      <c r="A34" s="359" t="s">
        <v>1084</v>
      </c>
    </row>
    <row r="35" spans="1:1" ht="9" customHeight="1"/>
    <row r="36" spans="1:1">
      <c r="A36" s="361" t="s">
        <v>1083</v>
      </c>
    </row>
    <row r="37" spans="1:1">
      <c r="A37" s="360" t="s">
        <v>1082</v>
      </c>
    </row>
    <row r="38" spans="1:1" ht="9" customHeight="1">
      <c r="A38" s="360"/>
    </row>
    <row r="39" spans="1:1" ht="60">
      <c r="A39" s="359" t="s">
        <v>1081</v>
      </c>
    </row>
    <row r="40" spans="1:1" ht="9" customHeight="1">
      <c r="A40" s="360"/>
    </row>
    <row r="41" spans="1:1">
      <c r="A41" s="359" t="s">
        <v>1080</v>
      </c>
    </row>
    <row r="42" spans="1:1">
      <c r="A42" s="360"/>
    </row>
    <row r="43" spans="1:1">
      <c r="A43" s="361" t="s">
        <v>1079</v>
      </c>
    </row>
    <row r="44" spans="1:1">
      <c r="A44" s="360" t="s">
        <v>1078</v>
      </c>
    </row>
    <row r="45" spans="1:1" ht="9" customHeight="1">
      <c r="A45" s="360"/>
    </row>
    <row r="46" spans="1:1" ht="60">
      <c r="A46" s="359" t="s">
        <v>1077</v>
      </c>
    </row>
    <row r="47" spans="1:1" ht="9" customHeight="1">
      <c r="A47" s="360"/>
    </row>
    <row r="48" spans="1:1" ht="30">
      <c r="A48" s="359" t="s">
        <v>1076</v>
      </c>
    </row>
    <row r="49" spans="1:1" ht="9" customHeight="1">
      <c r="A49" s="360"/>
    </row>
    <row r="50" spans="1:1" ht="60">
      <c r="A50" s="359" t="s">
        <v>1075</v>
      </c>
    </row>
    <row r="51" spans="1:1" ht="9" customHeight="1">
      <c r="A51" s="360"/>
    </row>
    <row r="52" spans="1:1">
      <c r="A52" s="359" t="s">
        <v>1074</v>
      </c>
    </row>
    <row r="53" spans="1:1">
      <c r="A53"/>
    </row>
    <row r="54" spans="1:1" ht="18">
      <c r="A54" s="358"/>
    </row>
  </sheetData>
  <sheetProtection algorithmName="SHA-512" hashValue="DC0OlXgAQ6QyRsBx6AkZEwG0TIWmz7UaBS1vcZCQhsDNm40bavh1UPZckTbH5AugLpmCQzjpxIom3nO7tqyYkg==" saltValue="7YtqKQj5/pC4CX6FWBW5tQ==" spinCount="100000" sheet="1" objects="1" scenarios="1" autoFilter="0"/>
  <pageMargins left="0.45" right="0.45" top="0.25" bottom="0.5" header="0.3" footer="0.3"/>
  <pageSetup fitToHeight="10" orientation="portrait" r:id="rId1"/>
  <rowBreaks count="2" manualBreakCount="2">
    <brk id="16" man="1"/>
    <brk id="3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E52"/>
  <sheetViews>
    <sheetView showGridLines="0" zoomScaleNormal="100" workbookViewId="0">
      <selection activeCell="A13" sqref="A13"/>
    </sheetView>
  </sheetViews>
  <sheetFormatPr defaultColWidth="8.85546875" defaultRowHeight="15"/>
  <cols>
    <col min="1" max="1" width="6.28515625" style="16" customWidth="1"/>
    <col min="2" max="2" width="26.28515625" style="16" customWidth="1"/>
    <col min="3" max="3" width="57.28515625" style="16" customWidth="1"/>
    <col min="4" max="4" width="14.42578125" style="16" customWidth="1"/>
    <col min="5" max="5" width="3.85546875" style="16" customWidth="1"/>
    <col min="6" max="16384" width="8.85546875" style="16"/>
  </cols>
  <sheetData>
    <row r="1" spans="1:5" ht="15.75">
      <c r="A1" s="12" t="str">
        <f>'DEV Info'!A1</f>
        <v>Virginia Housing Rental Housing Loan Application - MIXED USE</v>
      </c>
    </row>
    <row r="2" spans="1:5" ht="3.6" customHeight="1" thickBot="1">
      <c r="A2" s="69"/>
      <c r="B2" s="69"/>
      <c r="C2" s="69"/>
      <c r="D2" s="69"/>
      <c r="E2" s="69"/>
    </row>
    <row r="3" spans="1:5">
      <c r="A3" s="146"/>
    </row>
    <row r="4" spans="1:5" ht="15.75">
      <c r="A4" s="147" t="s">
        <v>3279</v>
      </c>
      <c r="B4" s="147"/>
      <c r="C4" s="148"/>
      <c r="D4" s="148"/>
      <c r="E4" s="148"/>
    </row>
    <row r="5" spans="1:5" ht="3.6" customHeight="1" thickBot="1">
      <c r="A5" s="149"/>
      <c r="B5" s="149"/>
      <c r="C5" s="150"/>
      <c r="D5" s="150"/>
      <c r="E5" s="150"/>
    </row>
    <row r="7" spans="1:5" ht="15.75">
      <c r="A7" s="939" t="s">
        <v>3280</v>
      </c>
      <c r="B7" s="939"/>
      <c r="C7" s="939"/>
      <c r="D7" s="939"/>
      <c r="E7" s="939"/>
    </row>
    <row r="9" spans="1:5" ht="6" customHeight="1">
      <c r="D9" s="152"/>
    </row>
    <row r="10" spans="1:5" ht="77.25" customHeight="1">
      <c r="A10" s="438"/>
      <c r="B10" s="848" t="s">
        <v>3368</v>
      </c>
      <c r="C10" s="848"/>
      <c r="D10" s="848"/>
    </row>
    <row r="11" spans="1:5" ht="6" customHeight="1">
      <c r="A11" s="438"/>
      <c r="B11" s="155"/>
      <c r="C11" s="155"/>
      <c r="D11" s="155"/>
      <c r="E11" s="155"/>
    </row>
    <row r="12" spans="1:5" ht="33" customHeight="1">
      <c r="A12" s="691" t="s">
        <v>50</v>
      </c>
      <c r="B12" s="848" t="s">
        <v>3369</v>
      </c>
      <c r="C12" s="848"/>
      <c r="D12" s="848"/>
    </row>
    <row r="13" spans="1:5" ht="6" customHeight="1">
      <c r="A13" s="691"/>
      <c r="B13"/>
      <c r="C13"/>
      <c r="D13"/>
    </row>
    <row r="14" spans="1:5" ht="106.5" customHeight="1">
      <c r="A14" s="692">
        <v>2</v>
      </c>
      <c r="B14" s="848" t="s">
        <v>3281</v>
      </c>
      <c r="C14" s="848"/>
      <c r="D14" s="848"/>
      <c r="E14" s="140"/>
    </row>
    <row r="15" spans="1:5" ht="6" customHeight="1">
      <c r="A15" s="692"/>
      <c r="B15"/>
      <c r="C15"/>
      <c r="D15" s="139"/>
      <c r="E15" s="140"/>
    </row>
    <row r="16" spans="1:5" ht="31.5" customHeight="1">
      <c r="A16" s="692">
        <v>3</v>
      </c>
      <c r="B16" s="848" t="s">
        <v>3282</v>
      </c>
      <c r="C16" s="848"/>
      <c r="D16" s="848"/>
      <c r="E16" s="140"/>
    </row>
    <row r="17" spans="1:5" ht="6" customHeight="1">
      <c r="A17" s="692"/>
      <c r="B17"/>
      <c r="C17"/>
      <c r="D17" s="139"/>
      <c r="E17" s="140"/>
    </row>
    <row r="18" spans="1:5" ht="76.5" customHeight="1">
      <c r="A18" s="692">
        <v>4</v>
      </c>
      <c r="B18" s="848" t="s">
        <v>3370</v>
      </c>
      <c r="C18" s="848"/>
      <c r="D18" s="848"/>
      <c r="E18" s="140"/>
    </row>
    <row r="19" spans="1:5" ht="6" customHeight="1">
      <c r="A19" s="692"/>
      <c r="B19"/>
      <c r="C19"/>
      <c r="D19" s="139"/>
      <c r="E19" s="140"/>
    </row>
    <row r="20" spans="1:5" ht="65.25" customHeight="1">
      <c r="A20" s="692">
        <v>5</v>
      </c>
      <c r="B20" s="848" t="s">
        <v>3283</v>
      </c>
      <c r="C20" s="848"/>
      <c r="D20" s="848"/>
      <c r="E20" s="140"/>
    </row>
    <row r="21" spans="1:5" ht="6" customHeight="1">
      <c r="A21" s="692"/>
      <c r="B21"/>
      <c r="C21"/>
      <c r="D21" s="139"/>
      <c r="E21" s="140"/>
    </row>
    <row r="22" spans="1:5" ht="49.5" customHeight="1">
      <c r="A22" s="692">
        <v>6</v>
      </c>
      <c r="B22" s="848" t="s">
        <v>3284</v>
      </c>
      <c r="C22" s="848"/>
      <c r="D22" s="848"/>
      <c r="E22" s="140"/>
    </row>
    <row r="23" spans="1:5" ht="6" customHeight="1">
      <c r="A23" s="692"/>
      <c r="B23"/>
      <c r="C23"/>
      <c r="D23" s="139"/>
      <c r="E23" s="140"/>
    </row>
    <row r="24" spans="1:5" ht="31.5" customHeight="1">
      <c r="A24" s="692">
        <v>7</v>
      </c>
      <c r="B24" s="848" t="s">
        <v>3371</v>
      </c>
      <c r="C24" s="848"/>
      <c r="D24" s="848"/>
      <c r="E24" s="140"/>
    </row>
    <row r="25" spans="1:5" ht="6" customHeight="1">
      <c r="A25" s="692"/>
      <c r="B25"/>
      <c r="C25"/>
      <c r="D25" s="139"/>
      <c r="E25" s="140"/>
    </row>
    <row r="26" spans="1:5" ht="46.5" customHeight="1">
      <c r="A26" s="692">
        <v>8</v>
      </c>
      <c r="B26" s="848" t="s">
        <v>3285</v>
      </c>
      <c r="C26" s="848"/>
      <c r="D26" s="848"/>
      <c r="E26" s="140"/>
    </row>
    <row r="27" spans="1:5" ht="6" customHeight="1">
      <c r="A27" s="691"/>
      <c r="B27"/>
      <c r="C27"/>
      <c r="D27" s="139"/>
      <c r="E27" s="140"/>
    </row>
    <row r="28" spans="1:5" ht="31.9" customHeight="1">
      <c r="A28" s="691">
        <v>9</v>
      </c>
      <c r="B28" s="848" t="s">
        <v>3372</v>
      </c>
      <c r="C28" s="848"/>
      <c r="D28" s="848"/>
    </row>
    <row r="29" spans="1:5" ht="6" customHeight="1">
      <c r="A29" s="691"/>
      <c r="B29" s="490"/>
      <c r="C29" s="70"/>
      <c r="D29"/>
    </row>
    <row r="30" spans="1:5" ht="33" customHeight="1">
      <c r="A30" s="691">
        <v>10</v>
      </c>
      <c r="B30" s="848" t="s">
        <v>3373</v>
      </c>
      <c r="C30" s="848"/>
      <c r="D30" s="848"/>
    </row>
    <row r="31" spans="1:5" ht="6" customHeight="1">
      <c r="A31" s="691"/>
      <c r="B31" s="693"/>
      <c r="C31" s="139"/>
      <c r="D31" s="139"/>
      <c r="E31" s="140"/>
    </row>
    <row r="32" spans="1:5" ht="42.6" customHeight="1">
      <c r="A32" s="691">
        <v>11</v>
      </c>
      <c r="B32" s="848" t="s">
        <v>3286</v>
      </c>
      <c r="C32" s="848"/>
      <c r="D32" s="848"/>
    </row>
    <row r="33" spans="1:5" ht="6" customHeight="1">
      <c r="A33" s="691"/>
      <c r="B33" s="490"/>
      <c r="C33" s="694"/>
      <c r="D33"/>
    </row>
    <row r="34" spans="1:5" ht="45.6" customHeight="1">
      <c r="A34" s="691">
        <v>12</v>
      </c>
      <c r="B34" s="848" t="s">
        <v>3287</v>
      </c>
      <c r="C34" s="848"/>
      <c r="D34" s="848"/>
    </row>
    <row r="35" spans="1:5" ht="6" customHeight="1">
      <c r="A35" s="691"/>
      <c r="B35" s="693"/>
      <c r="C35" s="139"/>
      <c r="D35" s="139"/>
      <c r="E35" s="140"/>
    </row>
    <row r="36" spans="1:5" ht="54" customHeight="1">
      <c r="A36" s="691">
        <v>13</v>
      </c>
      <c r="B36" s="848" t="s">
        <v>3288</v>
      </c>
      <c r="C36" s="848"/>
      <c r="D36" s="848"/>
    </row>
    <row r="37" spans="1:5" ht="6" customHeight="1">
      <c r="A37" s="691"/>
      <c r="B37" s="193"/>
      <c r="C37"/>
      <c r="D37"/>
    </row>
    <row r="38" spans="1:5" ht="34.5" customHeight="1">
      <c r="A38" s="691">
        <v>14</v>
      </c>
      <c r="B38" s="848" t="s">
        <v>3289</v>
      </c>
      <c r="C38" s="848"/>
      <c r="D38" s="848"/>
      <c r="E38" s="140"/>
    </row>
    <row r="39" spans="1:5" ht="6" customHeight="1">
      <c r="A39" s="691"/>
      <c r="B39" s="462"/>
      <c r="C39" s="462"/>
      <c r="D39" s="462"/>
      <c r="E39" s="140"/>
    </row>
    <row r="40" spans="1:5" ht="30" customHeight="1">
      <c r="A40" s="691">
        <v>15</v>
      </c>
      <c r="B40" s="848" t="s">
        <v>3374</v>
      </c>
      <c r="C40" s="848"/>
      <c r="D40" s="848"/>
    </row>
    <row r="41" spans="1:5" ht="6" customHeight="1">
      <c r="A41" s="691"/>
      <c r="B41" s="693"/>
      <c r="C41" s="139"/>
      <c r="D41" s="139"/>
    </row>
    <row r="42" spans="1:5" ht="83.25" customHeight="1">
      <c r="A42" s="691">
        <v>16</v>
      </c>
      <c r="B42" s="848" t="s">
        <v>3290</v>
      </c>
      <c r="C42" s="848"/>
      <c r="D42" s="848"/>
    </row>
    <row r="43" spans="1:5" ht="6" customHeight="1">
      <c r="A43" s="691"/>
      <c r="B43" s="193"/>
      <c r="C43"/>
      <c r="D43"/>
    </row>
    <row r="44" spans="1:5" ht="65.25" customHeight="1">
      <c r="A44" s="691">
        <v>17</v>
      </c>
      <c r="B44" s="848" t="s">
        <v>3291</v>
      </c>
      <c r="C44" s="848"/>
      <c r="D44" s="848"/>
    </row>
    <row r="45" spans="1:5" ht="6" customHeight="1">
      <c r="A45" s="691"/>
      <c r="B45" s="462"/>
      <c r="C45" s="462"/>
      <c r="D45" s="462"/>
    </row>
    <row r="46" spans="1:5" ht="123.75" customHeight="1">
      <c r="A46" s="691">
        <v>18</v>
      </c>
      <c r="B46" s="848" t="s">
        <v>3292</v>
      </c>
      <c r="C46" s="848"/>
      <c r="D46" s="848"/>
    </row>
    <row r="47" spans="1:5" ht="6" customHeight="1">
      <c r="A47" s="691"/>
      <c r="B47" s="693"/>
      <c r="C47" s="139"/>
      <c r="D47" s="139"/>
    </row>
    <row r="48" spans="1:5" ht="49.5" customHeight="1">
      <c r="A48" s="691">
        <v>19</v>
      </c>
      <c r="B48" s="848" t="s">
        <v>3293</v>
      </c>
      <c r="C48" s="848"/>
      <c r="D48" s="848"/>
    </row>
    <row r="49" spans="1:4" ht="6" customHeight="1">
      <c r="A49" s="691"/>
      <c r="B49" s="193"/>
      <c r="C49"/>
      <c r="D49"/>
    </row>
    <row r="50" spans="1:4">
      <c r="A50" s="691">
        <v>20</v>
      </c>
      <c r="B50" s="848" t="s">
        <v>3294</v>
      </c>
      <c r="C50" s="848"/>
      <c r="D50" s="848"/>
    </row>
    <row r="51" spans="1:4" ht="6" customHeight="1">
      <c r="A51" s="691"/>
    </row>
    <row r="52" spans="1:4" ht="30" customHeight="1">
      <c r="A52" s="691">
        <v>21</v>
      </c>
      <c r="B52" s="798" t="s">
        <v>3295</v>
      </c>
      <c r="C52" s="798"/>
      <c r="D52" s="798"/>
    </row>
  </sheetData>
  <mergeCells count="23">
    <mergeCell ref="B18:D18"/>
    <mergeCell ref="A7:E7"/>
    <mergeCell ref="B10:D10"/>
    <mergeCell ref="B12:D12"/>
    <mergeCell ref="B14:D14"/>
    <mergeCell ref="B16:D16"/>
    <mergeCell ref="B42:D42"/>
    <mergeCell ref="B20:D20"/>
    <mergeCell ref="B22:D22"/>
    <mergeCell ref="B24:D24"/>
    <mergeCell ref="B26:D26"/>
    <mergeCell ref="B28:D28"/>
    <mergeCell ref="B30:D30"/>
    <mergeCell ref="B32:D32"/>
    <mergeCell ref="B34:D34"/>
    <mergeCell ref="B36:D36"/>
    <mergeCell ref="B38:D38"/>
    <mergeCell ref="B40:D40"/>
    <mergeCell ref="B44:D44"/>
    <mergeCell ref="B46:D46"/>
    <mergeCell ref="B48:D48"/>
    <mergeCell ref="B50:D50"/>
    <mergeCell ref="B52:D52"/>
  </mergeCells>
  <printOptions horizontalCentered="1"/>
  <pageMargins left="0.45" right="0.45" top="0.25" bottom="0.5" header="0.3" footer="0.3"/>
  <pageSetup scale="89" fitToHeight="10" orientation="portrait" r:id="rId1"/>
  <headerFooter>
    <oddFooter>&amp;L&amp;9&amp;F&amp;R&amp;9&amp;A, Page &amp;P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B1:Z760"/>
  <sheetViews>
    <sheetView zoomScaleNormal="100" workbookViewId="0">
      <selection activeCell="B3" sqref="B3:I4"/>
    </sheetView>
  </sheetViews>
  <sheetFormatPr defaultRowHeight="15"/>
  <cols>
    <col min="1" max="1" width="3.140625" customWidth="1"/>
    <col min="2" max="6" width="8.85546875"/>
    <col min="10" max="10" width="5.5703125" customWidth="1"/>
    <col min="16" max="17" width="9.140625" customWidth="1"/>
  </cols>
  <sheetData>
    <row r="1" spans="2:26" ht="15.75" thickBot="1">
      <c r="B1" s="212" t="str">
        <f>'DEV Info'!A1</f>
        <v>Virginia Housing Rental Housing Loan Application - MIXED USE</v>
      </c>
      <c r="C1" s="213"/>
      <c r="D1" s="213"/>
      <c r="E1" s="213"/>
      <c r="F1" s="213"/>
      <c r="G1" s="213"/>
      <c r="H1" s="213"/>
      <c r="I1" s="213"/>
      <c r="J1" s="213"/>
      <c r="K1" s="213"/>
      <c r="L1" s="213"/>
      <c r="M1" s="213"/>
      <c r="N1" s="213"/>
      <c r="O1" s="213"/>
      <c r="P1" s="213"/>
      <c r="Q1" s="213"/>
    </row>
    <row r="2" spans="2:26">
      <c r="B2" s="25"/>
    </row>
    <row r="3" spans="2:26">
      <c r="B3" s="806" t="s">
        <v>3328</v>
      </c>
      <c r="C3" s="806"/>
      <c r="D3" s="806"/>
      <c r="E3" s="806"/>
      <c r="F3" s="806"/>
      <c r="G3" s="806"/>
      <c r="H3" s="806"/>
      <c r="I3" s="806"/>
    </row>
    <row r="4" spans="2:26">
      <c r="B4" s="806"/>
      <c r="C4" s="806"/>
      <c r="D4" s="806"/>
      <c r="E4" s="806"/>
      <c r="F4" s="806"/>
      <c r="G4" s="806"/>
      <c r="H4" s="806"/>
      <c r="I4" s="806"/>
    </row>
    <row r="5" spans="2:26" ht="15.75" thickBot="1"/>
    <row r="6" spans="2:26" ht="34.15" customHeight="1">
      <c r="B6" s="664" t="s">
        <v>3329</v>
      </c>
      <c r="C6" s="208"/>
      <c r="D6" s="208"/>
      <c r="E6" s="208"/>
      <c r="F6" s="208"/>
      <c r="G6" s="208"/>
      <c r="H6" s="209"/>
      <c r="K6" s="664" t="s">
        <v>3093</v>
      </c>
      <c r="L6" s="208"/>
      <c r="M6" s="208"/>
      <c r="N6" s="208"/>
      <c r="O6" s="208"/>
      <c r="P6" s="208"/>
      <c r="Q6" s="209"/>
      <c r="T6" s="664" t="s">
        <v>3330</v>
      </c>
      <c r="U6" s="208"/>
      <c r="V6" s="208"/>
      <c r="W6" s="208"/>
      <c r="X6" s="208"/>
      <c r="Y6" s="208"/>
      <c r="Z6" s="209"/>
    </row>
    <row r="7" spans="2:26">
      <c r="B7" s="727"/>
      <c r="C7" s="632"/>
      <c r="D7" s="632"/>
      <c r="E7" s="632"/>
      <c r="F7" s="632"/>
      <c r="G7" s="632"/>
      <c r="H7" s="728"/>
      <c r="I7" s="632"/>
      <c r="K7" s="210"/>
      <c r="Q7" s="211"/>
      <c r="T7" s="210"/>
      <c r="Z7" s="211"/>
    </row>
    <row r="8" spans="2:26" ht="18.75">
      <c r="B8" s="665" t="s">
        <v>1408</v>
      </c>
      <c r="C8" s="447"/>
      <c r="H8" s="211"/>
      <c r="K8" s="665" t="s">
        <v>1394</v>
      </c>
      <c r="Q8" s="211"/>
      <c r="T8" s="729" t="s">
        <v>2825</v>
      </c>
      <c r="U8" s="416"/>
      <c r="Z8" s="211"/>
    </row>
    <row r="9" spans="2:26">
      <c r="B9" s="730" t="s">
        <v>1409</v>
      </c>
      <c r="H9" s="211"/>
      <c r="K9" s="666" t="s">
        <v>1395</v>
      </c>
      <c r="Q9" s="211"/>
      <c r="T9" s="666" t="s">
        <v>2826</v>
      </c>
      <c r="U9" s="416"/>
      <c r="Z9" s="211"/>
    </row>
    <row r="10" spans="2:26">
      <c r="B10" s="730" t="s">
        <v>1410</v>
      </c>
      <c r="H10" s="211"/>
      <c r="K10" s="666" t="s">
        <v>1396</v>
      </c>
      <c r="Q10" s="211"/>
      <c r="T10" s="666" t="s">
        <v>2827</v>
      </c>
      <c r="U10" s="416"/>
      <c r="Z10" s="211"/>
    </row>
    <row r="11" spans="2:26">
      <c r="B11" s="730" t="s">
        <v>1411</v>
      </c>
      <c r="H11" s="211"/>
      <c r="K11" s="666" t="s">
        <v>1397</v>
      </c>
      <c r="Q11" s="211"/>
      <c r="T11" s="666" t="s">
        <v>2828</v>
      </c>
      <c r="U11" s="416"/>
      <c r="Z11" s="211"/>
    </row>
    <row r="12" spans="2:26">
      <c r="B12" s="730" t="s">
        <v>1412</v>
      </c>
      <c r="H12" s="211"/>
      <c r="K12" s="666" t="s">
        <v>1398</v>
      </c>
      <c r="Q12" s="211"/>
      <c r="T12" s="666" t="s">
        <v>2829</v>
      </c>
      <c r="U12" s="416"/>
      <c r="Z12" s="211"/>
    </row>
    <row r="13" spans="2:26">
      <c r="B13" s="730" t="s">
        <v>1413</v>
      </c>
      <c r="H13" s="211"/>
      <c r="K13" s="666" t="s">
        <v>1399</v>
      </c>
      <c r="Q13" s="211"/>
      <c r="T13" s="666" t="s">
        <v>2830</v>
      </c>
      <c r="U13" s="416"/>
      <c r="Z13" s="211"/>
    </row>
    <row r="14" spans="2:26">
      <c r="B14" s="730" t="s">
        <v>1414</v>
      </c>
      <c r="H14" s="211"/>
      <c r="K14" s="666" t="s">
        <v>1400</v>
      </c>
      <c r="Q14" s="211"/>
      <c r="T14" s="666" t="s">
        <v>2831</v>
      </c>
      <c r="U14" s="416"/>
      <c r="Z14" s="211"/>
    </row>
    <row r="15" spans="2:26">
      <c r="B15" s="730" t="s">
        <v>1415</v>
      </c>
      <c r="H15" s="211"/>
      <c r="K15" s="666" t="s">
        <v>1401</v>
      </c>
      <c r="Q15" s="211"/>
      <c r="T15" s="666" t="s">
        <v>2832</v>
      </c>
      <c r="U15" s="416"/>
      <c r="Z15" s="211"/>
    </row>
    <row r="16" spans="2:26">
      <c r="B16" s="730" t="s">
        <v>1416</v>
      </c>
      <c r="H16" s="211"/>
      <c r="K16" s="666" t="s">
        <v>1402</v>
      </c>
      <c r="Q16" s="211"/>
      <c r="T16" s="666" t="s">
        <v>2833</v>
      </c>
      <c r="U16" s="416"/>
      <c r="Z16" s="211"/>
    </row>
    <row r="17" spans="2:26">
      <c r="B17" s="730" t="s">
        <v>1417</v>
      </c>
      <c r="H17" s="211"/>
      <c r="K17" s="666" t="s">
        <v>1403</v>
      </c>
      <c r="Q17" s="211"/>
      <c r="T17" s="666" t="s">
        <v>2834</v>
      </c>
      <c r="U17" s="416"/>
      <c r="Z17" s="211"/>
    </row>
    <row r="18" spans="2:26">
      <c r="B18" s="730" t="s">
        <v>1418</v>
      </c>
      <c r="H18" s="211"/>
      <c r="K18" s="666" t="s">
        <v>1404</v>
      </c>
      <c r="Q18" s="211"/>
      <c r="T18" s="666" t="s">
        <v>2835</v>
      </c>
      <c r="U18" s="416"/>
      <c r="Z18" s="211"/>
    </row>
    <row r="19" spans="2:26">
      <c r="B19" s="730" t="s">
        <v>1419</v>
      </c>
      <c r="H19" s="211"/>
      <c r="K19" s="666" t="s">
        <v>1405</v>
      </c>
      <c r="Q19" s="211"/>
      <c r="T19" s="666" t="s">
        <v>2836</v>
      </c>
      <c r="U19" s="416"/>
      <c r="Z19" s="211"/>
    </row>
    <row r="20" spans="2:26">
      <c r="B20" s="730" t="s">
        <v>1420</v>
      </c>
      <c r="H20" s="211"/>
      <c r="K20" s="666" t="s">
        <v>1406</v>
      </c>
      <c r="Q20" s="211"/>
      <c r="T20" s="666" t="s">
        <v>2837</v>
      </c>
      <c r="U20" s="416"/>
      <c r="Z20" s="211"/>
    </row>
    <row r="21" spans="2:26">
      <c r="B21" s="730" t="s">
        <v>1421</v>
      </c>
      <c r="H21" s="211"/>
      <c r="K21" s="666" t="s">
        <v>1407</v>
      </c>
      <c r="Q21" s="211"/>
      <c r="T21" s="666" t="s">
        <v>2838</v>
      </c>
      <c r="U21" s="416"/>
      <c r="Z21" s="211"/>
    </row>
    <row r="22" spans="2:26" ht="15.75" thickBot="1">
      <c r="B22" s="730" t="s">
        <v>1422</v>
      </c>
      <c r="H22" s="211"/>
      <c r="K22" s="667"/>
      <c r="L22" s="213"/>
      <c r="M22" s="213"/>
      <c r="N22" s="213"/>
      <c r="O22" s="213"/>
      <c r="P22" s="213"/>
      <c r="Q22" s="214"/>
      <c r="T22" s="666" t="s">
        <v>2839</v>
      </c>
      <c r="U22" s="416"/>
      <c r="Z22" s="211"/>
    </row>
    <row r="23" spans="2:26">
      <c r="B23" s="730" t="s">
        <v>1423</v>
      </c>
      <c r="H23" s="211"/>
      <c r="T23" s="666" t="s">
        <v>2840</v>
      </c>
      <c r="U23" s="416"/>
      <c r="Z23" s="211"/>
    </row>
    <row r="24" spans="2:26">
      <c r="B24" s="730" t="s">
        <v>1424</v>
      </c>
      <c r="H24" s="211"/>
      <c r="T24" s="666" t="s">
        <v>2841</v>
      </c>
      <c r="U24" s="416"/>
      <c r="Z24" s="211"/>
    </row>
    <row r="25" spans="2:26">
      <c r="B25" s="730" t="s">
        <v>1425</v>
      </c>
      <c r="H25" s="211"/>
      <c r="T25" s="666" t="s">
        <v>2842</v>
      </c>
      <c r="U25" s="416"/>
      <c r="Z25" s="211"/>
    </row>
    <row r="26" spans="2:26" ht="15.75" thickBot="1">
      <c r="B26" s="730" t="s">
        <v>1426</v>
      </c>
      <c r="H26" s="211"/>
      <c r="I26" s="667"/>
      <c r="J26" s="213"/>
      <c r="K26" s="213"/>
      <c r="L26" s="213"/>
      <c r="M26" s="213"/>
      <c r="N26" s="213"/>
      <c r="O26" s="213"/>
      <c r="P26" s="213"/>
      <c r="Q26" s="213"/>
      <c r="T26" s="666" t="s">
        <v>2843</v>
      </c>
      <c r="U26" s="416"/>
      <c r="Z26" s="211"/>
    </row>
    <row r="27" spans="2:26">
      <c r="B27" s="730" t="s">
        <v>1427</v>
      </c>
      <c r="Q27" s="209"/>
      <c r="T27" s="666" t="s">
        <v>2844</v>
      </c>
      <c r="U27" s="416"/>
      <c r="Z27" s="211"/>
    </row>
    <row r="28" spans="2:26" ht="18.75">
      <c r="B28" s="730" t="s">
        <v>1428</v>
      </c>
      <c r="K28" s="731" t="s">
        <v>2161</v>
      </c>
      <c r="L28" s="416"/>
      <c r="Q28" s="211"/>
      <c r="T28" s="666" t="s">
        <v>2845</v>
      </c>
      <c r="U28" s="416"/>
      <c r="Z28" s="211"/>
    </row>
    <row r="29" spans="2:26">
      <c r="B29" s="730" t="s">
        <v>1429</v>
      </c>
      <c r="K29" s="416" t="s">
        <v>2162</v>
      </c>
      <c r="L29" s="416"/>
      <c r="Q29" s="211"/>
      <c r="T29" s="666" t="s">
        <v>2846</v>
      </c>
      <c r="U29" s="416"/>
      <c r="Z29" s="211"/>
    </row>
    <row r="30" spans="2:26">
      <c r="B30" s="730" t="s">
        <v>1430</v>
      </c>
      <c r="K30" s="416" t="s">
        <v>2163</v>
      </c>
      <c r="L30" s="416"/>
      <c r="Q30" s="211"/>
      <c r="T30" s="666" t="s">
        <v>2847</v>
      </c>
      <c r="U30" s="416"/>
      <c r="Z30" s="211"/>
    </row>
    <row r="31" spans="2:26">
      <c r="B31" s="730" t="s">
        <v>1431</v>
      </c>
      <c r="K31" s="416" t="s">
        <v>2164</v>
      </c>
      <c r="L31" s="416"/>
      <c r="Q31" s="211"/>
      <c r="T31" s="666" t="s">
        <v>2848</v>
      </c>
      <c r="U31" s="416"/>
      <c r="Z31" s="211"/>
    </row>
    <row r="32" spans="2:26">
      <c r="B32" s="730" t="s">
        <v>1432</v>
      </c>
      <c r="K32" s="416" t="s">
        <v>2165</v>
      </c>
      <c r="L32" s="416"/>
      <c r="Q32" s="211"/>
      <c r="T32" s="666" t="s">
        <v>2849</v>
      </c>
      <c r="U32" s="416"/>
      <c r="Z32" s="211"/>
    </row>
    <row r="33" spans="2:26">
      <c r="B33" s="730" t="s">
        <v>1433</v>
      </c>
      <c r="K33" s="416" t="s">
        <v>2166</v>
      </c>
      <c r="L33" s="416"/>
      <c r="Q33" s="211"/>
      <c r="T33" s="666" t="s">
        <v>2850</v>
      </c>
      <c r="U33" s="416"/>
      <c r="Z33" s="211"/>
    </row>
    <row r="34" spans="2:26">
      <c r="B34" s="730" t="s">
        <v>1434</v>
      </c>
      <c r="K34" s="416" t="s">
        <v>2167</v>
      </c>
      <c r="L34" s="416"/>
      <c r="Q34" s="211"/>
      <c r="T34" s="666" t="s">
        <v>2851</v>
      </c>
      <c r="U34" s="416"/>
      <c r="Z34" s="211"/>
    </row>
    <row r="35" spans="2:26">
      <c r="B35" s="730" t="s">
        <v>1435</v>
      </c>
      <c r="K35" s="416" t="s">
        <v>2168</v>
      </c>
      <c r="L35" s="416"/>
      <c r="Q35" s="211"/>
      <c r="T35" s="666" t="s">
        <v>2852</v>
      </c>
      <c r="U35" s="416"/>
      <c r="Z35" s="211"/>
    </row>
    <row r="36" spans="2:26">
      <c r="B36" s="730" t="s">
        <v>1436</v>
      </c>
      <c r="K36" s="416" t="s">
        <v>2169</v>
      </c>
      <c r="L36" s="416"/>
      <c r="Q36" s="211"/>
      <c r="T36" s="666" t="s">
        <v>2853</v>
      </c>
      <c r="U36" s="416"/>
      <c r="Z36" s="211"/>
    </row>
    <row r="37" spans="2:26">
      <c r="B37" s="730" t="s">
        <v>1437</v>
      </c>
      <c r="K37" s="416" t="s">
        <v>2170</v>
      </c>
      <c r="L37" s="416"/>
      <c r="Q37" s="211"/>
      <c r="T37" s="666" t="s">
        <v>2854</v>
      </c>
      <c r="U37" s="416"/>
      <c r="Z37" s="211"/>
    </row>
    <row r="38" spans="2:26">
      <c r="B38" s="730" t="s">
        <v>1438</v>
      </c>
      <c r="K38" s="416" t="s">
        <v>2171</v>
      </c>
      <c r="L38" s="416"/>
      <c r="Q38" s="211"/>
      <c r="T38" s="666" t="s">
        <v>2855</v>
      </c>
      <c r="U38" s="416"/>
      <c r="Z38" s="211"/>
    </row>
    <row r="39" spans="2:26">
      <c r="B39" s="730" t="s">
        <v>1439</v>
      </c>
      <c r="K39" s="416" t="s">
        <v>2172</v>
      </c>
      <c r="L39" s="416"/>
      <c r="Q39" s="211"/>
      <c r="T39" s="666" t="s">
        <v>2856</v>
      </c>
      <c r="U39" s="416"/>
      <c r="Z39" s="211"/>
    </row>
    <row r="40" spans="2:26">
      <c r="B40" s="730" t="s">
        <v>1440</v>
      </c>
      <c r="K40" s="416" t="s">
        <v>2173</v>
      </c>
      <c r="L40" s="416"/>
      <c r="Q40" s="211"/>
      <c r="T40" s="666" t="s">
        <v>2857</v>
      </c>
      <c r="U40" s="416"/>
      <c r="Z40" s="211"/>
    </row>
    <row r="41" spans="2:26">
      <c r="B41" s="730" t="s">
        <v>1441</v>
      </c>
      <c r="K41" s="416" t="s">
        <v>2174</v>
      </c>
      <c r="L41" s="416"/>
      <c r="Q41" s="211"/>
      <c r="T41" s="666" t="s">
        <v>2858</v>
      </c>
      <c r="U41" s="416"/>
      <c r="Z41" s="211"/>
    </row>
    <row r="42" spans="2:26">
      <c r="B42" s="730" t="s">
        <v>1442</v>
      </c>
      <c r="K42" s="416" t="s">
        <v>2175</v>
      </c>
      <c r="L42" s="416"/>
      <c r="Q42" s="211"/>
      <c r="T42" s="666" t="s">
        <v>2859</v>
      </c>
      <c r="U42" s="416"/>
      <c r="Z42" s="211"/>
    </row>
    <row r="43" spans="2:26">
      <c r="B43" s="730" t="s">
        <v>1443</v>
      </c>
      <c r="K43" s="416" t="s">
        <v>2176</v>
      </c>
      <c r="L43" s="416"/>
      <c r="Q43" s="211"/>
      <c r="T43" s="666" t="s">
        <v>2860</v>
      </c>
      <c r="U43" s="416"/>
      <c r="Z43" s="211"/>
    </row>
    <row r="44" spans="2:26">
      <c r="B44" s="730" t="s">
        <v>1444</v>
      </c>
      <c r="K44" s="416" t="s">
        <v>2177</v>
      </c>
      <c r="L44" s="416"/>
      <c r="Q44" s="211"/>
      <c r="T44" s="666" t="s">
        <v>2861</v>
      </c>
      <c r="U44" s="416"/>
      <c r="Z44" s="211"/>
    </row>
    <row r="45" spans="2:26">
      <c r="B45" s="730" t="s">
        <v>1445</v>
      </c>
      <c r="K45" s="416" t="s">
        <v>2178</v>
      </c>
      <c r="L45" s="416"/>
      <c r="Q45" s="211"/>
      <c r="T45" s="666" t="s">
        <v>2862</v>
      </c>
      <c r="U45" s="416"/>
      <c r="Z45" s="211"/>
    </row>
    <row r="46" spans="2:26">
      <c r="B46" s="730" t="s">
        <v>1446</v>
      </c>
      <c r="K46" s="416" t="s">
        <v>2179</v>
      </c>
      <c r="L46" s="416"/>
      <c r="Q46" s="211"/>
      <c r="T46" s="666" t="s">
        <v>2863</v>
      </c>
      <c r="U46" s="416"/>
      <c r="Z46" s="211"/>
    </row>
    <row r="47" spans="2:26">
      <c r="B47" s="730" t="s">
        <v>1447</v>
      </c>
      <c r="K47" s="416" t="s">
        <v>2180</v>
      </c>
      <c r="L47" s="416"/>
      <c r="Q47" s="211"/>
      <c r="T47" s="666" t="s">
        <v>2864</v>
      </c>
      <c r="U47" s="416"/>
      <c r="Z47" s="211"/>
    </row>
    <row r="48" spans="2:26">
      <c r="B48" s="730" t="s">
        <v>1448</v>
      </c>
      <c r="K48" s="416" t="s">
        <v>2181</v>
      </c>
      <c r="L48" s="416"/>
      <c r="Q48" s="211"/>
      <c r="T48" s="666" t="s">
        <v>2865</v>
      </c>
      <c r="U48" s="416"/>
      <c r="Z48" s="211"/>
    </row>
    <row r="49" spans="2:26">
      <c r="B49" s="730" t="s">
        <v>1449</v>
      </c>
      <c r="K49" s="416" t="s">
        <v>2182</v>
      </c>
      <c r="L49" s="416"/>
      <c r="Q49" s="211"/>
      <c r="T49" s="666" t="s">
        <v>2866</v>
      </c>
      <c r="U49" s="416"/>
      <c r="Z49" s="211"/>
    </row>
    <row r="50" spans="2:26">
      <c r="B50" s="730" t="s">
        <v>1450</v>
      </c>
      <c r="K50" s="416" t="s">
        <v>2183</v>
      </c>
      <c r="L50" s="416"/>
      <c r="Q50" s="211"/>
      <c r="T50" s="666" t="s">
        <v>2867</v>
      </c>
      <c r="U50" s="416"/>
      <c r="Z50" s="211"/>
    </row>
    <row r="51" spans="2:26">
      <c r="B51" s="730" t="s">
        <v>1451</v>
      </c>
      <c r="K51" s="416" t="s">
        <v>2184</v>
      </c>
      <c r="L51" s="416"/>
      <c r="Q51" s="211"/>
      <c r="T51" s="666" t="s">
        <v>2868</v>
      </c>
      <c r="U51" s="416"/>
      <c r="Z51" s="211"/>
    </row>
    <row r="52" spans="2:26">
      <c r="B52" s="730" t="s">
        <v>1452</v>
      </c>
      <c r="K52" s="416" t="s">
        <v>2185</v>
      </c>
      <c r="L52" s="416"/>
      <c r="Q52" s="211"/>
      <c r="T52" s="666" t="s">
        <v>2869</v>
      </c>
      <c r="U52" s="416"/>
      <c r="Z52" s="211"/>
    </row>
    <row r="53" spans="2:26">
      <c r="B53" s="730" t="s">
        <v>1453</v>
      </c>
      <c r="K53" s="416" t="s">
        <v>2186</v>
      </c>
      <c r="L53" s="416"/>
      <c r="Q53" s="211"/>
      <c r="T53" s="666" t="s">
        <v>2870</v>
      </c>
      <c r="U53" s="416"/>
      <c r="Z53" s="211"/>
    </row>
    <row r="54" spans="2:26">
      <c r="B54" s="730" t="s">
        <v>1454</v>
      </c>
      <c r="K54" s="416" t="s">
        <v>2187</v>
      </c>
      <c r="L54" s="416"/>
      <c r="Q54" s="211"/>
      <c r="T54" s="666" t="s">
        <v>2871</v>
      </c>
      <c r="U54" s="416"/>
      <c r="Z54" s="211"/>
    </row>
    <row r="55" spans="2:26">
      <c r="B55" s="730" t="s">
        <v>1455</v>
      </c>
      <c r="K55" s="416" t="s">
        <v>2188</v>
      </c>
      <c r="L55" s="416"/>
      <c r="Q55" s="211"/>
      <c r="T55" s="666" t="s">
        <v>2872</v>
      </c>
      <c r="U55" s="416"/>
      <c r="Z55" s="211"/>
    </row>
    <row r="56" spans="2:26" ht="18.75">
      <c r="B56" s="665" t="s">
        <v>1456</v>
      </c>
      <c r="K56" s="416" t="s">
        <v>2189</v>
      </c>
      <c r="L56" s="416"/>
      <c r="Q56" s="211"/>
      <c r="T56" s="666" t="s">
        <v>2873</v>
      </c>
      <c r="U56" s="416"/>
      <c r="Z56" s="211"/>
    </row>
    <row r="57" spans="2:26">
      <c r="B57" s="730" t="s">
        <v>1457</v>
      </c>
      <c r="C57" s="416"/>
      <c r="K57" s="416" t="s">
        <v>2190</v>
      </c>
      <c r="L57" s="416"/>
      <c r="Q57" s="211"/>
      <c r="T57" s="666" t="s">
        <v>2874</v>
      </c>
      <c r="U57" s="416"/>
      <c r="Z57" s="211"/>
    </row>
    <row r="58" spans="2:26">
      <c r="B58" s="730" t="s">
        <v>1458</v>
      </c>
      <c r="C58" s="416"/>
      <c r="K58" s="416" t="s">
        <v>2191</v>
      </c>
      <c r="L58" s="416"/>
      <c r="Q58" s="211"/>
      <c r="T58" s="666" t="s">
        <v>2875</v>
      </c>
      <c r="U58" s="416"/>
      <c r="Z58" s="211"/>
    </row>
    <row r="59" spans="2:26">
      <c r="B59" s="730" t="s">
        <v>1459</v>
      </c>
      <c r="C59" s="416"/>
      <c r="K59" s="416" t="s">
        <v>2192</v>
      </c>
      <c r="L59" s="416"/>
      <c r="Q59" s="211"/>
      <c r="T59" s="666" t="s">
        <v>2876</v>
      </c>
      <c r="U59" s="416"/>
      <c r="Z59" s="211"/>
    </row>
    <row r="60" spans="2:26">
      <c r="B60" s="730" t="s">
        <v>1460</v>
      </c>
      <c r="C60" s="416"/>
      <c r="K60" s="416" t="s">
        <v>2193</v>
      </c>
      <c r="L60" s="416"/>
      <c r="Q60" s="211"/>
      <c r="T60" s="666" t="s">
        <v>2877</v>
      </c>
      <c r="U60" s="416"/>
      <c r="Z60" s="211"/>
    </row>
    <row r="61" spans="2:26">
      <c r="B61" s="730" t="s">
        <v>1461</v>
      </c>
      <c r="C61" s="416"/>
      <c r="K61" s="416" t="s">
        <v>2194</v>
      </c>
      <c r="L61" s="416"/>
      <c r="Q61" s="211"/>
      <c r="T61" s="666" t="s">
        <v>2878</v>
      </c>
      <c r="U61" s="416"/>
      <c r="Z61" s="211"/>
    </row>
    <row r="62" spans="2:26">
      <c r="B62" s="730" t="s">
        <v>1462</v>
      </c>
      <c r="C62" s="416"/>
      <c r="K62" s="416" t="s">
        <v>2195</v>
      </c>
      <c r="L62" s="416"/>
      <c r="Q62" s="211"/>
      <c r="T62" s="666" t="s">
        <v>2879</v>
      </c>
      <c r="U62" s="416"/>
      <c r="Z62" s="211"/>
    </row>
    <row r="63" spans="2:26">
      <c r="B63" s="730" t="s">
        <v>1463</v>
      </c>
      <c r="C63" s="416"/>
      <c r="K63" s="416" t="s">
        <v>2196</v>
      </c>
      <c r="L63" s="416"/>
      <c r="Q63" s="211"/>
      <c r="T63" s="666" t="s">
        <v>2880</v>
      </c>
      <c r="U63" s="416"/>
      <c r="Z63" s="211"/>
    </row>
    <row r="64" spans="2:26">
      <c r="B64" s="730" t="s">
        <v>1464</v>
      </c>
      <c r="C64" s="416"/>
      <c r="K64" s="416" t="s">
        <v>2197</v>
      </c>
      <c r="L64" s="416"/>
      <c r="Q64" s="211"/>
      <c r="T64" s="666" t="s">
        <v>2881</v>
      </c>
      <c r="U64" s="416"/>
      <c r="Z64" s="211"/>
    </row>
    <row r="65" spans="2:26">
      <c r="B65" s="730" t="s">
        <v>1465</v>
      </c>
      <c r="C65" s="416"/>
      <c r="K65" s="416" t="s">
        <v>2198</v>
      </c>
      <c r="L65" s="416"/>
      <c r="Q65" s="211"/>
      <c r="T65" s="666" t="s">
        <v>2882</v>
      </c>
      <c r="U65" s="416"/>
      <c r="Z65" s="211"/>
    </row>
    <row r="66" spans="2:26">
      <c r="B66" s="730" t="s">
        <v>1466</v>
      </c>
      <c r="C66" s="416"/>
      <c r="K66" s="416" t="s">
        <v>2199</v>
      </c>
      <c r="L66" s="416"/>
      <c r="Q66" s="211"/>
      <c r="T66" s="666" t="s">
        <v>2883</v>
      </c>
      <c r="U66" s="416"/>
      <c r="Z66" s="211"/>
    </row>
    <row r="67" spans="2:26">
      <c r="B67" s="730" t="s">
        <v>1467</v>
      </c>
      <c r="C67" s="416"/>
      <c r="K67" s="416" t="s">
        <v>2200</v>
      </c>
      <c r="L67" s="416"/>
      <c r="Q67" s="211"/>
      <c r="T67" s="666" t="s">
        <v>2884</v>
      </c>
      <c r="U67" s="416"/>
      <c r="Z67" s="211"/>
    </row>
    <row r="68" spans="2:26" ht="18.75">
      <c r="B68" s="730" t="s">
        <v>1468</v>
      </c>
      <c r="C68" s="416"/>
      <c r="K68" s="416" t="s">
        <v>2201</v>
      </c>
      <c r="L68" s="416"/>
      <c r="Q68" s="211"/>
      <c r="T68" s="732" t="s">
        <v>2885</v>
      </c>
      <c r="U68" s="416"/>
      <c r="Z68" s="211"/>
    </row>
    <row r="69" spans="2:26">
      <c r="B69" s="730" t="s">
        <v>1469</v>
      </c>
      <c r="C69" s="416"/>
      <c r="K69" s="416" t="s">
        <v>2202</v>
      </c>
      <c r="L69" s="416"/>
      <c r="Q69" s="211"/>
      <c r="T69" s="666" t="s">
        <v>2886</v>
      </c>
      <c r="U69" s="416"/>
      <c r="Z69" s="211"/>
    </row>
    <row r="70" spans="2:26">
      <c r="B70" s="730" t="s">
        <v>1470</v>
      </c>
      <c r="C70" s="416"/>
      <c r="K70" s="416" t="s">
        <v>2203</v>
      </c>
      <c r="L70" s="416"/>
      <c r="Q70" s="211"/>
      <c r="T70" s="666" t="s">
        <v>2887</v>
      </c>
      <c r="U70" s="416"/>
      <c r="Z70" s="211"/>
    </row>
    <row r="71" spans="2:26">
      <c r="B71" s="730" t="s">
        <v>1471</v>
      </c>
      <c r="C71" s="416"/>
      <c r="K71" s="416" t="s">
        <v>2204</v>
      </c>
      <c r="L71" s="416"/>
      <c r="Q71" s="211"/>
      <c r="T71" s="666" t="s">
        <v>2888</v>
      </c>
      <c r="U71" s="416"/>
      <c r="Z71" s="211"/>
    </row>
    <row r="72" spans="2:26">
      <c r="B72" s="730" t="s">
        <v>1472</v>
      </c>
      <c r="C72" s="416"/>
      <c r="K72" s="416" t="s">
        <v>2205</v>
      </c>
      <c r="L72" s="416"/>
      <c r="Q72" s="211"/>
      <c r="T72" s="666" t="s">
        <v>2889</v>
      </c>
      <c r="U72" s="416"/>
      <c r="Z72" s="211"/>
    </row>
    <row r="73" spans="2:26">
      <c r="B73" s="730" t="s">
        <v>1473</v>
      </c>
      <c r="C73" s="416"/>
      <c r="K73" s="416" t="s">
        <v>2206</v>
      </c>
      <c r="L73" s="416"/>
      <c r="Q73" s="211"/>
      <c r="T73" s="666" t="s">
        <v>2890</v>
      </c>
      <c r="U73" s="416"/>
      <c r="Z73" s="211"/>
    </row>
    <row r="74" spans="2:26">
      <c r="B74" s="730" t="s">
        <v>1474</v>
      </c>
      <c r="C74" s="416"/>
      <c r="K74" s="416" t="s">
        <v>2207</v>
      </c>
      <c r="L74" s="416"/>
      <c r="Q74" s="211"/>
      <c r="T74" s="666" t="s">
        <v>2891</v>
      </c>
      <c r="U74" s="416"/>
      <c r="Z74" s="211"/>
    </row>
    <row r="75" spans="2:26">
      <c r="B75" s="730" t="s">
        <v>1475</v>
      </c>
      <c r="C75" s="416"/>
      <c r="K75" s="416" t="s">
        <v>2208</v>
      </c>
      <c r="L75" s="416"/>
      <c r="Q75" s="211"/>
      <c r="T75" s="666" t="s">
        <v>2892</v>
      </c>
      <c r="U75" s="416"/>
      <c r="Z75" s="211"/>
    </row>
    <row r="76" spans="2:26">
      <c r="B76" s="730" t="s">
        <v>1476</v>
      </c>
      <c r="C76" s="416"/>
      <c r="K76" s="416" t="s">
        <v>2209</v>
      </c>
      <c r="L76" s="416"/>
      <c r="Q76" s="211"/>
      <c r="T76" s="666" t="s">
        <v>2893</v>
      </c>
      <c r="U76" s="416"/>
      <c r="Z76" s="211"/>
    </row>
    <row r="77" spans="2:26">
      <c r="B77" s="730" t="s">
        <v>1477</v>
      </c>
      <c r="C77" s="416"/>
      <c r="K77" s="416" t="s">
        <v>2210</v>
      </c>
      <c r="L77" s="416"/>
      <c r="Q77" s="211"/>
      <c r="T77" s="666" t="s">
        <v>2894</v>
      </c>
      <c r="U77" s="416"/>
      <c r="Z77" s="211"/>
    </row>
    <row r="78" spans="2:26">
      <c r="B78" s="730" t="s">
        <v>1478</v>
      </c>
      <c r="C78" s="416"/>
      <c r="K78" s="416" t="s">
        <v>2211</v>
      </c>
      <c r="L78" s="416"/>
      <c r="Q78" s="211"/>
      <c r="T78" s="666" t="s">
        <v>2895</v>
      </c>
      <c r="U78" s="416"/>
      <c r="Z78" s="211"/>
    </row>
    <row r="79" spans="2:26">
      <c r="B79" s="730" t="s">
        <v>1479</v>
      </c>
      <c r="C79" s="416"/>
      <c r="K79" s="416" t="s">
        <v>2212</v>
      </c>
      <c r="L79" s="416"/>
      <c r="Q79" s="211"/>
      <c r="T79" s="666" t="s">
        <v>2896</v>
      </c>
      <c r="U79" s="416"/>
      <c r="Z79" s="211"/>
    </row>
    <row r="80" spans="2:26">
      <c r="B80" s="730" t="s">
        <v>1480</v>
      </c>
      <c r="C80" s="416"/>
      <c r="K80" s="416" t="s">
        <v>2213</v>
      </c>
      <c r="L80" s="416"/>
      <c r="Q80" s="211"/>
      <c r="T80" s="666" t="s">
        <v>2897</v>
      </c>
      <c r="U80" s="416"/>
      <c r="Z80" s="211"/>
    </row>
    <row r="81" spans="2:26">
      <c r="B81" s="730" t="s">
        <v>1481</v>
      </c>
      <c r="C81" s="416"/>
      <c r="K81" s="416" t="s">
        <v>2214</v>
      </c>
      <c r="L81" s="416"/>
      <c r="Q81" s="211"/>
      <c r="T81" s="666" t="s">
        <v>2898</v>
      </c>
      <c r="U81" s="416"/>
      <c r="Z81" s="211"/>
    </row>
    <row r="82" spans="2:26">
      <c r="B82" s="730" t="s">
        <v>1482</v>
      </c>
      <c r="C82" s="416"/>
      <c r="K82" s="416" t="s">
        <v>2215</v>
      </c>
      <c r="L82" s="416"/>
      <c r="Q82" s="211"/>
      <c r="T82" s="666" t="s">
        <v>2899</v>
      </c>
      <c r="U82" s="416"/>
      <c r="Z82" s="211"/>
    </row>
    <row r="83" spans="2:26">
      <c r="B83" s="730" t="s">
        <v>1483</v>
      </c>
      <c r="C83" s="416"/>
      <c r="K83" s="416" t="s">
        <v>2216</v>
      </c>
      <c r="L83" s="416"/>
      <c r="Q83" s="211"/>
      <c r="T83" s="666" t="s">
        <v>2900</v>
      </c>
      <c r="U83" s="416"/>
      <c r="Z83" s="211"/>
    </row>
    <row r="84" spans="2:26">
      <c r="B84" s="730" t="s">
        <v>1484</v>
      </c>
      <c r="C84" s="416"/>
      <c r="K84" s="416" t="s">
        <v>2217</v>
      </c>
      <c r="L84" s="416"/>
      <c r="Q84" s="211"/>
      <c r="T84" s="666" t="s">
        <v>2901</v>
      </c>
      <c r="U84" s="416"/>
      <c r="Z84" s="211"/>
    </row>
    <row r="85" spans="2:26">
      <c r="B85" s="730" t="s">
        <v>1485</v>
      </c>
      <c r="C85" s="416"/>
      <c r="K85" s="416" t="s">
        <v>2218</v>
      </c>
      <c r="L85" s="416"/>
      <c r="Q85" s="211"/>
      <c r="T85" s="666" t="s">
        <v>2902</v>
      </c>
      <c r="U85" s="416"/>
      <c r="Z85" s="211"/>
    </row>
    <row r="86" spans="2:26">
      <c r="B86" s="730" t="s">
        <v>1486</v>
      </c>
      <c r="C86" s="416"/>
      <c r="K86" s="416" t="s">
        <v>2219</v>
      </c>
      <c r="L86" s="416"/>
      <c r="Q86" s="211"/>
      <c r="T86" s="666" t="s">
        <v>2903</v>
      </c>
      <c r="U86" s="416"/>
      <c r="Z86" s="211"/>
    </row>
    <row r="87" spans="2:26">
      <c r="B87" s="730" t="s">
        <v>1487</v>
      </c>
      <c r="C87" s="416"/>
      <c r="K87" s="416" t="s">
        <v>2220</v>
      </c>
      <c r="L87" s="416"/>
      <c r="Q87" s="211"/>
      <c r="T87" s="666" t="s">
        <v>2904</v>
      </c>
      <c r="U87" s="416"/>
      <c r="Z87" s="211"/>
    </row>
    <row r="88" spans="2:26">
      <c r="B88" s="730" t="s">
        <v>1488</v>
      </c>
      <c r="C88" s="416"/>
      <c r="K88" s="416" t="s">
        <v>2221</v>
      </c>
      <c r="L88" s="416"/>
      <c r="Q88" s="211"/>
      <c r="T88" s="666" t="s">
        <v>2905</v>
      </c>
      <c r="U88" s="416"/>
      <c r="Z88" s="211"/>
    </row>
    <row r="89" spans="2:26">
      <c r="B89" s="730" t="s">
        <v>1489</v>
      </c>
      <c r="C89" s="416"/>
      <c r="K89" s="416" t="s">
        <v>2222</v>
      </c>
      <c r="L89" s="416"/>
      <c r="Q89" s="211"/>
      <c r="T89" s="666" t="s">
        <v>2906</v>
      </c>
      <c r="U89" s="416"/>
      <c r="Z89" s="211"/>
    </row>
    <row r="90" spans="2:26">
      <c r="B90" s="730" t="s">
        <v>1490</v>
      </c>
      <c r="C90" s="416"/>
      <c r="K90" s="416" t="s">
        <v>2223</v>
      </c>
      <c r="L90" s="416"/>
      <c r="Q90" s="211"/>
      <c r="T90" s="666" t="s">
        <v>2907</v>
      </c>
      <c r="U90" s="416"/>
      <c r="Z90" s="211"/>
    </row>
    <row r="91" spans="2:26">
      <c r="B91" s="730" t="s">
        <v>1491</v>
      </c>
      <c r="C91" s="416"/>
      <c r="K91" s="416" t="s">
        <v>2224</v>
      </c>
      <c r="L91" s="416"/>
      <c r="Q91" s="211"/>
      <c r="T91" s="666" t="s">
        <v>2908</v>
      </c>
      <c r="U91" s="416"/>
      <c r="Z91" s="211"/>
    </row>
    <row r="92" spans="2:26">
      <c r="B92" s="730" t="s">
        <v>1492</v>
      </c>
      <c r="C92" s="416"/>
      <c r="K92" s="416" t="s">
        <v>2225</v>
      </c>
      <c r="L92" s="416"/>
      <c r="Q92" s="211"/>
      <c r="T92" s="666" t="s">
        <v>2909</v>
      </c>
      <c r="U92" s="416"/>
      <c r="Z92" s="211"/>
    </row>
    <row r="93" spans="2:26">
      <c r="B93" s="730" t="s">
        <v>1493</v>
      </c>
      <c r="C93" s="416"/>
      <c r="K93" s="416" t="s">
        <v>2226</v>
      </c>
      <c r="L93" s="416"/>
      <c r="Q93" s="211"/>
      <c r="T93" s="666" t="s">
        <v>2910</v>
      </c>
      <c r="U93" s="416"/>
      <c r="Z93" s="211"/>
    </row>
    <row r="94" spans="2:26">
      <c r="B94" s="730" t="s">
        <v>1494</v>
      </c>
      <c r="C94" s="416"/>
      <c r="K94" s="416" t="s">
        <v>2227</v>
      </c>
      <c r="L94" s="416"/>
      <c r="Q94" s="211"/>
      <c r="T94" s="666" t="s">
        <v>2911</v>
      </c>
      <c r="U94" s="416"/>
      <c r="Z94" s="211"/>
    </row>
    <row r="95" spans="2:26">
      <c r="B95" s="730" t="s">
        <v>1495</v>
      </c>
      <c r="C95" s="416"/>
      <c r="K95" s="416" t="s">
        <v>2228</v>
      </c>
      <c r="L95" s="416"/>
      <c r="Q95" s="211"/>
      <c r="T95" s="666" t="s">
        <v>2912</v>
      </c>
      <c r="U95" s="416"/>
      <c r="Z95" s="211"/>
    </row>
    <row r="96" spans="2:26">
      <c r="B96" s="730" t="s">
        <v>1496</v>
      </c>
      <c r="C96" s="416"/>
      <c r="K96" s="416" t="s">
        <v>2229</v>
      </c>
      <c r="L96" s="416"/>
      <c r="Q96" s="211"/>
      <c r="T96" s="666" t="s">
        <v>2913</v>
      </c>
      <c r="U96" s="416"/>
      <c r="Z96" s="211"/>
    </row>
    <row r="97" spans="2:26">
      <c r="B97" s="730" t="s">
        <v>1497</v>
      </c>
      <c r="C97" s="416"/>
      <c r="K97" s="416" t="s">
        <v>2230</v>
      </c>
      <c r="L97" s="416"/>
      <c r="Q97" s="211"/>
      <c r="T97" s="666" t="s">
        <v>2914</v>
      </c>
      <c r="U97" s="416"/>
      <c r="Z97" s="211"/>
    </row>
    <row r="98" spans="2:26">
      <c r="B98" s="730" t="s">
        <v>1498</v>
      </c>
      <c r="C98" s="416"/>
      <c r="K98" s="416" t="s">
        <v>2231</v>
      </c>
      <c r="L98" s="416"/>
      <c r="Q98" s="211"/>
      <c r="T98" s="666" t="s">
        <v>2915</v>
      </c>
      <c r="U98" s="416"/>
      <c r="Z98" s="211"/>
    </row>
    <row r="99" spans="2:26">
      <c r="B99" s="730" t="s">
        <v>1499</v>
      </c>
      <c r="C99" s="416"/>
      <c r="K99" s="416" t="s">
        <v>2232</v>
      </c>
      <c r="L99" s="416"/>
      <c r="Q99" s="211"/>
      <c r="T99" s="666" t="s">
        <v>2916</v>
      </c>
      <c r="U99" s="416"/>
      <c r="Z99" s="211"/>
    </row>
    <row r="100" spans="2:26">
      <c r="B100" s="730" t="s">
        <v>1500</v>
      </c>
      <c r="C100" s="416"/>
      <c r="K100" s="416" t="s">
        <v>2233</v>
      </c>
      <c r="L100" s="416"/>
      <c r="Q100" s="211"/>
      <c r="T100" s="666" t="s">
        <v>2917</v>
      </c>
      <c r="U100" s="416"/>
      <c r="Z100" s="211"/>
    </row>
    <row r="101" spans="2:26">
      <c r="B101" s="730" t="s">
        <v>1501</v>
      </c>
      <c r="C101" s="416"/>
      <c r="K101" s="416" t="s">
        <v>2234</v>
      </c>
      <c r="L101" s="416"/>
      <c r="Q101" s="211"/>
      <c r="T101" s="666" t="s">
        <v>2918</v>
      </c>
      <c r="U101" s="416"/>
      <c r="Z101" s="211"/>
    </row>
    <row r="102" spans="2:26">
      <c r="B102" s="730" t="s">
        <v>1502</v>
      </c>
      <c r="C102" s="416"/>
      <c r="K102" s="416" t="s">
        <v>2235</v>
      </c>
      <c r="L102" s="416"/>
      <c r="Q102" s="211"/>
      <c r="T102" s="666" t="s">
        <v>2919</v>
      </c>
      <c r="U102" s="416"/>
      <c r="Z102" s="211"/>
    </row>
    <row r="103" spans="2:26">
      <c r="B103" s="730" t="s">
        <v>1503</v>
      </c>
      <c r="C103" s="416"/>
      <c r="K103" s="416" t="s">
        <v>2236</v>
      </c>
      <c r="L103" s="416"/>
      <c r="Q103" s="211"/>
      <c r="T103" s="666" t="s">
        <v>2920</v>
      </c>
      <c r="U103" s="416"/>
      <c r="Z103" s="211"/>
    </row>
    <row r="104" spans="2:26">
      <c r="B104" s="730" t="s">
        <v>1504</v>
      </c>
      <c r="C104" s="416"/>
      <c r="K104" s="416" t="s">
        <v>2237</v>
      </c>
      <c r="L104" s="416"/>
      <c r="Q104" s="211"/>
      <c r="T104" s="666" t="s">
        <v>2921</v>
      </c>
      <c r="U104" s="416"/>
      <c r="Z104" s="211"/>
    </row>
    <row r="105" spans="2:26">
      <c r="B105" s="730" t="s">
        <v>1505</v>
      </c>
      <c r="C105" s="416"/>
      <c r="K105" s="416" t="s">
        <v>2238</v>
      </c>
      <c r="L105" s="416"/>
      <c r="Q105" s="211"/>
      <c r="T105" s="666" t="s">
        <v>2922</v>
      </c>
      <c r="U105" s="416"/>
      <c r="Z105" s="211"/>
    </row>
    <row r="106" spans="2:26" ht="18.75">
      <c r="B106" s="665" t="s">
        <v>1506</v>
      </c>
      <c r="K106" s="416" t="s">
        <v>2239</v>
      </c>
      <c r="L106" s="416"/>
      <c r="Q106" s="211"/>
      <c r="T106" s="666" t="s">
        <v>2923</v>
      </c>
      <c r="U106" s="416"/>
      <c r="Z106" s="211"/>
    </row>
    <row r="107" spans="2:26">
      <c r="B107" s="730" t="s">
        <v>1507</v>
      </c>
      <c r="K107" s="416" t="s">
        <v>2240</v>
      </c>
      <c r="L107" s="416"/>
      <c r="Q107" s="211"/>
      <c r="T107" s="666" t="s">
        <v>2924</v>
      </c>
      <c r="U107" s="416"/>
      <c r="Z107" s="211"/>
    </row>
    <row r="108" spans="2:26">
      <c r="B108" s="730" t="s">
        <v>1508</v>
      </c>
      <c r="K108" s="416" t="s">
        <v>2241</v>
      </c>
      <c r="L108" s="416"/>
      <c r="Q108" s="211"/>
      <c r="T108" s="666" t="s">
        <v>2925</v>
      </c>
      <c r="U108" s="416"/>
      <c r="Z108" s="211"/>
    </row>
    <row r="109" spans="2:26">
      <c r="B109" s="730" t="s">
        <v>1509</v>
      </c>
      <c r="K109" s="416" t="s">
        <v>2242</v>
      </c>
      <c r="L109" s="416"/>
      <c r="Q109" s="211"/>
      <c r="T109" s="666" t="s">
        <v>2926</v>
      </c>
      <c r="U109" s="416"/>
      <c r="Z109" s="211"/>
    </row>
    <row r="110" spans="2:26">
      <c r="B110" s="730" t="s">
        <v>1510</v>
      </c>
      <c r="K110" s="416" t="s">
        <v>2243</v>
      </c>
      <c r="L110" s="416"/>
      <c r="Q110" s="211"/>
      <c r="T110" s="666" t="s">
        <v>2927</v>
      </c>
      <c r="U110" s="416"/>
      <c r="Z110" s="211"/>
    </row>
    <row r="111" spans="2:26">
      <c r="B111" s="730" t="s">
        <v>1511</v>
      </c>
      <c r="K111" s="416" t="s">
        <v>2244</v>
      </c>
      <c r="L111" s="416"/>
      <c r="Q111" s="211"/>
      <c r="T111" s="666" t="s">
        <v>2928</v>
      </c>
      <c r="U111" s="416"/>
      <c r="Z111" s="211"/>
    </row>
    <row r="112" spans="2:26">
      <c r="B112" s="730" t="s">
        <v>1512</v>
      </c>
      <c r="K112" s="416" t="s">
        <v>2245</v>
      </c>
      <c r="L112" s="416"/>
      <c r="Q112" s="211"/>
      <c r="T112" s="666" t="s">
        <v>2929</v>
      </c>
      <c r="U112" s="416"/>
      <c r="Z112" s="211"/>
    </row>
    <row r="113" spans="2:26">
      <c r="B113" s="730" t="s">
        <v>1513</v>
      </c>
      <c r="K113" s="416" t="s">
        <v>2246</v>
      </c>
      <c r="L113" s="416"/>
      <c r="Q113" s="211"/>
      <c r="T113" s="666" t="s">
        <v>2930</v>
      </c>
      <c r="U113" s="416"/>
      <c r="Z113" s="211"/>
    </row>
    <row r="114" spans="2:26">
      <c r="B114" s="730" t="s">
        <v>1514</v>
      </c>
      <c r="K114" s="416" t="s">
        <v>2247</v>
      </c>
      <c r="L114" s="416"/>
      <c r="Q114" s="211"/>
      <c r="T114" s="666" t="s">
        <v>2931</v>
      </c>
      <c r="U114" s="416"/>
      <c r="Z114" s="211"/>
    </row>
    <row r="115" spans="2:26">
      <c r="B115" s="730" t="s">
        <v>1515</v>
      </c>
      <c r="K115" s="416" t="s">
        <v>2248</v>
      </c>
      <c r="L115" s="416"/>
      <c r="Q115" s="211"/>
      <c r="T115" s="666" t="s">
        <v>2932</v>
      </c>
      <c r="U115" s="416"/>
      <c r="Z115" s="211"/>
    </row>
    <row r="116" spans="2:26">
      <c r="B116" s="730" t="s">
        <v>1516</v>
      </c>
      <c r="K116" s="416" t="s">
        <v>2249</v>
      </c>
      <c r="L116" s="416"/>
      <c r="Q116" s="211"/>
      <c r="T116" s="666" t="s">
        <v>2933</v>
      </c>
      <c r="U116" s="416"/>
      <c r="Z116" s="211"/>
    </row>
    <row r="117" spans="2:26">
      <c r="B117" s="730" t="s">
        <v>1517</v>
      </c>
      <c r="K117" s="416" t="s">
        <v>2250</v>
      </c>
      <c r="L117" s="416"/>
      <c r="Q117" s="211"/>
      <c r="T117" s="666" t="s">
        <v>2934</v>
      </c>
      <c r="U117" s="416"/>
      <c r="Z117" s="211"/>
    </row>
    <row r="118" spans="2:26">
      <c r="B118" s="730" t="s">
        <v>1518</v>
      </c>
      <c r="K118" s="416" t="s">
        <v>2251</v>
      </c>
      <c r="L118" s="416"/>
      <c r="Q118" s="211"/>
      <c r="T118" s="666" t="s">
        <v>2935</v>
      </c>
      <c r="U118" s="416"/>
      <c r="Z118" s="211"/>
    </row>
    <row r="119" spans="2:26">
      <c r="B119" s="730" t="s">
        <v>1519</v>
      </c>
      <c r="K119" s="416" t="s">
        <v>2252</v>
      </c>
      <c r="L119" s="416"/>
      <c r="Q119" s="211"/>
      <c r="T119" s="666" t="s">
        <v>2936</v>
      </c>
      <c r="U119" s="416"/>
      <c r="Z119" s="211"/>
    </row>
    <row r="120" spans="2:26">
      <c r="B120" s="730" t="s">
        <v>1520</v>
      </c>
      <c r="K120" s="416" t="s">
        <v>2253</v>
      </c>
      <c r="L120" s="416"/>
      <c r="Q120" s="211"/>
      <c r="T120" s="666" t="s">
        <v>2937</v>
      </c>
      <c r="U120" s="416"/>
      <c r="Z120" s="211"/>
    </row>
    <row r="121" spans="2:26">
      <c r="B121" s="730" t="s">
        <v>1521</v>
      </c>
      <c r="K121" s="416" t="s">
        <v>2254</v>
      </c>
      <c r="L121" s="416"/>
      <c r="Q121" s="211"/>
      <c r="T121" s="666" t="s">
        <v>2938</v>
      </c>
      <c r="U121" s="416"/>
      <c r="Z121" s="211"/>
    </row>
    <row r="122" spans="2:26">
      <c r="B122" s="730" t="s">
        <v>1522</v>
      </c>
      <c r="K122" s="416" t="s">
        <v>2255</v>
      </c>
      <c r="L122" s="416"/>
      <c r="Q122" s="211"/>
      <c r="T122" s="666" t="s">
        <v>2939</v>
      </c>
      <c r="U122" s="416"/>
      <c r="Z122" s="211"/>
    </row>
    <row r="123" spans="2:26">
      <c r="B123" s="730" t="s">
        <v>1523</v>
      </c>
      <c r="K123" s="416" t="s">
        <v>2256</v>
      </c>
      <c r="L123" s="416"/>
      <c r="Q123" s="211"/>
      <c r="T123" s="666" t="s">
        <v>2940</v>
      </c>
      <c r="U123" s="416"/>
      <c r="Z123" s="211"/>
    </row>
    <row r="124" spans="2:26">
      <c r="B124" s="730" t="s">
        <v>1524</v>
      </c>
      <c r="K124" s="416" t="s">
        <v>2257</v>
      </c>
      <c r="L124" s="416"/>
      <c r="Q124" s="211"/>
      <c r="T124" s="666" t="s">
        <v>2941</v>
      </c>
      <c r="U124" s="416"/>
      <c r="Z124" s="211"/>
    </row>
    <row r="125" spans="2:26">
      <c r="B125" s="730" t="s">
        <v>1525</v>
      </c>
      <c r="K125" s="416" t="s">
        <v>2258</v>
      </c>
      <c r="L125" s="416"/>
      <c r="Q125" s="211"/>
      <c r="T125" s="666" t="s">
        <v>2942</v>
      </c>
      <c r="U125" s="416"/>
      <c r="Z125" s="211"/>
    </row>
    <row r="126" spans="2:26">
      <c r="B126" s="730" t="s">
        <v>1526</v>
      </c>
      <c r="K126" s="416" t="s">
        <v>2259</v>
      </c>
      <c r="L126" s="416"/>
      <c r="Q126" s="211"/>
      <c r="T126" s="666" t="s">
        <v>2943</v>
      </c>
      <c r="U126" s="416"/>
      <c r="Z126" s="211"/>
    </row>
    <row r="127" spans="2:26">
      <c r="B127" s="730" t="s">
        <v>1527</v>
      </c>
      <c r="K127" s="416" t="s">
        <v>2260</v>
      </c>
      <c r="L127" s="416"/>
      <c r="Q127" s="211"/>
      <c r="T127" s="666" t="s">
        <v>2944</v>
      </c>
      <c r="U127" s="416"/>
      <c r="Z127" s="211"/>
    </row>
    <row r="128" spans="2:26">
      <c r="B128" s="730" t="s">
        <v>1528</v>
      </c>
      <c r="K128" s="416" t="s">
        <v>2261</v>
      </c>
      <c r="L128" s="416"/>
      <c r="Q128" s="211"/>
      <c r="T128" s="666" t="s">
        <v>2945</v>
      </c>
      <c r="U128" s="416"/>
      <c r="Z128" s="211"/>
    </row>
    <row r="129" spans="2:26">
      <c r="B129" s="730" t="s">
        <v>1529</v>
      </c>
      <c r="K129" s="416" t="s">
        <v>2262</v>
      </c>
      <c r="L129" s="416"/>
      <c r="Q129" s="211"/>
      <c r="T129" s="666" t="s">
        <v>2946</v>
      </c>
      <c r="U129" s="416"/>
      <c r="Z129" s="211"/>
    </row>
    <row r="130" spans="2:26">
      <c r="B130" s="730" t="s">
        <v>1530</v>
      </c>
      <c r="K130" s="416" t="s">
        <v>2263</v>
      </c>
      <c r="L130" s="416"/>
      <c r="Q130" s="211"/>
      <c r="T130" s="666" t="s">
        <v>2947</v>
      </c>
      <c r="U130" s="416"/>
      <c r="Z130" s="211"/>
    </row>
    <row r="131" spans="2:26">
      <c r="B131" s="730" t="s">
        <v>1531</v>
      </c>
      <c r="K131" s="416" t="s">
        <v>2264</v>
      </c>
      <c r="L131" s="416"/>
      <c r="Q131" s="211"/>
      <c r="T131" s="666" t="s">
        <v>2948</v>
      </c>
      <c r="U131" s="416"/>
      <c r="Z131" s="211"/>
    </row>
    <row r="132" spans="2:26">
      <c r="B132" s="730" t="s">
        <v>1532</v>
      </c>
      <c r="K132" s="416" t="s">
        <v>2265</v>
      </c>
      <c r="L132" s="416"/>
      <c r="Q132" s="211"/>
      <c r="T132" s="666" t="s">
        <v>2949</v>
      </c>
      <c r="U132" s="416"/>
      <c r="Z132" s="211"/>
    </row>
    <row r="133" spans="2:26" ht="18.75">
      <c r="B133" s="730" t="s">
        <v>1533</v>
      </c>
      <c r="K133" s="731" t="s">
        <v>2266</v>
      </c>
      <c r="L133" s="416"/>
      <c r="Q133" s="211"/>
      <c r="T133" s="666" t="s">
        <v>2950</v>
      </c>
      <c r="U133" s="416"/>
      <c r="Z133" s="211"/>
    </row>
    <row r="134" spans="2:26">
      <c r="B134" s="730" t="s">
        <v>1534</v>
      </c>
      <c r="K134" s="416" t="s">
        <v>2267</v>
      </c>
      <c r="L134" s="416"/>
      <c r="Q134" s="211"/>
      <c r="T134" s="666" t="s">
        <v>2951</v>
      </c>
      <c r="U134" s="416"/>
      <c r="Z134" s="211"/>
    </row>
    <row r="135" spans="2:26">
      <c r="B135" s="730" t="s">
        <v>1535</v>
      </c>
      <c r="K135" s="416" t="s">
        <v>2268</v>
      </c>
      <c r="L135" s="416"/>
      <c r="Q135" s="211"/>
      <c r="T135" s="666" t="s">
        <v>2952</v>
      </c>
      <c r="U135" s="416"/>
      <c r="Z135" s="211"/>
    </row>
    <row r="136" spans="2:26">
      <c r="B136" s="730" t="s">
        <v>1536</v>
      </c>
      <c r="K136" s="416" t="s">
        <v>2269</v>
      </c>
      <c r="L136" s="416"/>
      <c r="Q136" s="211"/>
      <c r="T136" s="666" t="s">
        <v>2953</v>
      </c>
      <c r="U136" s="416"/>
      <c r="Z136" s="211"/>
    </row>
    <row r="137" spans="2:26">
      <c r="B137" s="730" t="s">
        <v>1537</v>
      </c>
      <c r="K137" s="416" t="s">
        <v>2270</v>
      </c>
      <c r="L137" s="416"/>
      <c r="Q137" s="211"/>
      <c r="T137" s="666" t="s">
        <v>2954</v>
      </c>
      <c r="U137" s="416"/>
      <c r="Z137" s="211"/>
    </row>
    <row r="138" spans="2:26">
      <c r="B138" s="730" t="s">
        <v>1538</v>
      </c>
      <c r="K138" s="416" t="s">
        <v>2271</v>
      </c>
      <c r="L138" s="416"/>
      <c r="Q138" s="211"/>
      <c r="T138" s="666" t="s">
        <v>2955</v>
      </c>
      <c r="U138" s="416"/>
      <c r="Z138" s="211"/>
    </row>
    <row r="139" spans="2:26">
      <c r="B139" s="730" t="s">
        <v>1539</v>
      </c>
      <c r="K139" s="416" t="s">
        <v>2272</v>
      </c>
      <c r="L139" s="416"/>
      <c r="Q139" s="211"/>
      <c r="T139" s="666" t="s">
        <v>2956</v>
      </c>
      <c r="U139" s="416"/>
      <c r="Z139" s="211"/>
    </row>
    <row r="140" spans="2:26">
      <c r="B140" s="730" t="s">
        <v>1540</v>
      </c>
      <c r="K140" s="416" t="s">
        <v>2273</v>
      </c>
      <c r="L140" s="416"/>
      <c r="Q140" s="211"/>
      <c r="T140" s="666" t="s">
        <v>2957</v>
      </c>
      <c r="U140" s="416"/>
      <c r="Z140" s="211"/>
    </row>
    <row r="141" spans="2:26">
      <c r="B141" s="730" t="s">
        <v>1541</v>
      </c>
      <c r="K141" s="416" t="s">
        <v>2274</v>
      </c>
      <c r="L141" s="416"/>
      <c r="Q141" s="211"/>
      <c r="T141" s="666" t="s">
        <v>2958</v>
      </c>
      <c r="U141" s="416"/>
      <c r="Z141" s="211"/>
    </row>
    <row r="142" spans="2:26">
      <c r="B142" s="730" t="s">
        <v>1542</v>
      </c>
      <c r="K142" s="416" t="s">
        <v>2275</v>
      </c>
      <c r="L142" s="416"/>
      <c r="Q142" s="211"/>
      <c r="T142" s="666" t="s">
        <v>2959</v>
      </c>
      <c r="U142" s="416"/>
      <c r="Z142" s="211"/>
    </row>
    <row r="143" spans="2:26">
      <c r="B143" s="730" t="s">
        <v>1543</v>
      </c>
      <c r="K143" s="416" t="s">
        <v>2276</v>
      </c>
      <c r="L143" s="416"/>
      <c r="Q143" s="211"/>
      <c r="T143" s="666" t="s">
        <v>2960</v>
      </c>
      <c r="U143" s="416"/>
      <c r="Z143" s="211"/>
    </row>
    <row r="144" spans="2:26">
      <c r="B144" s="730" t="s">
        <v>1544</v>
      </c>
      <c r="K144" s="416" t="s">
        <v>2277</v>
      </c>
      <c r="L144" s="416"/>
      <c r="Q144" s="211"/>
      <c r="T144" s="666" t="s">
        <v>2961</v>
      </c>
      <c r="U144" s="416"/>
      <c r="Z144" s="211"/>
    </row>
    <row r="145" spans="2:26">
      <c r="B145" s="730" t="s">
        <v>1545</v>
      </c>
      <c r="K145" s="416" t="s">
        <v>2278</v>
      </c>
      <c r="L145" s="416"/>
      <c r="Q145" s="211"/>
      <c r="T145" s="666" t="s">
        <v>2962</v>
      </c>
      <c r="U145" s="416"/>
      <c r="Z145" s="211"/>
    </row>
    <row r="146" spans="2:26">
      <c r="B146" s="730" t="s">
        <v>1546</v>
      </c>
      <c r="K146" s="416" t="s">
        <v>2279</v>
      </c>
      <c r="L146" s="416"/>
      <c r="Q146" s="211"/>
      <c r="T146" s="666" t="s">
        <v>2963</v>
      </c>
      <c r="U146" s="416"/>
      <c r="Z146" s="211"/>
    </row>
    <row r="147" spans="2:26">
      <c r="B147" s="730" t="s">
        <v>1547</v>
      </c>
      <c r="K147" s="416" t="s">
        <v>2280</v>
      </c>
      <c r="L147" s="416"/>
      <c r="Q147" s="211"/>
      <c r="T147" s="666" t="s">
        <v>2964</v>
      </c>
      <c r="U147" s="416"/>
      <c r="Z147" s="211"/>
    </row>
    <row r="148" spans="2:26">
      <c r="B148" s="730" t="s">
        <v>1548</v>
      </c>
      <c r="K148" s="416" t="s">
        <v>2281</v>
      </c>
      <c r="L148" s="416"/>
      <c r="Q148" s="211"/>
      <c r="T148" s="666" t="s">
        <v>2965</v>
      </c>
      <c r="U148" s="416"/>
      <c r="Z148" s="211"/>
    </row>
    <row r="149" spans="2:26">
      <c r="B149" s="730" t="s">
        <v>1549</v>
      </c>
      <c r="K149" s="416" t="s">
        <v>2282</v>
      </c>
      <c r="L149" s="416"/>
      <c r="Q149" s="211"/>
      <c r="T149" s="666" t="s">
        <v>2966</v>
      </c>
      <c r="U149" s="416"/>
      <c r="Z149" s="211"/>
    </row>
    <row r="150" spans="2:26">
      <c r="B150" s="730" t="s">
        <v>1550</v>
      </c>
      <c r="K150" s="416" t="s">
        <v>2283</v>
      </c>
      <c r="L150" s="416"/>
      <c r="Q150" s="211"/>
      <c r="T150" s="666" t="s">
        <v>2967</v>
      </c>
      <c r="U150" s="416"/>
      <c r="Z150" s="211"/>
    </row>
    <row r="151" spans="2:26">
      <c r="B151" s="730" t="s">
        <v>1551</v>
      </c>
      <c r="K151" s="416" t="s">
        <v>2284</v>
      </c>
      <c r="L151" s="416"/>
      <c r="Q151" s="211"/>
      <c r="T151" s="666" t="s">
        <v>2968</v>
      </c>
      <c r="U151" s="416"/>
      <c r="Z151" s="211"/>
    </row>
    <row r="152" spans="2:26">
      <c r="B152" s="730" t="s">
        <v>1552</v>
      </c>
      <c r="K152" s="416" t="s">
        <v>2285</v>
      </c>
      <c r="L152" s="416"/>
      <c r="Q152" s="211"/>
      <c r="T152" s="666" t="s">
        <v>2969</v>
      </c>
      <c r="U152" s="416"/>
      <c r="Z152" s="211"/>
    </row>
    <row r="153" spans="2:26">
      <c r="B153" s="730" t="s">
        <v>1553</v>
      </c>
      <c r="K153" s="416" t="s">
        <v>2286</v>
      </c>
      <c r="L153" s="416"/>
      <c r="Q153" s="211"/>
      <c r="T153" s="666" t="s">
        <v>2970</v>
      </c>
      <c r="U153" s="416"/>
      <c r="Z153" s="211"/>
    </row>
    <row r="154" spans="2:26">
      <c r="B154" s="730" t="s">
        <v>1554</v>
      </c>
      <c r="K154" s="416" t="s">
        <v>2287</v>
      </c>
      <c r="L154" s="416"/>
      <c r="Q154" s="211"/>
      <c r="T154" s="666" t="s">
        <v>2971</v>
      </c>
      <c r="U154" s="416"/>
      <c r="Z154" s="211"/>
    </row>
    <row r="155" spans="2:26">
      <c r="B155" s="730" t="s">
        <v>1555</v>
      </c>
      <c r="K155" s="416" t="s">
        <v>2288</v>
      </c>
      <c r="L155" s="416"/>
      <c r="Q155" s="211"/>
      <c r="T155" s="666" t="s">
        <v>2972</v>
      </c>
      <c r="U155" s="416"/>
      <c r="Z155" s="211"/>
    </row>
    <row r="156" spans="2:26">
      <c r="B156" s="730" t="s">
        <v>1556</v>
      </c>
      <c r="K156" s="416" t="s">
        <v>2289</v>
      </c>
      <c r="L156" s="416"/>
      <c r="Q156" s="211"/>
      <c r="T156" s="666" t="s">
        <v>2973</v>
      </c>
      <c r="U156" s="416"/>
      <c r="Z156" s="211"/>
    </row>
    <row r="157" spans="2:26">
      <c r="B157" s="730" t="s">
        <v>1557</v>
      </c>
      <c r="K157" s="416" t="s">
        <v>2290</v>
      </c>
      <c r="L157" s="416"/>
      <c r="Q157" s="211"/>
      <c r="T157" s="666" t="s">
        <v>2974</v>
      </c>
      <c r="U157" s="416"/>
      <c r="Z157" s="211"/>
    </row>
    <row r="158" spans="2:26">
      <c r="B158" s="730" t="s">
        <v>1558</v>
      </c>
      <c r="K158" s="416" t="s">
        <v>2291</v>
      </c>
      <c r="L158" s="416"/>
      <c r="Q158" s="211"/>
      <c r="T158" s="666" t="s">
        <v>2975</v>
      </c>
      <c r="U158" s="416"/>
      <c r="Z158" s="211"/>
    </row>
    <row r="159" spans="2:26">
      <c r="B159" s="730" t="s">
        <v>1559</v>
      </c>
      <c r="K159" s="416" t="s">
        <v>2292</v>
      </c>
      <c r="L159" s="416"/>
      <c r="Q159" s="211"/>
      <c r="T159" s="666" t="s">
        <v>2976</v>
      </c>
      <c r="U159" s="416"/>
      <c r="Z159" s="211"/>
    </row>
    <row r="160" spans="2:26">
      <c r="B160" s="730" t="s">
        <v>1560</v>
      </c>
      <c r="K160" s="416" t="s">
        <v>2293</v>
      </c>
      <c r="L160" s="416"/>
      <c r="Q160" s="211"/>
      <c r="T160" s="666" t="s">
        <v>2977</v>
      </c>
      <c r="U160" s="416"/>
      <c r="Z160" s="211"/>
    </row>
    <row r="161" spans="2:26">
      <c r="B161" s="730" t="s">
        <v>1561</v>
      </c>
      <c r="K161" s="416" t="s">
        <v>2294</v>
      </c>
      <c r="L161" s="416"/>
      <c r="Q161" s="211"/>
      <c r="T161" s="666" t="s">
        <v>2978</v>
      </c>
      <c r="U161" s="416"/>
      <c r="Z161" s="211"/>
    </row>
    <row r="162" spans="2:26">
      <c r="B162" s="730" t="s">
        <v>1562</v>
      </c>
      <c r="K162" s="416" t="s">
        <v>2295</v>
      </c>
      <c r="L162" s="416"/>
      <c r="Q162" s="211"/>
      <c r="T162" s="666" t="s">
        <v>2979</v>
      </c>
      <c r="U162" s="416"/>
      <c r="Z162" s="211"/>
    </row>
    <row r="163" spans="2:26">
      <c r="B163" s="730" t="s">
        <v>1563</v>
      </c>
      <c r="K163" s="416" t="s">
        <v>2296</v>
      </c>
      <c r="L163" s="416"/>
      <c r="Q163" s="211"/>
      <c r="T163" s="666" t="s">
        <v>2980</v>
      </c>
      <c r="U163" s="416"/>
      <c r="Z163" s="211"/>
    </row>
    <row r="164" spans="2:26">
      <c r="B164" s="730" t="s">
        <v>1564</v>
      </c>
      <c r="K164" s="416" t="s">
        <v>2297</v>
      </c>
      <c r="L164" s="416"/>
      <c r="Q164" s="211"/>
      <c r="T164" s="666" t="s">
        <v>2981</v>
      </c>
      <c r="U164" s="416"/>
      <c r="Z164" s="211"/>
    </row>
    <row r="165" spans="2:26">
      <c r="B165" s="730" t="s">
        <v>1565</v>
      </c>
      <c r="K165" s="416" t="s">
        <v>2298</v>
      </c>
      <c r="L165" s="416"/>
      <c r="Q165" s="211"/>
      <c r="T165" s="666" t="s">
        <v>2982</v>
      </c>
      <c r="U165" s="416"/>
      <c r="Z165" s="211"/>
    </row>
    <row r="166" spans="2:26">
      <c r="B166" s="730" t="s">
        <v>1566</v>
      </c>
      <c r="K166" s="416" t="s">
        <v>2299</v>
      </c>
      <c r="L166" s="416"/>
      <c r="Q166" s="211"/>
      <c r="T166" s="666" t="s">
        <v>2983</v>
      </c>
      <c r="U166" s="416"/>
      <c r="Z166" s="211"/>
    </row>
    <row r="167" spans="2:26">
      <c r="B167" s="730" t="s">
        <v>1567</v>
      </c>
      <c r="K167" s="416" t="s">
        <v>2300</v>
      </c>
      <c r="L167" s="416"/>
      <c r="Q167" s="211"/>
      <c r="T167" s="666" t="s">
        <v>2984</v>
      </c>
      <c r="U167" s="416"/>
      <c r="Z167" s="211"/>
    </row>
    <row r="168" spans="2:26">
      <c r="B168" s="730" t="s">
        <v>1568</v>
      </c>
      <c r="K168" s="416" t="s">
        <v>2301</v>
      </c>
      <c r="L168" s="416"/>
      <c r="Q168" s="211"/>
      <c r="T168" s="666" t="s">
        <v>2985</v>
      </c>
      <c r="U168" s="416"/>
      <c r="Z168" s="211"/>
    </row>
    <row r="169" spans="2:26">
      <c r="B169" s="730" t="s">
        <v>1569</v>
      </c>
      <c r="K169" s="416" t="s">
        <v>2302</v>
      </c>
      <c r="L169" s="416"/>
      <c r="Q169" s="211"/>
      <c r="T169" s="666" t="s">
        <v>2986</v>
      </c>
      <c r="U169" s="416"/>
      <c r="Z169" s="211"/>
    </row>
    <row r="170" spans="2:26">
      <c r="B170" s="730" t="s">
        <v>1570</v>
      </c>
      <c r="K170" s="416" t="s">
        <v>2303</v>
      </c>
      <c r="L170" s="416"/>
      <c r="Q170" s="211"/>
      <c r="T170" s="666" t="s">
        <v>2987</v>
      </c>
      <c r="U170" s="416"/>
      <c r="Z170" s="211"/>
    </row>
    <row r="171" spans="2:26">
      <c r="B171" s="730" t="s">
        <v>1571</v>
      </c>
      <c r="K171" s="416" t="s">
        <v>2304</v>
      </c>
      <c r="L171" s="416"/>
      <c r="Q171" s="211"/>
      <c r="T171" s="666" t="s">
        <v>2988</v>
      </c>
      <c r="U171" s="416"/>
      <c r="Z171" s="211"/>
    </row>
    <row r="172" spans="2:26">
      <c r="B172" s="730" t="s">
        <v>1572</v>
      </c>
      <c r="K172" s="416" t="s">
        <v>2305</v>
      </c>
      <c r="L172" s="416"/>
      <c r="Q172" s="211"/>
      <c r="T172" s="666" t="s">
        <v>2989</v>
      </c>
      <c r="U172" s="416"/>
      <c r="Z172" s="211"/>
    </row>
    <row r="173" spans="2:26">
      <c r="B173" s="730" t="s">
        <v>1573</v>
      </c>
      <c r="K173" s="416" t="s">
        <v>2306</v>
      </c>
      <c r="L173" s="416"/>
      <c r="Q173" s="211"/>
      <c r="T173" s="666" t="s">
        <v>2990</v>
      </c>
      <c r="U173" s="416"/>
      <c r="Z173" s="211"/>
    </row>
    <row r="174" spans="2:26">
      <c r="B174" s="730" t="s">
        <v>1574</v>
      </c>
      <c r="K174" s="416" t="s">
        <v>2307</v>
      </c>
      <c r="L174" s="416"/>
      <c r="Q174" s="211"/>
      <c r="T174" s="666" t="s">
        <v>2991</v>
      </c>
      <c r="U174" s="416"/>
      <c r="Z174" s="211"/>
    </row>
    <row r="175" spans="2:26">
      <c r="B175" s="730" t="s">
        <v>1575</v>
      </c>
      <c r="K175" s="416" t="s">
        <v>2308</v>
      </c>
      <c r="L175" s="416"/>
      <c r="Q175" s="211"/>
      <c r="T175" s="666" t="s">
        <v>2992</v>
      </c>
      <c r="U175" s="416"/>
      <c r="Z175" s="211"/>
    </row>
    <row r="176" spans="2:26">
      <c r="B176" s="730" t="s">
        <v>1576</v>
      </c>
      <c r="K176" s="416" t="s">
        <v>2309</v>
      </c>
      <c r="L176" s="416"/>
      <c r="Q176" s="211"/>
      <c r="T176" s="666" t="s">
        <v>2993</v>
      </c>
      <c r="U176" s="416"/>
      <c r="Z176" s="211"/>
    </row>
    <row r="177" spans="2:26">
      <c r="B177" s="730" t="s">
        <v>1577</v>
      </c>
      <c r="K177" s="416" t="s">
        <v>2310</v>
      </c>
      <c r="L177" s="416"/>
      <c r="Q177" s="211"/>
      <c r="T177" s="666" t="s">
        <v>2994</v>
      </c>
      <c r="U177" s="416"/>
      <c r="Z177" s="211"/>
    </row>
    <row r="178" spans="2:26">
      <c r="B178" s="730" t="s">
        <v>1578</v>
      </c>
      <c r="K178" s="416" t="s">
        <v>2311</v>
      </c>
      <c r="L178" s="416"/>
      <c r="Q178" s="211"/>
      <c r="T178" s="666" t="s">
        <v>2995</v>
      </c>
      <c r="U178" s="416"/>
      <c r="Z178" s="211"/>
    </row>
    <row r="179" spans="2:26">
      <c r="B179" s="730" t="s">
        <v>1579</v>
      </c>
      <c r="K179" s="416" t="s">
        <v>2312</v>
      </c>
      <c r="L179" s="416"/>
      <c r="Q179" s="211"/>
      <c r="T179" s="666" t="s">
        <v>2996</v>
      </c>
      <c r="U179" s="416"/>
      <c r="Z179" s="211"/>
    </row>
    <row r="180" spans="2:26">
      <c r="B180" s="730" t="s">
        <v>1580</v>
      </c>
      <c r="K180" s="416" t="s">
        <v>2313</v>
      </c>
      <c r="L180" s="416"/>
      <c r="Q180" s="211"/>
      <c r="T180" s="666" t="s">
        <v>2997</v>
      </c>
      <c r="U180" s="416"/>
      <c r="Z180" s="211"/>
    </row>
    <row r="181" spans="2:26" ht="18.75">
      <c r="B181" s="730" t="s">
        <v>1581</v>
      </c>
      <c r="K181" s="416" t="s">
        <v>2314</v>
      </c>
      <c r="L181" s="416"/>
      <c r="Q181" s="211"/>
      <c r="T181" s="732" t="s">
        <v>2998</v>
      </c>
      <c r="U181" s="731"/>
      <c r="Z181" s="211"/>
    </row>
    <row r="182" spans="2:26" ht="18.75">
      <c r="B182" s="665" t="s">
        <v>1582</v>
      </c>
      <c r="K182" s="416" t="s">
        <v>2315</v>
      </c>
      <c r="L182" s="416"/>
      <c r="Q182" s="211"/>
      <c r="T182" s="666" t="s">
        <v>2999</v>
      </c>
      <c r="U182" s="416"/>
      <c r="Z182" s="211"/>
    </row>
    <row r="183" spans="2:26">
      <c r="B183" s="730" t="s">
        <v>1583</v>
      </c>
      <c r="K183" s="416" t="s">
        <v>2316</v>
      </c>
      <c r="L183" s="416"/>
      <c r="Q183" s="211"/>
      <c r="T183" s="666" t="s">
        <v>3000</v>
      </c>
      <c r="U183" s="416"/>
      <c r="Z183" s="211"/>
    </row>
    <row r="184" spans="2:26">
      <c r="B184" s="730" t="s">
        <v>1584</v>
      </c>
      <c r="K184" s="416" t="s">
        <v>2317</v>
      </c>
      <c r="L184" s="416"/>
      <c r="Q184" s="211"/>
      <c r="T184" s="666" t="s">
        <v>3001</v>
      </c>
      <c r="U184" s="416"/>
      <c r="Z184" s="211"/>
    </row>
    <row r="185" spans="2:26">
      <c r="B185" s="730" t="s">
        <v>1585</v>
      </c>
      <c r="K185" s="416" t="s">
        <v>2318</v>
      </c>
      <c r="L185" s="416"/>
      <c r="Q185" s="211"/>
      <c r="T185" s="666" t="s">
        <v>3002</v>
      </c>
      <c r="U185" s="416"/>
      <c r="Z185" s="211"/>
    </row>
    <row r="186" spans="2:26">
      <c r="B186" s="730" t="s">
        <v>1586</v>
      </c>
      <c r="K186" s="416" t="s">
        <v>2319</v>
      </c>
      <c r="L186" s="416"/>
      <c r="Q186" s="211"/>
      <c r="T186" s="666" t="s">
        <v>3003</v>
      </c>
      <c r="U186" s="416"/>
      <c r="Z186" s="211"/>
    </row>
    <row r="187" spans="2:26">
      <c r="B187" s="730" t="s">
        <v>1587</v>
      </c>
      <c r="K187" s="416" t="s">
        <v>2320</v>
      </c>
      <c r="L187" s="416"/>
      <c r="Q187" s="211"/>
      <c r="T187" s="666" t="s">
        <v>3004</v>
      </c>
      <c r="U187" s="416"/>
      <c r="Z187" s="211"/>
    </row>
    <row r="188" spans="2:26">
      <c r="B188" s="730" t="s">
        <v>1588</v>
      </c>
      <c r="K188" s="416" t="s">
        <v>2321</v>
      </c>
      <c r="L188" s="416"/>
      <c r="Q188" s="211"/>
      <c r="T188" s="666" t="s">
        <v>3005</v>
      </c>
      <c r="U188" s="416"/>
      <c r="Z188" s="211"/>
    </row>
    <row r="189" spans="2:26">
      <c r="B189" s="730" t="s">
        <v>1589</v>
      </c>
      <c r="K189" s="416" t="s">
        <v>2322</v>
      </c>
      <c r="L189" s="416"/>
      <c r="Q189" s="211"/>
      <c r="T189" s="666" t="s">
        <v>3006</v>
      </c>
      <c r="U189" s="416"/>
      <c r="Z189" s="211"/>
    </row>
    <row r="190" spans="2:26">
      <c r="B190" s="730" t="s">
        <v>1590</v>
      </c>
      <c r="K190" s="416" t="s">
        <v>2323</v>
      </c>
      <c r="L190" s="416"/>
      <c r="Q190" s="211"/>
      <c r="T190" s="666" t="s">
        <v>3007</v>
      </c>
      <c r="U190" s="416"/>
      <c r="Z190" s="211"/>
    </row>
    <row r="191" spans="2:26">
      <c r="B191" s="730" t="s">
        <v>1591</v>
      </c>
      <c r="K191" s="416" t="s">
        <v>2324</v>
      </c>
      <c r="L191" s="416"/>
      <c r="Q191" s="211"/>
      <c r="T191" s="666" t="s">
        <v>3008</v>
      </c>
      <c r="U191" s="416"/>
      <c r="Z191" s="211"/>
    </row>
    <row r="192" spans="2:26">
      <c r="B192" s="730" t="s">
        <v>1592</v>
      </c>
      <c r="K192" s="416" t="s">
        <v>2325</v>
      </c>
      <c r="L192" s="416"/>
      <c r="Q192" s="211"/>
      <c r="T192" s="666" t="s">
        <v>3009</v>
      </c>
      <c r="U192" s="416"/>
      <c r="Z192" s="211"/>
    </row>
    <row r="193" spans="2:26">
      <c r="B193" s="730" t="s">
        <v>1593</v>
      </c>
      <c r="K193" s="416" t="s">
        <v>2326</v>
      </c>
      <c r="L193" s="416"/>
      <c r="Q193" s="211"/>
      <c r="T193" s="666" t="s">
        <v>2279</v>
      </c>
      <c r="U193" s="416"/>
      <c r="Z193" s="211"/>
    </row>
    <row r="194" spans="2:26">
      <c r="B194" s="730" t="s">
        <v>1594</v>
      </c>
      <c r="K194" s="416" t="s">
        <v>2327</v>
      </c>
      <c r="L194" s="416"/>
      <c r="Q194" s="211"/>
      <c r="T194" s="666" t="s">
        <v>3010</v>
      </c>
      <c r="U194" s="416"/>
      <c r="Z194" s="211"/>
    </row>
    <row r="195" spans="2:26">
      <c r="B195" s="730" t="s">
        <v>1595</v>
      </c>
      <c r="K195" s="416" t="s">
        <v>2328</v>
      </c>
      <c r="L195" s="416"/>
      <c r="Q195" s="211"/>
      <c r="T195" s="666" t="s">
        <v>3011</v>
      </c>
      <c r="U195" s="416"/>
      <c r="Z195" s="211"/>
    </row>
    <row r="196" spans="2:26">
      <c r="B196" s="730" t="s">
        <v>1596</v>
      </c>
      <c r="K196" s="416" t="s">
        <v>2329</v>
      </c>
      <c r="L196" s="416"/>
      <c r="Q196" s="211"/>
      <c r="T196" s="666" t="s">
        <v>3012</v>
      </c>
      <c r="U196" s="416"/>
      <c r="Z196" s="211"/>
    </row>
    <row r="197" spans="2:26">
      <c r="B197" s="730" t="s">
        <v>1597</v>
      </c>
      <c r="K197" s="416" t="s">
        <v>2330</v>
      </c>
      <c r="L197" s="416"/>
      <c r="Q197" s="211"/>
      <c r="T197" s="666" t="s">
        <v>3013</v>
      </c>
      <c r="U197" s="416"/>
      <c r="Z197" s="211"/>
    </row>
    <row r="198" spans="2:26">
      <c r="B198" s="730" t="s">
        <v>1598</v>
      </c>
      <c r="K198" s="416" t="s">
        <v>2331</v>
      </c>
      <c r="L198" s="416"/>
      <c r="Q198" s="211"/>
      <c r="T198" s="666" t="s">
        <v>3014</v>
      </c>
      <c r="U198" s="416"/>
      <c r="Z198" s="211"/>
    </row>
    <row r="199" spans="2:26">
      <c r="B199" s="730" t="s">
        <v>1599</v>
      </c>
      <c r="K199" s="416" t="s">
        <v>2332</v>
      </c>
      <c r="L199" s="416"/>
      <c r="Q199" s="211"/>
      <c r="T199" s="666" t="s">
        <v>3015</v>
      </c>
      <c r="U199" s="416"/>
      <c r="Z199" s="211"/>
    </row>
    <row r="200" spans="2:26">
      <c r="B200" s="730" t="s">
        <v>1600</v>
      </c>
      <c r="K200" s="416" t="s">
        <v>2333</v>
      </c>
      <c r="L200" s="416"/>
      <c r="Q200" s="211"/>
      <c r="T200" s="666" t="s">
        <v>3016</v>
      </c>
      <c r="U200" s="416"/>
      <c r="Z200" s="211"/>
    </row>
    <row r="201" spans="2:26">
      <c r="B201" s="730" t="s">
        <v>1601</v>
      </c>
      <c r="K201" s="416" t="s">
        <v>2334</v>
      </c>
      <c r="L201" s="416"/>
      <c r="Q201" s="211"/>
      <c r="T201" s="666" t="s">
        <v>3017</v>
      </c>
      <c r="U201" s="416"/>
      <c r="Z201" s="211"/>
    </row>
    <row r="202" spans="2:26">
      <c r="B202" s="730" t="s">
        <v>1602</v>
      </c>
      <c r="K202" s="416" t="s">
        <v>2335</v>
      </c>
      <c r="L202" s="416"/>
      <c r="Q202" s="211"/>
      <c r="T202" s="666" t="s">
        <v>3018</v>
      </c>
      <c r="U202" s="416"/>
      <c r="Z202" s="211"/>
    </row>
    <row r="203" spans="2:26">
      <c r="B203" s="730" t="s">
        <v>1603</v>
      </c>
      <c r="K203" s="416" t="s">
        <v>2336</v>
      </c>
      <c r="L203" s="416"/>
      <c r="Q203" s="211"/>
      <c r="T203" s="666" t="s">
        <v>3019</v>
      </c>
      <c r="U203" s="416"/>
      <c r="Z203" s="211"/>
    </row>
    <row r="204" spans="2:26">
      <c r="B204" s="730" t="s">
        <v>1604</v>
      </c>
      <c r="K204" s="416" t="s">
        <v>2337</v>
      </c>
      <c r="L204" s="416"/>
      <c r="Q204" s="211"/>
      <c r="T204" s="666" t="s">
        <v>3020</v>
      </c>
      <c r="U204" s="416"/>
      <c r="Z204" s="211"/>
    </row>
    <row r="205" spans="2:26">
      <c r="B205" s="730" t="s">
        <v>1605</v>
      </c>
      <c r="K205" s="416" t="s">
        <v>2338</v>
      </c>
      <c r="L205" s="416"/>
      <c r="Q205" s="211"/>
      <c r="T205" s="666" t="s">
        <v>3021</v>
      </c>
      <c r="U205" s="416"/>
      <c r="Z205" s="211"/>
    </row>
    <row r="206" spans="2:26">
      <c r="B206" s="730" t="s">
        <v>1606</v>
      </c>
      <c r="K206" s="416" t="s">
        <v>2339</v>
      </c>
      <c r="L206" s="416"/>
      <c r="Q206" s="211"/>
      <c r="T206" s="666" t="s">
        <v>3022</v>
      </c>
      <c r="U206" s="416"/>
      <c r="Z206" s="211"/>
    </row>
    <row r="207" spans="2:26">
      <c r="B207" s="730" t="s">
        <v>1607</v>
      </c>
      <c r="K207" s="416" t="s">
        <v>2340</v>
      </c>
      <c r="L207" s="416"/>
      <c r="Q207" s="211"/>
      <c r="T207" s="666" t="s">
        <v>3023</v>
      </c>
      <c r="U207" s="416"/>
      <c r="Z207" s="211"/>
    </row>
    <row r="208" spans="2:26">
      <c r="B208" s="730" t="s">
        <v>1608</v>
      </c>
      <c r="K208" s="416" t="s">
        <v>2341</v>
      </c>
      <c r="L208" s="416"/>
      <c r="Q208" s="211"/>
      <c r="T208" s="666" t="s">
        <v>3024</v>
      </c>
      <c r="U208" s="416"/>
      <c r="Z208" s="211"/>
    </row>
    <row r="209" spans="2:26">
      <c r="B209" s="730" t="s">
        <v>1609</v>
      </c>
      <c r="K209" s="416" t="s">
        <v>2342</v>
      </c>
      <c r="L209" s="416"/>
      <c r="Q209" s="211"/>
      <c r="T209" s="666" t="s">
        <v>3025</v>
      </c>
      <c r="U209" s="416"/>
      <c r="Z209" s="211"/>
    </row>
    <row r="210" spans="2:26">
      <c r="B210" s="730" t="s">
        <v>1610</v>
      </c>
      <c r="K210" s="416" t="s">
        <v>2343</v>
      </c>
      <c r="L210" s="416"/>
      <c r="Q210" s="211"/>
      <c r="T210" s="666" t="s">
        <v>3026</v>
      </c>
      <c r="U210" s="416"/>
      <c r="Z210" s="211"/>
    </row>
    <row r="211" spans="2:26">
      <c r="B211" s="730" t="s">
        <v>1611</v>
      </c>
      <c r="K211" s="416" t="s">
        <v>2344</v>
      </c>
      <c r="L211" s="416"/>
      <c r="Q211" s="211"/>
      <c r="T211" s="666" t="s">
        <v>3027</v>
      </c>
      <c r="U211" s="416"/>
      <c r="Z211" s="211"/>
    </row>
    <row r="212" spans="2:26">
      <c r="B212" s="730" t="s">
        <v>1612</v>
      </c>
      <c r="K212" s="416" t="s">
        <v>2345</v>
      </c>
      <c r="L212" s="416"/>
      <c r="Q212" s="211"/>
      <c r="T212" s="666" t="s">
        <v>3028</v>
      </c>
      <c r="U212" s="416"/>
      <c r="Z212" s="211"/>
    </row>
    <row r="213" spans="2:26" ht="18.75">
      <c r="B213" s="730" t="s">
        <v>1613</v>
      </c>
      <c r="K213" s="731" t="s">
        <v>2346</v>
      </c>
      <c r="L213" s="416"/>
      <c r="Q213" s="211"/>
      <c r="T213" s="666" t="s">
        <v>3029</v>
      </c>
      <c r="U213" s="416"/>
      <c r="Z213" s="211"/>
    </row>
    <row r="214" spans="2:26">
      <c r="B214" s="730" t="s">
        <v>1614</v>
      </c>
      <c r="K214" s="416" t="s">
        <v>2347</v>
      </c>
      <c r="L214" s="416"/>
      <c r="Q214" s="211"/>
      <c r="T214" s="666" t="s">
        <v>3030</v>
      </c>
      <c r="U214" s="416"/>
      <c r="Z214" s="211"/>
    </row>
    <row r="215" spans="2:26">
      <c r="B215" s="730" t="s">
        <v>1615</v>
      </c>
      <c r="K215" s="416" t="s">
        <v>2348</v>
      </c>
      <c r="L215" s="416"/>
      <c r="Q215" s="211"/>
      <c r="T215" s="666" t="s">
        <v>3031</v>
      </c>
      <c r="U215" s="416"/>
      <c r="Z215" s="211"/>
    </row>
    <row r="216" spans="2:26">
      <c r="B216" s="730" t="s">
        <v>1616</v>
      </c>
      <c r="K216" s="416" t="s">
        <v>2349</v>
      </c>
      <c r="L216" s="416"/>
      <c r="Q216" s="211"/>
      <c r="T216" s="666" t="s">
        <v>3032</v>
      </c>
      <c r="U216" s="416"/>
      <c r="Z216" s="211"/>
    </row>
    <row r="217" spans="2:26">
      <c r="B217" s="730" t="s">
        <v>1617</v>
      </c>
      <c r="K217" s="416" t="s">
        <v>2350</v>
      </c>
      <c r="L217" s="416"/>
      <c r="Q217" s="211"/>
      <c r="T217" s="666" t="s">
        <v>3033</v>
      </c>
      <c r="U217" s="416"/>
      <c r="Z217" s="211"/>
    </row>
    <row r="218" spans="2:26">
      <c r="B218" s="730" t="s">
        <v>1618</v>
      </c>
      <c r="K218" s="416" t="s">
        <v>2351</v>
      </c>
      <c r="L218" s="416"/>
      <c r="Q218" s="211"/>
      <c r="T218" s="666" t="s">
        <v>3034</v>
      </c>
      <c r="U218" s="416"/>
      <c r="Z218" s="211"/>
    </row>
    <row r="219" spans="2:26">
      <c r="B219" s="730" t="s">
        <v>1619</v>
      </c>
      <c r="K219" s="416" t="s">
        <v>2352</v>
      </c>
      <c r="L219" s="416"/>
      <c r="Q219" s="211"/>
      <c r="T219" s="666" t="s">
        <v>3035</v>
      </c>
      <c r="U219" s="416"/>
      <c r="Z219" s="211"/>
    </row>
    <row r="220" spans="2:26">
      <c r="B220" s="730" t="s">
        <v>1620</v>
      </c>
      <c r="K220" s="416" t="s">
        <v>2353</v>
      </c>
      <c r="L220" s="416"/>
      <c r="Q220" s="211"/>
      <c r="T220" s="666" t="s">
        <v>3036</v>
      </c>
      <c r="U220" s="416"/>
      <c r="Z220" s="211"/>
    </row>
    <row r="221" spans="2:26">
      <c r="B221" s="730" t="s">
        <v>1621</v>
      </c>
      <c r="K221" s="416" t="s">
        <v>2354</v>
      </c>
      <c r="L221" s="416"/>
      <c r="Q221" s="211"/>
      <c r="T221" s="666" t="s">
        <v>3037</v>
      </c>
      <c r="U221" s="416"/>
      <c r="Z221" s="211"/>
    </row>
    <row r="222" spans="2:26">
      <c r="B222" s="730" t="s">
        <v>1622</v>
      </c>
      <c r="K222" s="416" t="s">
        <v>2355</v>
      </c>
      <c r="L222" s="416"/>
      <c r="Q222" s="211"/>
      <c r="T222" s="666" t="s">
        <v>3038</v>
      </c>
      <c r="U222" s="416"/>
      <c r="Z222" s="211"/>
    </row>
    <row r="223" spans="2:26">
      <c r="B223" s="730" t="s">
        <v>1623</v>
      </c>
      <c r="K223" s="416" t="s">
        <v>2356</v>
      </c>
      <c r="L223" s="416"/>
      <c r="Q223" s="211"/>
      <c r="T223" s="666" t="s">
        <v>3039</v>
      </c>
      <c r="U223" s="416"/>
      <c r="Z223" s="211"/>
    </row>
    <row r="224" spans="2:26">
      <c r="B224" s="730" t="s">
        <v>1624</v>
      </c>
      <c r="K224" s="416" t="s">
        <v>2357</v>
      </c>
      <c r="L224" s="416"/>
      <c r="Q224" s="211"/>
      <c r="T224" s="666" t="s">
        <v>3040</v>
      </c>
      <c r="U224" s="416"/>
      <c r="Z224" s="211"/>
    </row>
    <row r="225" spans="2:26">
      <c r="B225" s="730" t="s">
        <v>1625</v>
      </c>
      <c r="K225" s="416" t="s">
        <v>2358</v>
      </c>
      <c r="L225" s="416"/>
      <c r="Q225" s="211"/>
      <c r="T225" s="666" t="s">
        <v>3041</v>
      </c>
      <c r="U225" s="416"/>
      <c r="Z225" s="211"/>
    </row>
    <row r="226" spans="2:26">
      <c r="B226" s="730" t="s">
        <v>1626</v>
      </c>
      <c r="K226" s="416" t="s">
        <v>2359</v>
      </c>
      <c r="L226" s="416"/>
      <c r="Q226" s="211"/>
      <c r="T226" s="666" t="s">
        <v>3042</v>
      </c>
      <c r="U226" s="416"/>
      <c r="Z226" s="211"/>
    </row>
    <row r="227" spans="2:26">
      <c r="B227" s="730" t="s">
        <v>1627</v>
      </c>
      <c r="K227" s="416" t="s">
        <v>2360</v>
      </c>
      <c r="L227" s="416"/>
      <c r="Q227" s="211"/>
      <c r="T227" s="666" t="s">
        <v>3043</v>
      </c>
      <c r="U227" s="416"/>
      <c r="Z227" s="211"/>
    </row>
    <row r="228" spans="2:26">
      <c r="B228" s="730" t="s">
        <v>1628</v>
      </c>
      <c r="K228" s="416" t="s">
        <v>2361</v>
      </c>
      <c r="L228" s="416"/>
      <c r="Q228" s="211"/>
      <c r="T228" s="666" t="s">
        <v>3044</v>
      </c>
      <c r="U228" s="416"/>
      <c r="Z228" s="211"/>
    </row>
    <row r="229" spans="2:26">
      <c r="B229" s="730" t="s">
        <v>1629</v>
      </c>
      <c r="K229" s="416" t="s">
        <v>2362</v>
      </c>
      <c r="L229" s="416"/>
      <c r="Q229" s="211"/>
      <c r="T229" s="666" t="s">
        <v>3045</v>
      </c>
      <c r="U229" s="416"/>
      <c r="Z229" s="211"/>
    </row>
    <row r="230" spans="2:26">
      <c r="B230" s="730" t="s">
        <v>1630</v>
      </c>
      <c r="K230" s="416" t="s">
        <v>2363</v>
      </c>
      <c r="L230" s="416"/>
      <c r="Q230" s="211"/>
      <c r="T230" s="666" t="s">
        <v>3046</v>
      </c>
      <c r="U230" s="416"/>
      <c r="Z230" s="211"/>
    </row>
    <row r="231" spans="2:26">
      <c r="B231" s="730" t="s">
        <v>1631</v>
      </c>
      <c r="K231" s="416" t="s">
        <v>2364</v>
      </c>
      <c r="L231" s="416"/>
      <c r="Q231" s="211"/>
      <c r="T231" s="666" t="s">
        <v>3047</v>
      </c>
      <c r="U231" s="416"/>
      <c r="Z231" s="211"/>
    </row>
    <row r="232" spans="2:26">
      <c r="B232" s="730" t="s">
        <v>1632</v>
      </c>
      <c r="K232" s="416" t="s">
        <v>2365</v>
      </c>
      <c r="L232" s="416"/>
      <c r="Q232" s="211"/>
      <c r="T232" s="666" t="s">
        <v>3048</v>
      </c>
      <c r="U232" s="416"/>
      <c r="Z232" s="211"/>
    </row>
    <row r="233" spans="2:26">
      <c r="B233" s="730" t="s">
        <v>1633</v>
      </c>
      <c r="K233" s="416" t="s">
        <v>2366</v>
      </c>
      <c r="L233" s="416"/>
      <c r="Q233" s="211"/>
      <c r="T233" s="666" t="s">
        <v>3049</v>
      </c>
      <c r="U233" s="416"/>
      <c r="Z233" s="211"/>
    </row>
    <row r="234" spans="2:26">
      <c r="B234" s="730" t="s">
        <v>1634</v>
      </c>
      <c r="K234" s="416" t="s">
        <v>2367</v>
      </c>
      <c r="L234" s="416"/>
      <c r="Q234" s="211"/>
      <c r="T234" s="666" t="s">
        <v>3050</v>
      </c>
      <c r="U234" s="416"/>
      <c r="Z234" s="211"/>
    </row>
    <row r="235" spans="2:26">
      <c r="B235" s="730" t="s">
        <v>1635</v>
      </c>
      <c r="K235" s="416" t="s">
        <v>2368</v>
      </c>
      <c r="L235" s="416"/>
      <c r="Q235" s="211"/>
      <c r="T235" s="666" t="s">
        <v>3051</v>
      </c>
      <c r="U235" s="416"/>
      <c r="Z235" s="211"/>
    </row>
    <row r="236" spans="2:26">
      <c r="B236" s="730" t="s">
        <v>1636</v>
      </c>
      <c r="K236" s="416" t="s">
        <v>2369</v>
      </c>
      <c r="L236" s="416"/>
      <c r="Q236" s="211"/>
      <c r="T236" s="666" t="s">
        <v>3052</v>
      </c>
      <c r="U236" s="416"/>
      <c r="Z236" s="211"/>
    </row>
    <row r="237" spans="2:26">
      <c r="B237" s="730" t="s">
        <v>1637</v>
      </c>
      <c r="K237" s="416" t="s">
        <v>2370</v>
      </c>
      <c r="L237" s="416"/>
      <c r="Q237" s="211"/>
      <c r="T237" s="666" t="s">
        <v>3053</v>
      </c>
      <c r="U237" s="416"/>
      <c r="Z237" s="211"/>
    </row>
    <row r="238" spans="2:26">
      <c r="B238" s="730" t="s">
        <v>1638</v>
      </c>
      <c r="K238" s="416" t="s">
        <v>2371</v>
      </c>
      <c r="L238" s="416"/>
      <c r="Q238" s="211"/>
      <c r="T238" s="666" t="s">
        <v>3054</v>
      </c>
      <c r="U238" s="416"/>
      <c r="Z238" s="211"/>
    </row>
    <row r="239" spans="2:26">
      <c r="B239" s="730" t="s">
        <v>1639</v>
      </c>
      <c r="K239" s="416" t="s">
        <v>2372</v>
      </c>
      <c r="L239" s="416"/>
      <c r="Q239" s="211"/>
      <c r="T239" s="666" t="s">
        <v>3055</v>
      </c>
      <c r="U239" s="416"/>
      <c r="Z239" s="211"/>
    </row>
    <row r="240" spans="2:26">
      <c r="B240" s="730" t="s">
        <v>1640</v>
      </c>
      <c r="K240" s="416" t="s">
        <v>2373</v>
      </c>
      <c r="L240" s="416"/>
      <c r="Q240" s="211"/>
      <c r="T240" s="666" t="s">
        <v>3056</v>
      </c>
      <c r="U240" s="416"/>
      <c r="Z240" s="211"/>
    </row>
    <row r="241" spans="2:26">
      <c r="B241" s="730" t="s">
        <v>1641</v>
      </c>
      <c r="K241" s="416" t="s">
        <v>2374</v>
      </c>
      <c r="L241" s="416"/>
      <c r="Q241" s="211"/>
      <c r="T241" s="666" t="s">
        <v>3057</v>
      </c>
      <c r="U241" s="416"/>
      <c r="Z241" s="211"/>
    </row>
    <row r="242" spans="2:26">
      <c r="B242" s="730" t="s">
        <v>1642</v>
      </c>
      <c r="K242" s="416" t="s">
        <v>2375</v>
      </c>
      <c r="L242" s="416"/>
      <c r="Q242" s="211"/>
      <c r="T242" s="666" t="s">
        <v>3058</v>
      </c>
      <c r="U242" s="416"/>
      <c r="Z242" s="211"/>
    </row>
    <row r="243" spans="2:26">
      <c r="B243" s="730" t="s">
        <v>1643</v>
      </c>
      <c r="K243" s="416" t="s">
        <v>2376</v>
      </c>
      <c r="L243" s="416"/>
      <c r="Q243" s="211"/>
      <c r="T243" s="666" t="s">
        <v>3059</v>
      </c>
      <c r="U243" s="416"/>
      <c r="Z243" s="211"/>
    </row>
    <row r="244" spans="2:26">
      <c r="B244" s="730" t="s">
        <v>1644</v>
      </c>
      <c r="K244" s="416" t="s">
        <v>2377</v>
      </c>
      <c r="L244" s="416"/>
      <c r="Q244" s="211"/>
      <c r="T244" s="666" t="s">
        <v>3060</v>
      </c>
      <c r="U244" s="416"/>
      <c r="Z244" s="211"/>
    </row>
    <row r="245" spans="2:26">
      <c r="B245" s="730" t="s">
        <v>1645</v>
      </c>
      <c r="K245" s="416" t="s">
        <v>2378</v>
      </c>
      <c r="L245" s="416"/>
      <c r="Q245" s="211"/>
      <c r="T245" s="666" t="s">
        <v>3061</v>
      </c>
      <c r="U245" s="416"/>
      <c r="Z245" s="211"/>
    </row>
    <row r="246" spans="2:26">
      <c r="B246" s="730" t="s">
        <v>1646</v>
      </c>
      <c r="K246" s="416" t="s">
        <v>2379</v>
      </c>
      <c r="L246" s="416"/>
      <c r="Q246" s="211"/>
      <c r="T246" s="666" t="s">
        <v>3062</v>
      </c>
      <c r="U246" s="416"/>
      <c r="Z246" s="211"/>
    </row>
    <row r="247" spans="2:26">
      <c r="B247" s="730" t="s">
        <v>1647</v>
      </c>
      <c r="K247" s="416" t="s">
        <v>2380</v>
      </c>
      <c r="L247" s="416"/>
      <c r="Q247" s="211"/>
      <c r="T247" s="666" t="s">
        <v>3063</v>
      </c>
      <c r="U247" s="416"/>
      <c r="Z247" s="211"/>
    </row>
    <row r="248" spans="2:26">
      <c r="B248" s="730" t="s">
        <v>1648</v>
      </c>
      <c r="K248" s="416" t="s">
        <v>2381</v>
      </c>
      <c r="L248" s="416"/>
      <c r="Q248" s="211"/>
      <c r="T248" s="666" t="s">
        <v>3064</v>
      </c>
      <c r="U248" s="416"/>
      <c r="Z248" s="211"/>
    </row>
    <row r="249" spans="2:26">
      <c r="B249" s="730" t="s">
        <v>1649</v>
      </c>
      <c r="K249" s="416" t="s">
        <v>2382</v>
      </c>
      <c r="L249" s="416"/>
      <c r="Q249" s="211"/>
      <c r="T249" s="666" t="s">
        <v>3065</v>
      </c>
      <c r="U249" s="416"/>
      <c r="Z249" s="211"/>
    </row>
    <row r="250" spans="2:26">
      <c r="B250" s="730" t="s">
        <v>1650</v>
      </c>
      <c r="K250" s="416" t="s">
        <v>2383</v>
      </c>
      <c r="L250" s="416"/>
      <c r="Q250" s="211"/>
      <c r="T250" s="666" t="s">
        <v>3066</v>
      </c>
      <c r="U250" s="416"/>
      <c r="Z250" s="211"/>
    </row>
    <row r="251" spans="2:26">
      <c r="B251" s="730" t="s">
        <v>1651</v>
      </c>
      <c r="K251" s="416" t="s">
        <v>2384</v>
      </c>
      <c r="L251" s="416"/>
      <c r="Q251" s="211"/>
      <c r="T251" s="666" t="s">
        <v>3067</v>
      </c>
      <c r="U251" s="416"/>
      <c r="Z251" s="211"/>
    </row>
    <row r="252" spans="2:26">
      <c r="B252" s="730" t="s">
        <v>1652</v>
      </c>
      <c r="K252" s="416" t="s">
        <v>2385</v>
      </c>
      <c r="L252" s="416"/>
      <c r="Q252" s="211"/>
      <c r="T252" s="666" t="s">
        <v>3068</v>
      </c>
      <c r="U252" s="416"/>
      <c r="Z252" s="211"/>
    </row>
    <row r="253" spans="2:26">
      <c r="B253" s="730" t="s">
        <v>1653</v>
      </c>
      <c r="K253" s="416" t="s">
        <v>2386</v>
      </c>
      <c r="L253" s="416"/>
      <c r="Q253" s="211"/>
      <c r="T253" s="666" t="s">
        <v>3069</v>
      </c>
      <c r="U253" s="416"/>
      <c r="Z253" s="211"/>
    </row>
    <row r="254" spans="2:26">
      <c r="B254" s="730" t="s">
        <v>1654</v>
      </c>
      <c r="K254" s="416" t="s">
        <v>2387</v>
      </c>
      <c r="L254" s="416"/>
      <c r="Q254" s="211"/>
      <c r="T254" s="666" t="s">
        <v>3070</v>
      </c>
      <c r="U254" s="416"/>
      <c r="Z254" s="211"/>
    </row>
    <row r="255" spans="2:26">
      <c r="B255" s="730" t="s">
        <v>1655</v>
      </c>
      <c r="K255" s="416" t="s">
        <v>2388</v>
      </c>
      <c r="L255" s="416"/>
      <c r="Q255" s="211"/>
      <c r="T255" s="666" t="s">
        <v>3071</v>
      </c>
      <c r="U255" s="416"/>
      <c r="Z255" s="211"/>
    </row>
    <row r="256" spans="2:26">
      <c r="B256" s="730" t="s">
        <v>1656</v>
      </c>
      <c r="K256" s="416" t="s">
        <v>2389</v>
      </c>
      <c r="L256" s="416"/>
      <c r="Q256" s="211"/>
      <c r="T256" s="666" t="s">
        <v>3072</v>
      </c>
      <c r="U256" s="416"/>
      <c r="Z256" s="211"/>
    </row>
    <row r="257" spans="2:26">
      <c r="B257" s="730" t="s">
        <v>1657</v>
      </c>
      <c r="K257" s="416" t="s">
        <v>2390</v>
      </c>
      <c r="L257" s="416"/>
      <c r="Q257" s="211"/>
      <c r="T257" s="666" t="s">
        <v>3073</v>
      </c>
      <c r="U257" s="416"/>
      <c r="Z257" s="211"/>
    </row>
    <row r="258" spans="2:26">
      <c r="B258" s="730" t="s">
        <v>1658</v>
      </c>
      <c r="K258" s="416" t="s">
        <v>2391</v>
      </c>
      <c r="L258" s="416"/>
      <c r="Q258" s="211"/>
      <c r="T258" s="666" t="s">
        <v>3074</v>
      </c>
      <c r="U258" s="416"/>
      <c r="Z258" s="211"/>
    </row>
    <row r="259" spans="2:26">
      <c r="B259" s="730" t="s">
        <v>1659</v>
      </c>
      <c r="K259" s="416" t="s">
        <v>2392</v>
      </c>
      <c r="L259" s="416"/>
      <c r="Q259" s="211"/>
      <c r="T259" s="666" t="s">
        <v>3075</v>
      </c>
      <c r="U259" s="416"/>
      <c r="Z259" s="211"/>
    </row>
    <row r="260" spans="2:26">
      <c r="B260" s="730" t="s">
        <v>1660</v>
      </c>
      <c r="K260" s="416" t="s">
        <v>2393</v>
      </c>
      <c r="L260" s="416"/>
      <c r="Q260" s="211"/>
      <c r="T260" s="666" t="s">
        <v>3076</v>
      </c>
      <c r="U260" s="416"/>
      <c r="Z260" s="211"/>
    </row>
    <row r="261" spans="2:26">
      <c r="B261" s="730" t="s">
        <v>1661</v>
      </c>
      <c r="K261" s="416" t="s">
        <v>2394</v>
      </c>
      <c r="L261" s="416"/>
      <c r="Q261" s="211"/>
      <c r="T261" s="666" t="s">
        <v>3077</v>
      </c>
      <c r="U261" s="416"/>
      <c r="Z261" s="211"/>
    </row>
    <row r="262" spans="2:26">
      <c r="B262" s="730" t="s">
        <v>1662</v>
      </c>
      <c r="K262" s="416" t="s">
        <v>2395</v>
      </c>
      <c r="L262" s="416"/>
      <c r="Q262" s="211"/>
      <c r="T262" s="666" t="s">
        <v>3078</v>
      </c>
      <c r="U262" s="416"/>
      <c r="Z262" s="211"/>
    </row>
    <row r="263" spans="2:26">
      <c r="B263" s="730" t="s">
        <v>1663</v>
      </c>
      <c r="K263" s="416" t="s">
        <v>2396</v>
      </c>
      <c r="L263" s="416"/>
      <c r="Q263" s="211"/>
      <c r="T263" s="666" t="s">
        <v>3079</v>
      </c>
      <c r="U263" s="416"/>
      <c r="Z263" s="211"/>
    </row>
    <row r="264" spans="2:26">
      <c r="B264" s="730" t="s">
        <v>1664</v>
      </c>
      <c r="K264" s="416" t="s">
        <v>2397</v>
      </c>
      <c r="L264" s="416"/>
      <c r="Q264" s="211"/>
      <c r="T264" s="666" t="s">
        <v>3080</v>
      </c>
      <c r="U264" s="416"/>
      <c r="Z264" s="211"/>
    </row>
    <row r="265" spans="2:26">
      <c r="B265" s="730" t="s">
        <v>1665</v>
      </c>
      <c r="K265" s="416" t="s">
        <v>2398</v>
      </c>
      <c r="L265" s="416"/>
      <c r="Q265" s="211"/>
      <c r="T265" s="666" t="s">
        <v>3081</v>
      </c>
      <c r="U265" s="416"/>
      <c r="Z265" s="211"/>
    </row>
    <row r="266" spans="2:26">
      <c r="B266" s="730" t="s">
        <v>1666</v>
      </c>
      <c r="K266" s="416" t="s">
        <v>2399</v>
      </c>
      <c r="L266" s="416"/>
      <c r="Q266" s="211"/>
      <c r="T266" s="666" t="s">
        <v>3082</v>
      </c>
      <c r="U266" s="416"/>
      <c r="Z266" s="211"/>
    </row>
    <row r="267" spans="2:26">
      <c r="B267" s="730" t="s">
        <v>1667</v>
      </c>
      <c r="K267" s="416" t="s">
        <v>2400</v>
      </c>
      <c r="L267" s="416"/>
      <c r="Q267" s="211"/>
      <c r="T267" s="666" t="s">
        <v>3083</v>
      </c>
      <c r="U267" s="416"/>
      <c r="Z267" s="211"/>
    </row>
    <row r="268" spans="2:26">
      <c r="B268" s="730" t="s">
        <v>1668</v>
      </c>
      <c r="K268" s="416" t="s">
        <v>2401</v>
      </c>
      <c r="L268" s="416"/>
      <c r="Q268" s="211"/>
      <c r="T268" s="666" t="s">
        <v>3084</v>
      </c>
      <c r="U268" s="416"/>
      <c r="Z268" s="211"/>
    </row>
    <row r="269" spans="2:26">
      <c r="B269" s="730" t="s">
        <v>1669</v>
      </c>
      <c r="K269" s="416" t="s">
        <v>2402</v>
      </c>
      <c r="L269" s="416"/>
      <c r="Q269" s="211"/>
      <c r="T269" s="666" t="s">
        <v>3085</v>
      </c>
      <c r="U269" s="416"/>
      <c r="Z269" s="211"/>
    </row>
    <row r="270" spans="2:26">
      <c r="B270" s="730" t="s">
        <v>1670</v>
      </c>
      <c r="K270" s="416" t="s">
        <v>2403</v>
      </c>
      <c r="L270" s="416"/>
      <c r="Q270" s="211"/>
      <c r="T270" s="666" t="s">
        <v>3086</v>
      </c>
      <c r="U270" s="416"/>
      <c r="Z270" s="211"/>
    </row>
    <row r="271" spans="2:26">
      <c r="B271" s="730" t="s">
        <v>1671</v>
      </c>
      <c r="K271" s="416" t="s">
        <v>2404</v>
      </c>
      <c r="L271" s="416"/>
      <c r="Q271" s="211"/>
      <c r="T271" s="666" t="s">
        <v>3087</v>
      </c>
      <c r="U271" s="416"/>
      <c r="Z271" s="211"/>
    </row>
    <row r="272" spans="2:26">
      <c r="B272" s="730" t="s">
        <v>1672</v>
      </c>
      <c r="K272" s="416" t="s">
        <v>2405</v>
      </c>
      <c r="L272" s="416"/>
      <c r="Q272" s="211"/>
      <c r="T272" s="666" t="s">
        <v>3088</v>
      </c>
      <c r="U272" s="416"/>
      <c r="Z272" s="211"/>
    </row>
    <row r="273" spans="2:26">
      <c r="B273" s="730" t="s">
        <v>1673</v>
      </c>
      <c r="K273" s="416" t="s">
        <v>2406</v>
      </c>
      <c r="L273" s="416"/>
      <c r="Q273" s="211"/>
      <c r="T273" s="666" t="s">
        <v>3089</v>
      </c>
      <c r="U273" s="416"/>
      <c r="Z273" s="211"/>
    </row>
    <row r="274" spans="2:26">
      <c r="B274" s="730" t="s">
        <v>1674</v>
      </c>
      <c r="K274" s="416" t="s">
        <v>2407</v>
      </c>
      <c r="L274" s="416"/>
      <c r="Q274" s="211"/>
      <c r="T274" s="666" t="s">
        <v>3090</v>
      </c>
      <c r="U274" s="416"/>
      <c r="Z274" s="211"/>
    </row>
    <row r="275" spans="2:26">
      <c r="B275" s="730" t="s">
        <v>1675</v>
      </c>
      <c r="K275" s="416" t="s">
        <v>2408</v>
      </c>
      <c r="L275" s="416"/>
      <c r="Q275" s="211"/>
      <c r="T275" s="666" t="s">
        <v>3091</v>
      </c>
      <c r="U275" s="416"/>
      <c r="Z275" s="211"/>
    </row>
    <row r="276" spans="2:26" ht="15.75" thickBot="1">
      <c r="B276" s="730" t="s">
        <v>1676</v>
      </c>
      <c r="K276" s="416" t="s">
        <v>2409</v>
      </c>
      <c r="L276" s="416"/>
      <c r="Q276" s="211"/>
      <c r="T276" s="733" t="s">
        <v>3092</v>
      </c>
      <c r="U276" s="734"/>
      <c r="V276" s="213"/>
      <c r="W276" s="213"/>
      <c r="X276" s="213"/>
      <c r="Y276" s="213"/>
      <c r="Z276" s="214"/>
    </row>
    <row r="277" spans="2:26">
      <c r="B277" s="730" t="s">
        <v>1677</v>
      </c>
      <c r="K277" s="416" t="s">
        <v>2410</v>
      </c>
      <c r="L277" s="416"/>
      <c r="Q277" s="211"/>
    </row>
    <row r="278" spans="2:26">
      <c r="B278" s="730" t="s">
        <v>1678</v>
      </c>
      <c r="K278" s="416" t="s">
        <v>2411</v>
      </c>
      <c r="L278" s="416"/>
      <c r="Q278" s="211"/>
    </row>
    <row r="279" spans="2:26">
      <c r="B279" s="730" t="s">
        <v>1679</v>
      </c>
      <c r="K279" s="416" t="s">
        <v>2412</v>
      </c>
      <c r="L279" s="416"/>
      <c r="Q279" s="211"/>
    </row>
    <row r="280" spans="2:26">
      <c r="B280" s="730" t="s">
        <v>1680</v>
      </c>
      <c r="K280" s="416" t="s">
        <v>2413</v>
      </c>
      <c r="L280" s="416"/>
      <c r="Q280" s="211"/>
    </row>
    <row r="281" spans="2:26">
      <c r="B281" s="730" t="s">
        <v>1681</v>
      </c>
      <c r="K281" s="416" t="s">
        <v>2414</v>
      </c>
      <c r="L281" s="416"/>
      <c r="Q281" s="211"/>
    </row>
    <row r="282" spans="2:26">
      <c r="B282" s="730" t="s">
        <v>1682</v>
      </c>
      <c r="K282" s="416" t="s">
        <v>2415</v>
      </c>
      <c r="L282" s="416"/>
      <c r="Q282" s="211"/>
    </row>
    <row r="283" spans="2:26">
      <c r="B283" s="730" t="s">
        <v>1683</v>
      </c>
      <c r="K283" s="416" t="s">
        <v>2416</v>
      </c>
      <c r="L283" s="416"/>
      <c r="Q283" s="211"/>
    </row>
    <row r="284" spans="2:26">
      <c r="B284" s="730" t="s">
        <v>1684</v>
      </c>
      <c r="K284" s="416" t="s">
        <v>2417</v>
      </c>
      <c r="L284" s="416"/>
      <c r="Q284" s="211"/>
    </row>
    <row r="285" spans="2:26">
      <c r="B285" s="730" t="s">
        <v>1685</v>
      </c>
      <c r="K285" s="416" t="s">
        <v>2418</v>
      </c>
      <c r="L285" s="416"/>
      <c r="Q285" s="211"/>
    </row>
    <row r="286" spans="2:26">
      <c r="B286" s="730" t="s">
        <v>1686</v>
      </c>
      <c r="K286" s="416" t="s">
        <v>2419</v>
      </c>
      <c r="L286" s="416"/>
      <c r="Q286" s="211"/>
    </row>
    <row r="287" spans="2:26">
      <c r="B287" s="730" t="s">
        <v>1687</v>
      </c>
      <c r="K287" s="416" t="s">
        <v>2420</v>
      </c>
      <c r="L287" s="416"/>
      <c r="Q287" s="211"/>
    </row>
    <row r="288" spans="2:26" ht="18.75">
      <c r="B288" s="730" t="s">
        <v>1688</v>
      </c>
      <c r="K288" s="731" t="s">
        <v>2421</v>
      </c>
      <c r="L288" s="416"/>
      <c r="Q288" s="211"/>
    </row>
    <row r="289" spans="2:17">
      <c r="B289" s="730" t="s">
        <v>1689</v>
      </c>
      <c r="K289" s="416" t="s">
        <v>2422</v>
      </c>
      <c r="L289" s="416"/>
      <c r="Q289" s="211"/>
    </row>
    <row r="290" spans="2:17">
      <c r="B290" s="730" t="s">
        <v>1690</v>
      </c>
      <c r="K290" s="416" t="s">
        <v>2423</v>
      </c>
      <c r="L290" s="416"/>
      <c r="Q290" s="211"/>
    </row>
    <row r="291" spans="2:17">
      <c r="B291" s="730" t="s">
        <v>1691</v>
      </c>
      <c r="K291" s="416" t="s">
        <v>2424</v>
      </c>
      <c r="L291" s="416"/>
      <c r="Q291" s="211"/>
    </row>
    <row r="292" spans="2:17">
      <c r="B292" s="730" t="s">
        <v>1692</v>
      </c>
      <c r="K292" s="416" t="s">
        <v>2425</v>
      </c>
      <c r="L292" s="416"/>
      <c r="Q292" s="211"/>
    </row>
    <row r="293" spans="2:17">
      <c r="B293" s="730" t="s">
        <v>1693</v>
      </c>
      <c r="K293" s="416" t="s">
        <v>2426</v>
      </c>
      <c r="L293" s="416"/>
      <c r="Q293" s="211"/>
    </row>
    <row r="294" spans="2:17">
      <c r="B294" s="730" t="s">
        <v>1694</v>
      </c>
      <c r="K294" s="416" t="s">
        <v>2427</v>
      </c>
      <c r="L294" s="416"/>
      <c r="Q294" s="211"/>
    </row>
    <row r="295" spans="2:17">
      <c r="B295" s="730" t="s">
        <v>1695</v>
      </c>
      <c r="K295" s="416" t="s">
        <v>2428</v>
      </c>
      <c r="L295" s="416"/>
      <c r="Q295" s="211"/>
    </row>
    <row r="296" spans="2:17">
      <c r="B296" s="730" t="s">
        <v>1696</v>
      </c>
      <c r="K296" s="416" t="s">
        <v>2429</v>
      </c>
      <c r="L296" s="416"/>
      <c r="Q296" s="211"/>
    </row>
    <row r="297" spans="2:17">
      <c r="B297" s="730" t="s">
        <v>1697</v>
      </c>
      <c r="K297" s="416" t="s">
        <v>2430</v>
      </c>
      <c r="L297" s="416"/>
      <c r="Q297" s="211"/>
    </row>
    <row r="298" spans="2:17">
      <c r="B298" s="730" t="s">
        <v>1698</v>
      </c>
      <c r="K298" s="416" t="s">
        <v>2431</v>
      </c>
      <c r="L298" s="416"/>
      <c r="Q298" s="211"/>
    </row>
    <row r="299" spans="2:17">
      <c r="B299" s="730" t="s">
        <v>1699</v>
      </c>
      <c r="K299" s="416" t="s">
        <v>2432</v>
      </c>
      <c r="L299" s="416"/>
      <c r="Q299" s="211"/>
    </row>
    <row r="300" spans="2:17">
      <c r="B300" s="730" t="s">
        <v>1700</v>
      </c>
      <c r="K300" s="416" t="s">
        <v>2433</v>
      </c>
      <c r="L300" s="416"/>
      <c r="Q300" s="211"/>
    </row>
    <row r="301" spans="2:17">
      <c r="B301" s="730" t="s">
        <v>1701</v>
      </c>
      <c r="K301" s="416" t="s">
        <v>2434</v>
      </c>
      <c r="L301" s="416"/>
      <c r="Q301" s="211"/>
    </row>
    <row r="302" spans="2:17">
      <c r="B302" s="730" t="s">
        <v>1702</v>
      </c>
      <c r="K302" s="416" t="s">
        <v>2435</v>
      </c>
      <c r="L302" s="416"/>
      <c r="Q302" s="211"/>
    </row>
    <row r="303" spans="2:17">
      <c r="B303" s="730" t="s">
        <v>1703</v>
      </c>
      <c r="K303" s="416" t="s">
        <v>2436</v>
      </c>
      <c r="L303" s="416"/>
      <c r="Q303" s="211"/>
    </row>
    <row r="304" spans="2:17">
      <c r="B304" s="730" t="s">
        <v>1704</v>
      </c>
      <c r="K304" s="416" t="s">
        <v>2437</v>
      </c>
      <c r="L304" s="416"/>
      <c r="Q304" s="211"/>
    </row>
    <row r="305" spans="2:17">
      <c r="B305" s="730" t="s">
        <v>1705</v>
      </c>
      <c r="K305" s="416" t="s">
        <v>2438</v>
      </c>
      <c r="L305" s="416"/>
      <c r="Q305" s="211"/>
    </row>
    <row r="306" spans="2:17">
      <c r="B306" s="730" t="s">
        <v>1706</v>
      </c>
      <c r="K306" s="416" t="s">
        <v>2439</v>
      </c>
      <c r="L306" s="416"/>
      <c r="Q306" s="211"/>
    </row>
    <row r="307" spans="2:17">
      <c r="B307" s="730" t="s">
        <v>1707</v>
      </c>
      <c r="K307" s="416" t="s">
        <v>2440</v>
      </c>
      <c r="L307" s="416"/>
      <c r="Q307" s="211"/>
    </row>
    <row r="308" spans="2:17">
      <c r="B308" s="730" t="s">
        <v>1708</v>
      </c>
      <c r="K308" s="416" t="s">
        <v>2441</v>
      </c>
      <c r="L308" s="416"/>
      <c r="Q308" s="211"/>
    </row>
    <row r="309" spans="2:17">
      <c r="B309" s="730" t="s">
        <v>1709</v>
      </c>
      <c r="K309" s="416" t="s">
        <v>2442</v>
      </c>
      <c r="L309" s="416"/>
      <c r="Q309" s="211"/>
    </row>
    <row r="310" spans="2:17">
      <c r="B310" s="730" t="s">
        <v>1710</v>
      </c>
      <c r="K310" s="416" t="s">
        <v>2443</v>
      </c>
      <c r="L310" s="416"/>
      <c r="Q310" s="211"/>
    </row>
    <row r="311" spans="2:17">
      <c r="B311" s="730" t="s">
        <v>1711</v>
      </c>
      <c r="K311" s="416" t="s">
        <v>2444</v>
      </c>
      <c r="L311" s="416"/>
      <c r="Q311" s="211"/>
    </row>
    <row r="312" spans="2:17">
      <c r="B312" s="730" t="s">
        <v>1712</v>
      </c>
      <c r="K312" s="416" t="s">
        <v>2445</v>
      </c>
      <c r="L312" s="416"/>
      <c r="Q312" s="211"/>
    </row>
    <row r="313" spans="2:17" ht="18.75">
      <c r="B313" s="729" t="s">
        <v>1713</v>
      </c>
      <c r="C313" s="731"/>
      <c r="K313" s="416" t="s">
        <v>2446</v>
      </c>
      <c r="L313" s="416"/>
      <c r="Q313" s="211"/>
    </row>
    <row r="314" spans="2:17">
      <c r="B314" s="730" t="s">
        <v>1714</v>
      </c>
      <c r="K314" s="416" t="s">
        <v>2447</v>
      </c>
      <c r="L314" s="416"/>
      <c r="Q314" s="211"/>
    </row>
    <row r="315" spans="2:17">
      <c r="B315" s="730" t="s">
        <v>1715</v>
      </c>
      <c r="K315" s="416" t="s">
        <v>2448</v>
      </c>
      <c r="L315" s="416"/>
      <c r="Q315" s="211"/>
    </row>
    <row r="316" spans="2:17" ht="18.75">
      <c r="B316" s="730" t="s">
        <v>1716</v>
      </c>
      <c r="K316" s="731" t="s">
        <v>2449</v>
      </c>
      <c r="L316" s="416"/>
      <c r="Q316" s="211"/>
    </row>
    <row r="317" spans="2:17">
      <c r="B317" s="730" t="s">
        <v>1717</v>
      </c>
      <c r="K317" s="416" t="s">
        <v>2450</v>
      </c>
      <c r="L317" s="416"/>
      <c r="Q317" s="211"/>
    </row>
    <row r="318" spans="2:17">
      <c r="B318" s="730" t="s">
        <v>1718</v>
      </c>
      <c r="K318" s="416" t="s">
        <v>2451</v>
      </c>
      <c r="L318" s="416"/>
      <c r="Q318" s="211"/>
    </row>
    <row r="319" spans="2:17">
      <c r="B319" s="730" t="s">
        <v>1719</v>
      </c>
      <c r="K319" s="416" t="s">
        <v>2452</v>
      </c>
      <c r="L319" s="416"/>
      <c r="Q319" s="211"/>
    </row>
    <row r="320" spans="2:17">
      <c r="B320" s="730" t="s">
        <v>1720</v>
      </c>
      <c r="K320" s="416" t="s">
        <v>2453</v>
      </c>
      <c r="L320" s="416"/>
      <c r="Q320" s="211"/>
    </row>
    <row r="321" spans="2:17">
      <c r="B321" s="730" t="s">
        <v>1721</v>
      </c>
      <c r="K321" s="416" t="s">
        <v>2454</v>
      </c>
      <c r="L321" s="416"/>
      <c r="Q321" s="211"/>
    </row>
    <row r="322" spans="2:17">
      <c r="B322" s="730" t="s">
        <v>1722</v>
      </c>
      <c r="K322" s="416" t="s">
        <v>2455</v>
      </c>
      <c r="L322" s="416"/>
      <c r="Q322" s="211"/>
    </row>
    <row r="323" spans="2:17">
      <c r="B323" s="730" t="s">
        <v>1723</v>
      </c>
      <c r="K323" s="416" t="s">
        <v>2456</v>
      </c>
      <c r="L323" s="416"/>
      <c r="Q323" s="211"/>
    </row>
    <row r="324" spans="2:17">
      <c r="B324" s="730" t="s">
        <v>1724</v>
      </c>
      <c r="K324" s="416" t="s">
        <v>2457</v>
      </c>
      <c r="L324" s="416"/>
      <c r="Q324" s="211"/>
    </row>
    <row r="325" spans="2:17">
      <c r="B325" s="730" t="s">
        <v>1725</v>
      </c>
      <c r="K325" s="416" t="s">
        <v>2458</v>
      </c>
      <c r="L325" s="416"/>
      <c r="Q325" s="211"/>
    </row>
    <row r="326" spans="2:17">
      <c r="B326" s="730" t="s">
        <v>1726</v>
      </c>
      <c r="K326" s="416" t="s">
        <v>2459</v>
      </c>
      <c r="L326" s="416"/>
      <c r="Q326" s="211"/>
    </row>
    <row r="327" spans="2:17">
      <c r="B327" s="730" t="s">
        <v>1727</v>
      </c>
      <c r="K327" s="416" t="s">
        <v>2460</v>
      </c>
      <c r="L327" s="416"/>
      <c r="Q327" s="211"/>
    </row>
    <row r="328" spans="2:17">
      <c r="B328" s="730" t="s">
        <v>1728</v>
      </c>
      <c r="K328" s="416" t="s">
        <v>2461</v>
      </c>
      <c r="L328" s="416"/>
      <c r="Q328" s="211"/>
    </row>
    <row r="329" spans="2:17">
      <c r="B329" s="730" t="s">
        <v>1729</v>
      </c>
      <c r="K329" s="416" t="s">
        <v>2462</v>
      </c>
      <c r="L329" s="416"/>
      <c r="Q329" s="211"/>
    </row>
    <row r="330" spans="2:17">
      <c r="B330" s="730" t="s">
        <v>1730</v>
      </c>
      <c r="K330" s="416" t="s">
        <v>2463</v>
      </c>
      <c r="L330" s="416"/>
      <c r="Q330" s="211"/>
    </row>
    <row r="331" spans="2:17">
      <c r="B331" s="730" t="s">
        <v>1731</v>
      </c>
      <c r="K331" s="416" t="s">
        <v>2464</v>
      </c>
      <c r="L331" s="416"/>
      <c r="Q331" s="211"/>
    </row>
    <row r="332" spans="2:17">
      <c r="B332" s="730" t="s">
        <v>1732</v>
      </c>
      <c r="K332" s="416" t="s">
        <v>2465</v>
      </c>
      <c r="L332" s="416"/>
      <c r="Q332" s="211"/>
    </row>
    <row r="333" spans="2:17">
      <c r="B333" s="730" t="s">
        <v>1733</v>
      </c>
      <c r="K333" s="416" t="s">
        <v>2466</v>
      </c>
      <c r="L333" s="416"/>
      <c r="Q333" s="211"/>
    </row>
    <row r="334" spans="2:17">
      <c r="B334" s="730" t="s">
        <v>1734</v>
      </c>
      <c r="K334" s="416" t="s">
        <v>2467</v>
      </c>
      <c r="L334" s="416"/>
      <c r="Q334" s="211"/>
    </row>
    <row r="335" spans="2:17">
      <c r="B335" s="730" t="s">
        <v>1735</v>
      </c>
      <c r="K335" s="416" t="s">
        <v>2468</v>
      </c>
      <c r="L335" s="416"/>
      <c r="Q335" s="211"/>
    </row>
    <row r="336" spans="2:17">
      <c r="B336" s="730" t="s">
        <v>1736</v>
      </c>
      <c r="K336" s="416" t="s">
        <v>2469</v>
      </c>
      <c r="L336" s="416"/>
      <c r="Q336" s="211"/>
    </row>
    <row r="337" spans="2:17">
      <c r="B337" s="730" t="s">
        <v>1737</v>
      </c>
      <c r="K337" s="416" t="s">
        <v>2470</v>
      </c>
      <c r="L337" s="416"/>
      <c r="Q337" s="211"/>
    </row>
    <row r="338" spans="2:17">
      <c r="B338" s="730" t="s">
        <v>1738</v>
      </c>
      <c r="K338" s="416" t="s">
        <v>2471</v>
      </c>
      <c r="L338" s="416"/>
      <c r="Q338" s="211"/>
    </row>
    <row r="339" spans="2:17">
      <c r="B339" s="730" t="s">
        <v>1739</v>
      </c>
      <c r="K339" s="416" t="s">
        <v>2472</v>
      </c>
      <c r="L339" s="416"/>
      <c r="Q339" s="211"/>
    </row>
    <row r="340" spans="2:17">
      <c r="B340" s="730" t="s">
        <v>1740</v>
      </c>
      <c r="K340" s="416" t="s">
        <v>2473</v>
      </c>
      <c r="L340" s="416"/>
      <c r="Q340" s="211"/>
    </row>
    <row r="341" spans="2:17">
      <c r="B341" s="730" t="s">
        <v>1741</v>
      </c>
      <c r="K341" s="416" t="s">
        <v>2474</v>
      </c>
      <c r="L341" s="416"/>
      <c r="Q341" s="211"/>
    </row>
    <row r="342" spans="2:17">
      <c r="B342" s="730" t="s">
        <v>1742</v>
      </c>
      <c r="K342" s="416" t="s">
        <v>2475</v>
      </c>
      <c r="L342" s="416"/>
      <c r="Q342" s="211"/>
    </row>
    <row r="343" spans="2:17">
      <c r="B343" s="730" t="s">
        <v>1743</v>
      </c>
      <c r="K343" s="416" t="s">
        <v>2476</v>
      </c>
      <c r="L343" s="416"/>
      <c r="Q343" s="211"/>
    </row>
    <row r="344" spans="2:17">
      <c r="B344" s="730" t="s">
        <v>1744</v>
      </c>
      <c r="K344" s="416" t="s">
        <v>2477</v>
      </c>
      <c r="L344" s="416"/>
      <c r="Q344" s="211"/>
    </row>
    <row r="345" spans="2:17" ht="18.75">
      <c r="B345" s="730" t="s">
        <v>1745</v>
      </c>
      <c r="K345" s="731" t="s">
        <v>2478</v>
      </c>
      <c r="L345" s="416"/>
      <c r="Q345" s="211"/>
    </row>
    <row r="346" spans="2:17">
      <c r="B346" s="730" t="s">
        <v>1746</v>
      </c>
      <c r="K346" s="416" t="s">
        <v>2479</v>
      </c>
      <c r="L346" s="416"/>
      <c r="Q346" s="211"/>
    </row>
    <row r="347" spans="2:17">
      <c r="B347" s="730" t="s">
        <v>1747</v>
      </c>
      <c r="K347" s="416" t="s">
        <v>2480</v>
      </c>
      <c r="L347" s="416"/>
      <c r="Q347" s="211"/>
    </row>
    <row r="348" spans="2:17">
      <c r="B348" s="730" t="s">
        <v>1748</v>
      </c>
      <c r="K348" s="416" t="s">
        <v>2481</v>
      </c>
      <c r="L348" s="416"/>
      <c r="Q348" s="211"/>
    </row>
    <row r="349" spans="2:17">
      <c r="B349" s="730" t="s">
        <v>1749</v>
      </c>
      <c r="K349" s="416" t="s">
        <v>2482</v>
      </c>
      <c r="L349" s="416"/>
      <c r="Q349" s="211"/>
    </row>
    <row r="350" spans="2:17">
      <c r="B350" s="730" t="s">
        <v>1750</v>
      </c>
      <c r="K350" s="416" t="s">
        <v>2483</v>
      </c>
      <c r="L350" s="416"/>
      <c r="Q350" s="211"/>
    </row>
    <row r="351" spans="2:17">
      <c r="B351" s="730" t="s">
        <v>1751</v>
      </c>
      <c r="K351" s="416" t="s">
        <v>2484</v>
      </c>
      <c r="L351" s="416"/>
      <c r="Q351" s="211"/>
    </row>
    <row r="352" spans="2:17">
      <c r="B352" s="730" t="s">
        <v>1752</v>
      </c>
      <c r="K352" s="416" t="s">
        <v>2485</v>
      </c>
      <c r="L352" s="416"/>
      <c r="Q352" s="211"/>
    </row>
    <row r="353" spans="2:17">
      <c r="B353" s="730" t="s">
        <v>1753</v>
      </c>
      <c r="K353" s="416" t="s">
        <v>2486</v>
      </c>
      <c r="L353" s="416"/>
      <c r="Q353" s="211"/>
    </row>
    <row r="354" spans="2:17">
      <c r="B354" s="730" t="s">
        <v>1754</v>
      </c>
      <c r="K354" s="416" t="s">
        <v>2487</v>
      </c>
      <c r="L354" s="416"/>
      <c r="Q354" s="211"/>
    </row>
    <row r="355" spans="2:17">
      <c r="B355" s="730" t="s">
        <v>1755</v>
      </c>
      <c r="K355" s="416" t="s">
        <v>2488</v>
      </c>
      <c r="L355" s="416"/>
      <c r="Q355" s="211"/>
    </row>
    <row r="356" spans="2:17">
      <c r="B356" s="730" t="s">
        <v>1756</v>
      </c>
      <c r="K356" s="416" t="s">
        <v>2489</v>
      </c>
      <c r="L356" s="416"/>
      <c r="Q356" s="211"/>
    </row>
    <row r="357" spans="2:17">
      <c r="B357" s="730" t="s">
        <v>1757</v>
      </c>
      <c r="K357" s="416" t="s">
        <v>2490</v>
      </c>
      <c r="L357" s="416"/>
      <c r="Q357" s="211"/>
    </row>
    <row r="358" spans="2:17">
      <c r="B358" s="730" t="s">
        <v>1758</v>
      </c>
      <c r="K358" s="416" t="s">
        <v>2491</v>
      </c>
      <c r="L358" s="416"/>
      <c r="Q358" s="211"/>
    </row>
    <row r="359" spans="2:17">
      <c r="B359" s="730" t="s">
        <v>1759</v>
      </c>
      <c r="K359" s="416" t="s">
        <v>2492</v>
      </c>
      <c r="L359" s="416"/>
      <c r="Q359" s="211"/>
    </row>
    <row r="360" spans="2:17">
      <c r="B360" s="730" t="s">
        <v>1760</v>
      </c>
      <c r="K360" s="416" t="s">
        <v>2493</v>
      </c>
      <c r="L360" s="416"/>
      <c r="Q360" s="211"/>
    </row>
    <row r="361" spans="2:17">
      <c r="B361" s="730" t="s">
        <v>1761</v>
      </c>
      <c r="K361" s="416" t="s">
        <v>2494</v>
      </c>
      <c r="L361" s="416"/>
      <c r="Q361" s="211"/>
    </row>
    <row r="362" spans="2:17">
      <c r="B362" s="730" t="s">
        <v>1762</v>
      </c>
      <c r="K362" s="416" t="s">
        <v>2495</v>
      </c>
      <c r="L362" s="416"/>
      <c r="Q362" s="211"/>
    </row>
    <row r="363" spans="2:17">
      <c r="B363" s="730" t="s">
        <v>1763</v>
      </c>
      <c r="K363" s="416" t="s">
        <v>2496</v>
      </c>
      <c r="L363" s="416"/>
      <c r="Q363" s="211"/>
    </row>
    <row r="364" spans="2:17">
      <c r="B364" s="730" t="s">
        <v>1764</v>
      </c>
      <c r="K364" s="416" t="s">
        <v>2497</v>
      </c>
      <c r="L364" s="416"/>
      <c r="Q364" s="211"/>
    </row>
    <row r="365" spans="2:17">
      <c r="B365" s="730" t="s">
        <v>1765</v>
      </c>
      <c r="K365" s="416" t="s">
        <v>2498</v>
      </c>
      <c r="L365" s="416"/>
      <c r="Q365" s="211"/>
    </row>
    <row r="366" spans="2:17">
      <c r="B366" s="730" t="s">
        <v>1766</v>
      </c>
      <c r="K366" s="416" t="s">
        <v>2499</v>
      </c>
      <c r="L366" s="416"/>
      <c r="Q366" s="211"/>
    </row>
    <row r="367" spans="2:17">
      <c r="B367" s="730" t="s">
        <v>1767</v>
      </c>
      <c r="K367" s="416" t="s">
        <v>2500</v>
      </c>
      <c r="L367" s="416"/>
      <c r="Q367" s="211"/>
    </row>
    <row r="368" spans="2:17">
      <c r="B368" s="730" t="s">
        <v>1768</v>
      </c>
      <c r="K368" s="416" t="s">
        <v>2501</v>
      </c>
      <c r="L368" s="416"/>
      <c r="Q368" s="211"/>
    </row>
    <row r="369" spans="2:17">
      <c r="B369" s="730" t="s">
        <v>1769</v>
      </c>
      <c r="K369" s="416" t="s">
        <v>2502</v>
      </c>
      <c r="L369" s="416"/>
      <c r="Q369" s="211"/>
    </row>
    <row r="370" spans="2:17">
      <c r="B370" s="730" t="s">
        <v>1770</v>
      </c>
      <c r="K370" s="416" t="s">
        <v>2503</v>
      </c>
      <c r="L370" s="416"/>
      <c r="Q370" s="211"/>
    </row>
    <row r="371" spans="2:17">
      <c r="B371" s="730" t="s">
        <v>1771</v>
      </c>
      <c r="K371" s="416" t="s">
        <v>2504</v>
      </c>
      <c r="L371" s="416"/>
      <c r="Q371" s="211"/>
    </row>
    <row r="372" spans="2:17">
      <c r="B372" s="730" t="s">
        <v>1772</v>
      </c>
      <c r="K372" s="416" t="s">
        <v>2505</v>
      </c>
      <c r="L372" s="416"/>
      <c r="Q372" s="211"/>
    </row>
    <row r="373" spans="2:17">
      <c r="B373" s="730" t="s">
        <v>1773</v>
      </c>
      <c r="K373" s="416" t="s">
        <v>2506</v>
      </c>
      <c r="L373" s="416"/>
      <c r="Q373" s="211"/>
    </row>
    <row r="374" spans="2:17">
      <c r="B374" s="730" t="s">
        <v>1774</v>
      </c>
      <c r="K374" s="416" t="s">
        <v>2507</v>
      </c>
      <c r="L374" s="416"/>
      <c r="Q374" s="211"/>
    </row>
    <row r="375" spans="2:17">
      <c r="B375" s="730" t="s">
        <v>1775</v>
      </c>
      <c r="K375" s="416" t="s">
        <v>2508</v>
      </c>
      <c r="L375" s="416"/>
      <c r="Q375" s="211"/>
    </row>
    <row r="376" spans="2:17">
      <c r="B376" s="730" t="s">
        <v>1776</v>
      </c>
      <c r="K376" s="416" t="s">
        <v>2509</v>
      </c>
      <c r="L376" s="416"/>
      <c r="Q376" s="211"/>
    </row>
    <row r="377" spans="2:17" ht="18.75">
      <c r="B377" s="730" t="s">
        <v>1777</v>
      </c>
      <c r="K377" s="731" t="s">
        <v>2510</v>
      </c>
      <c r="L377" s="416"/>
      <c r="Q377" s="211"/>
    </row>
    <row r="378" spans="2:17">
      <c r="B378" s="730" t="s">
        <v>1778</v>
      </c>
      <c r="K378" s="416" t="s">
        <v>2511</v>
      </c>
      <c r="L378" s="416"/>
      <c r="Q378" s="211"/>
    </row>
    <row r="379" spans="2:17">
      <c r="B379" s="730" t="s">
        <v>1779</v>
      </c>
      <c r="K379" s="416" t="s">
        <v>2512</v>
      </c>
      <c r="L379" s="416"/>
      <c r="Q379" s="211"/>
    </row>
    <row r="380" spans="2:17">
      <c r="B380" s="730" t="s">
        <v>1780</v>
      </c>
      <c r="K380" s="416" t="s">
        <v>2513</v>
      </c>
      <c r="L380" s="416"/>
      <c r="Q380" s="211"/>
    </row>
    <row r="381" spans="2:17">
      <c r="B381" s="730" t="s">
        <v>1781</v>
      </c>
      <c r="K381" s="416" t="s">
        <v>2514</v>
      </c>
      <c r="L381" s="416"/>
      <c r="Q381" s="211"/>
    </row>
    <row r="382" spans="2:17">
      <c r="B382" s="730" t="s">
        <v>1782</v>
      </c>
      <c r="K382" s="416" t="s">
        <v>2515</v>
      </c>
      <c r="L382" s="416"/>
      <c r="Q382" s="211"/>
    </row>
    <row r="383" spans="2:17">
      <c r="B383" s="730" t="s">
        <v>1783</v>
      </c>
      <c r="K383" s="416" t="s">
        <v>2516</v>
      </c>
      <c r="L383" s="416"/>
      <c r="Q383" s="211"/>
    </row>
    <row r="384" spans="2:17">
      <c r="B384" s="730" t="s">
        <v>1784</v>
      </c>
      <c r="K384" s="416" t="s">
        <v>2517</v>
      </c>
      <c r="L384" s="416"/>
      <c r="Q384" s="211"/>
    </row>
    <row r="385" spans="2:17">
      <c r="B385" s="730" t="s">
        <v>1785</v>
      </c>
      <c r="K385" s="416" t="s">
        <v>2518</v>
      </c>
      <c r="L385" s="416"/>
      <c r="Q385" s="211"/>
    </row>
    <row r="386" spans="2:17">
      <c r="B386" s="730" t="s">
        <v>1786</v>
      </c>
      <c r="K386" s="416" t="s">
        <v>2519</v>
      </c>
      <c r="L386" s="416"/>
      <c r="Q386" s="211"/>
    </row>
    <row r="387" spans="2:17">
      <c r="B387" s="730" t="s">
        <v>1787</v>
      </c>
      <c r="K387" s="416" t="s">
        <v>2520</v>
      </c>
      <c r="L387" s="416"/>
      <c r="Q387" s="211"/>
    </row>
    <row r="388" spans="2:17">
      <c r="B388" s="730" t="s">
        <v>1788</v>
      </c>
      <c r="K388" s="416" t="s">
        <v>2521</v>
      </c>
      <c r="L388" s="416"/>
      <c r="Q388" s="211"/>
    </row>
    <row r="389" spans="2:17">
      <c r="B389" s="730" t="s">
        <v>1789</v>
      </c>
      <c r="K389" s="416" t="s">
        <v>2522</v>
      </c>
      <c r="L389" s="416"/>
      <c r="Q389" s="211"/>
    </row>
    <row r="390" spans="2:17">
      <c r="B390" s="730" t="s">
        <v>1790</v>
      </c>
      <c r="K390" s="416" t="s">
        <v>2485</v>
      </c>
      <c r="L390" s="416"/>
      <c r="Q390" s="211"/>
    </row>
    <row r="391" spans="2:17">
      <c r="B391" s="730" t="s">
        <v>1791</v>
      </c>
      <c r="K391" s="416" t="s">
        <v>2523</v>
      </c>
      <c r="L391" s="416"/>
      <c r="Q391" s="211"/>
    </row>
    <row r="392" spans="2:17">
      <c r="B392" s="730" t="s">
        <v>1792</v>
      </c>
      <c r="K392" s="416" t="s">
        <v>2524</v>
      </c>
      <c r="L392" s="416"/>
      <c r="Q392" s="211"/>
    </row>
    <row r="393" spans="2:17">
      <c r="B393" s="730" t="s">
        <v>1793</v>
      </c>
      <c r="K393" s="416" t="s">
        <v>2525</v>
      </c>
      <c r="L393" s="416"/>
      <c r="Q393" s="211"/>
    </row>
    <row r="394" spans="2:17">
      <c r="B394" s="730" t="s">
        <v>1794</v>
      </c>
      <c r="K394" s="416" t="s">
        <v>2526</v>
      </c>
      <c r="L394" s="416"/>
      <c r="Q394" s="211"/>
    </row>
    <row r="395" spans="2:17">
      <c r="B395" s="730" t="s">
        <v>1795</v>
      </c>
      <c r="K395" s="416" t="s">
        <v>2527</v>
      </c>
      <c r="L395" s="416"/>
      <c r="Q395" s="211"/>
    </row>
    <row r="396" spans="2:17">
      <c r="B396" s="730" t="s">
        <v>1796</v>
      </c>
      <c r="K396" s="416" t="s">
        <v>2528</v>
      </c>
      <c r="L396" s="416"/>
      <c r="Q396" s="211"/>
    </row>
    <row r="397" spans="2:17">
      <c r="B397" s="730" t="s">
        <v>1797</v>
      </c>
      <c r="K397" s="416" t="s">
        <v>2529</v>
      </c>
      <c r="L397" s="416"/>
      <c r="Q397" s="211"/>
    </row>
    <row r="398" spans="2:17">
      <c r="B398" s="730" t="s">
        <v>1798</v>
      </c>
      <c r="K398" s="416" t="s">
        <v>2530</v>
      </c>
      <c r="L398" s="416"/>
      <c r="Q398" s="211"/>
    </row>
    <row r="399" spans="2:17">
      <c r="B399" s="730" t="s">
        <v>1799</v>
      </c>
      <c r="K399" s="416" t="s">
        <v>2531</v>
      </c>
      <c r="L399" s="416"/>
      <c r="Q399" s="211"/>
    </row>
    <row r="400" spans="2:17">
      <c r="B400" s="730" t="s">
        <v>1800</v>
      </c>
      <c r="K400" s="416" t="s">
        <v>2532</v>
      </c>
      <c r="L400" s="416"/>
      <c r="Q400" s="211"/>
    </row>
    <row r="401" spans="2:17">
      <c r="B401" s="730" t="s">
        <v>1801</v>
      </c>
      <c r="K401" s="416" t="s">
        <v>2533</v>
      </c>
      <c r="L401" s="416"/>
      <c r="Q401" s="211"/>
    </row>
    <row r="402" spans="2:17">
      <c r="B402" s="730" t="s">
        <v>1802</v>
      </c>
      <c r="K402" s="416" t="s">
        <v>2534</v>
      </c>
      <c r="L402" s="416"/>
      <c r="Q402" s="211"/>
    </row>
    <row r="403" spans="2:17">
      <c r="B403" s="730" t="s">
        <v>1803</v>
      </c>
      <c r="K403" s="416" t="s">
        <v>2535</v>
      </c>
      <c r="L403" s="416"/>
      <c r="Q403" s="211"/>
    </row>
    <row r="404" spans="2:17">
      <c r="B404" s="730" t="s">
        <v>1804</v>
      </c>
      <c r="K404" s="416" t="s">
        <v>2536</v>
      </c>
      <c r="L404" s="416"/>
      <c r="Q404" s="211"/>
    </row>
    <row r="405" spans="2:17">
      <c r="B405" s="730" t="s">
        <v>1805</v>
      </c>
      <c r="K405" s="416" t="s">
        <v>2537</v>
      </c>
      <c r="L405" s="416"/>
      <c r="Q405" s="211"/>
    </row>
    <row r="406" spans="2:17">
      <c r="B406" s="730" t="s">
        <v>1806</v>
      </c>
      <c r="K406" s="416" t="s">
        <v>2538</v>
      </c>
      <c r="L406" s="416"/>
      <c r="Q406" s="211"/>
    </row>
    <row r="407" spans="2:17">
      <c r="B407" s="730" t="s">
        <v>1807</v>
      </c>
      <c r="K407" s="416" t="s">
        <v>2539</v>
      </c>
      <c r="L407" s="416"/>
      <c r="Q407" s="211"/>
    </row>
    <row r="408" spans="2:17">
      <c r="B408" s="730" t="s">
        <v>1808</v>
      </c>
      <c r="K408" s="416" t="s">
        <v>2540</v>
      </c>
      <c r="L408" s="416"/>
      <c r="Q408" s="211"/>
    </row>
    <row r="409" spans="2:17">
      <c r="B409" s="730" t="s">
        <v>1809</v>
      </c>
      <c r="K409" s="416" t="s">
        <v>2541</v>
      </c>
      <c r="L409" s="416"/>
      <c r="Q409" s="211"/>
    </row>
    <row r="410" spans="2:17">
      <c r="B410" s="730" t="s">
        <v>1810</v>
      </c>
      <c r="K410" s="416" t="s">
        <v>2542</v>
      </c>
      <c r="L410" s="416"/>
      <c r="Q410" s="211"/>
    </row>
    <row r="411" spans="2:17">
      <c r="B411" s="730" t="s">
        <v>1811</v>
      </c>
      <c r="K411" s="416" t="s">
        <v>2543</v>
      </c>
      <c r="L411" s="416"/>
      <c r="Q411" s="211"/>
    </row>
    <row r="412" spans="2:17">
      <c r="B412" s="730" t="s">
        <v>1812</v>
      </c>
      <c r="K412" s="416" t="s">
        <v>2544</v>
      </c>
      <c r="L412" s="416"/>
      <c r="Q412" s="211"/>
    </row>
    <row r="413" spans="2:17">
      <c r="B413" s="730" t="s">
        <v>1813</v>
      </c>
      <c r="K413" s="416" t="s">
        <v>2545</v>
      </c>
      <c r="L413" s="416"/>
      <c r="Q413" s="211"/>
    </row>
    <row r="414" spans="2:17">
      <c r="B414" s="730" t="s">
        <v>1814</v>
      </c>
      <c r="K414" s="416" t="s">
        <v>2546</v>
      </c>
      <c r="L414" s="416"/>
      <c r="Q414" s="211"/>
    </row>
    <row r="415" spans="2:17">
      <c r="B415" s="730" t="s">
        <v>1815</v>
      </c>
      <c r="K415" s="416" t="s">
        <v>2547</v>
      </c>
      <c r="L415" s="416"/>
      <c r="Q415" s="211"/>
    </row>
    <row r="416" spans="2:17">
      <c r="B416" s="730" t="s">
        <v>1816</v>
      </c>
      <c r="K416" s="416" t="s">
        <v>2548</v>
      </c>
      <c r="L416" s="416"/>
      <c r="Q416" s="211"/>
    </row>
    <row r="417" spans="2:17">
      <c r="B417" s="730" t="s">
        <v>1817</v>
      </c>
      <c r="K417" s="416" t="s">
        <v>2549</v>
      </c>
      <c r="L417" s="416"/>
      <c r="Q417" s="211"/>
    </row>
    <row r="418" spans="2:17">
      <c r="B418" s="730" t="s">
        <v>1818</v>
      </c>
      <c r="K418" s="416" t="s">
        <v>2550</v>
      </c>
      <c r="L418" s="416"/>
      <c r="Q418" s="211"/>
    </row>
    <row r="419" spans="2:17">
      <c r="B419" s="730" t="s">
        <v>1819</v>
      </c>
      <c r="K419" s="416" t="s">
        <v>2551</v>
      </c>
      <c r="L419" s="416"/>
      <c r="Q419" s="211"/>
    </row>
    <row r="420" spans="2:17">
      <c r="B420" s="730" t="s">
        <v>1820</v>
      </c>
      <c r="K420" s="416" t="s">
        <v>2552</v>
      </c>
      <c r="L420" s="416"/>
      <c r="Q420" s="211"/>
    </row>
    <row r="421" spans="2:17">
      <c r="B421" s="730" t="s">
        <v>1821</v>
      </c>
      <c r="K421" s="416" t="s">
        <v>2553</v>
      </c>
      <c r="L421" s="416"/>
      <c r="Q421" s="211"/>
    </row>
    <row r="422" spans="2:17">
      <c r="B422" s="730" t="s">
        <v>1822</v>
      </c>
      <c r="K422" s="416" t="s">
        <v>2554</v>
      </c>
      <c r="L422" s="416"/>
      <c r="Q422" s="211"/>
    </row>
    <row r="423" spans="2:17">
      <c r="B423" s="730" t="s">
        <v>1823</v>
      </c>
      <c r="K423" s="416" t="s">
        <v>2555</v>
      </c>
      <c r="L423" s="416"/>
      <c r="Q423" s="211"/>
    </row>
    <row r="424" spans="2:17">
      <c r="B424" s="730" t="s">
        <v>1824</v>
      </c>
      <c r="K424" s="416" t="s">
        <v>2556</v>
      </c>
      <c r="L424" s="416"/>
      <c r="Q424" s="211"/>
    </row>
    <row r="425" spans="2:17">
      <c r="B425" s="730" t="s">
        <v>1825</v>
      </c>
      <c r="K425" s="416" t="s">
        <v>2557</v>
      </c>
      <c r="L425" s="416"/>
      <c r="Q425" s="211"/>
    </row>
    <row r="426" spans="2:17">
      <c r="B426" s="730" t="s">
        <v>1826</v>
      </c>
      <c r="K426" s="416" t="s">
        <v>2558</v>
      </c>
      <c r="L426" s="416"/>
      <c r="Q426" s="211"/>
    </row>
    <row r="427" spans="2:17">
      <c r="B427" s="730" t="s">
        <v>1827</v>
      </c>
      <c r="K427" s="416" t="s">
        <v>2559</v>
      </c>
      <c r="L427" s="416"/>
      <c r="Q427" s="211"/>
    </row>
    <row r="428" spans="2:17">
      <c r="B428" s="730" t="s">
        <v>1828</v>
      </c>
      <c r="K428" s="416" t="s">
        <v>2560</v>
      </c>
      <c r="L428" s="416"/>
      <c r="Q428" s="211"/>
    </row>
    <row r="429" spans="2:17">
      <c r="B429" s="730" t="s">
        <v>1829</v>
      </c>
      <c r="K429" s="416" t="s">
        <v>2561</v>
      </c>
      <c r="L429" s="416"/>
      <c r="Q429" s="211"/>
    </row>
    <row r="430" spans="2:17">
      <c r="B430" s="730" t="s">
        <v>1830</v>
      </c>
      <c r="K430" s="416" t="s">
        <v>2562</v>
      </c>
      <c r="L430" s="416"/>
      <c r="Q430" s="211"/>
    </row>
    <row r="431" spans="2:17">
      <c r="B431" s="730" t="s">
        <v>1831</v>
      </c>
      <c r="K431" s="416" t="s">
        <v>2563</v>
      </c>
      <c r="L431" s="416"/>
      <c r="Q431" s="211"/>
    </row>
    <row r="432" spans="2:17">
      <c r="B432" s="730" t="s">
        <v>1832</v>
      </c>
      <c r="K432" s="416" t="s">
        <v>2564</v>
      </c>
      <c r="L432" s="416"/>
      <c r="Q432" s="211"/>
    </row>
    <row r="433" spans="2:17">
      <c r="B433" s="730" t="s">
        <v>1833</v>
      </c>
      <c r="K433" s="416" t="s">
        <v>2565</v>
      </c>
      <c r="L433" s="416"/>
      <c r="Q433" s="211"/>
    </row>
    <row r="434" spans="2:17">
      <c r="B434" s="730" t="s">
        <v>1834</v>
      </c>
      <c r="K434" s="416" t="s">
        <v>2566</v>
      </c>
      <c r="L434" s="416"/>
      <c r="Q434" s="211"/>
    </row>
    <row r="435" spans="2:17">
      <c r="B435" s="730" t="s">
        <v>1835</v>
      </c>
      <c r="K435" s="416" t="s">
        <v>2567</v>
      </c>
      <c r="L435" s="416"/>
      <c r="Q435" s="211"/>
    </row>
    <row r="436" spans="2:17">
      <c r="B436" s="730" t="s">
        <v>1836</v>
      </c>
      <c r="K436" s="416" t="s">
        <v>2568</v>
      </c>
      <c r="L436" s="416"/>
      <c r="Q436" s="211"/>
    </row>
    <row r="437" spans="2:17">
      <c r="B437" s="730" t="s">
        <v>1837</v>
      </c>
      <c r="K437" s="416" t="s">
        <v>2569</v>
      </c>
      <c r="L437" s="416"/>
      <c r="Q437" s="211"/>
    </row>
    <row r="438" spans="2:17">
      <c r="B438" s="730" t="s">
        <v>1838</v>
      </c>
      <c r="K438" s="416" t="s">
        <v>2570</v>
      </c>
      <c r="L438" s="416"/>
      <c r="Q438" s="211"/>
    </row>
    <row r="439" spans="2:17">
      <c r="B439" s="730" t="s">
        <v>1839</v>
      </c>
      <c r="K439" s="416" t="s">
        <v>2571</v>
      </c>
      <c r="L439" s="416"/>
      <c r="Q439" s="211"/>
    </row>
    <row r="440" spans="2:17">
      <c r="B440" s="730" t="s">
        <v>1840</v>
      </c>
      <c r="K440" s="416" t="s">
        <v>2572</v>
      </c>
      <c r="L440" s="416"/>
      <c r="Q440" s="211"/>
    </row>
    <row r="441" spans="2:17">
      <c r="B441" s="730" t="s">
        <v>1841</v>
      </c>
      <c r="K441" s="416" t="s">
        <v>2573</v>
      </c>
      <c r="L441" s="416"/>
      <c r="Q441" s="211"/>
    </row>
    <row r="442" spans="2:17">
      <c r="B442" s="730" t="s">
        <v>1842</v>
      </c>
      <c r="K442" s="416" t="s">
        <v>2574</v>
      </c>
      <c r="L442" s="416"/>
      <c r="Q442" s="211"/>
    </row>
    <row r="443" spans="2:17">
      <c r="B443" s="730" t="s">
        <v>1843</v>
      </c>
      <c r="K443" s="416" t="s">
        <v>2575</v>
      </c>
      <c r="L443" s="416"/>
      <c r="Q443" s="211"/>
    </row>
    <row r="444" spans="2:17">
      <c r="B444" s="730" t="s">
        <v>1844</v>
      </c>
      <c r="K444" s="416" t="s">
        <v>2576</v>
      </c>
      <c r="L444" s="416"/>
      <c r="Q444" s="211"/>
    </row>
    <row r="445" spans="2:17">
      <c r="B445" s="730" t="s">
        <v>1845</v>
      </c>
      <c r="K445" s="416" t="s">
        <v>2577</v>
      </c>
      <c r="L445" s="416"/>
      <c r="Q445" s="211"/>
    </row>
    <row r="446" spans="2:17">
      <c r="B446" s="730" t="s">
        <v>1846</v>
      </c>
      <c r="K446" s="416" t="s">
        <v>2578</v>
      </c>
      <c r="L446" s="416"/>
      <c r="Q446" s="211"/>
    </row>
    <row r="447" spans="2:17">
      <c r="B447" s="730" t="s">
        <v>1847</v>
      </c>
      <c r="K447" s="416" t="s">
        <v>2579</v>
      </c>
      <c r="L447" s="416"/>
      <c r="Q447" s="211"/>
    </row>
    <row r="448" spans="2:17">
      <c r="B448" s="730" t="s">
        <v>1848</v>
      </c>
      <c r="K448" s="416" t="s">
        <v>2580</v>
      </c>
      <c r="L448" s="416"/>
      <c r="Q448" s="211"/>
    </row>
    <row r="449" spans="2:17">
      <c r="B449" s="730" t="s">
        <v>1849</v>
      </c>
      <c r="K449" s="416" t="s">
        <v>2581</v>
      </c>
      <c r="L449" s="416"/>
      <c r="Q449" s="211"/>
    </row>
    <row r="450" spans="2:17">
      <c r="B450" s="730" t="s">
        <v>1850</v>
      </c>
      <c r="K450" s="416" t="s">
        <v>2582</v>
      </c>
      <c r="L450" s="416"/>
      <c r="Q450" s="211"/>
    </row>
    <row r="451" spans="2:17">
      <c r="B451" s="730" t="s">
        <v>1851</v>
      </c>
      <c r="K451" s="416" t="s">
        <v>2583</v>
      </c>
      <c r="L451" s="416"/>
      <c r="Q451" s="211"/>
    </row>
    <row r="452" spans="2:17">
      <c r="B452" s="730" t="s">
        <v>1852</v>
      </c>
      <c r="K452" s="416" t="s">
        <v>2584</v>
      </c>
      <c r="L452" s="416"/>
      <c r="Q452" s="211"/>
    </row>
    <row r="453" spans="2:17">
      <c r="B453" s="730" t="s">
        <v>1853</v>
      </c>
      <c r="K453" s="416" t="s">
        <v>2585</v>
      </c>
      <c r="L453" s="416"/>
      <c r="Q453" s="211"/>
    </row>
    <row r="454" spans="2:17">
      <c r="B454" s="730" t="s">
        <v>1854</v>
      </c>
      <c r="K454" s="416" t="s">
        <v>2586</v>
      </c>
      <c r="L454" s="416"/>
      <c r="Q454" s="211"/>
    </row>
    <row r="455" spans="2:17">
      <c r="B455" s="730" t="s">
        <v>1855</v>
      </c>
      <c r="K455" s="416" t="s">
        <v>2587</v>
      </c>
      <c r="L455" s="416"/>
      <c r="Q455" s="211"/>
    </row>
    <row r="456" spans="2:17">
      <c r="B456" s="730" t="s">
        <v>1856</v>
      </c>
      <c r="K456" s="416" t="s">
        <v>2588</v>
      </c>
      <c r="L456" s="416"/>
      <c r="Q456" s="211"/>
    </row>
    <row r="457" spans="2:17">
      <c r="B457" s="730" t="s">
        <v>1857</v>
      </c>
      <c r="K457" s="416" t="s">
        <v>2589</v>
      </c>
      <c r="L457" s="416"/>
      <c r="Q457" s="211"/>
    </row>
    <row r="458" spans="2:17">
      <c r="B458" s="730" t="s">
        <v>1858</v>
      </c>
      <c r="K458" s="416" t="s">
        <v>2590</v>
      </c>
      <c r="L458" s="416"/>
      <c r="Q458" s="211"/>
    </row>
    <row r="459" spans="2:17">
      <c r="B459" s="730" t="s">
        <v>1859</v>
      </c>
      <c r="K459" s="416" t="s">
        <v>2591</v>
      </c>
      <c r="L459" s="416"/>
      <c r="Q459" s="211"/>
    </row>
    <row r="460" spans="2:17">
      <c r="B460" s="730" t="s">
        <v>1860</v>
      </c>
      <c r="K460" s="416" t="s">
        <v>2592</v>
      </c>
      <c r="L460" s="416"/>
      <c r="Q460" s="211"/>
    </row>
    <row r="461" spans="2:17">
      <c r="B461" s="730" t="s">
        <v>1861</v>
      </c>
      <c r="K461" s="416" t="s">
        <v>2593</v>
      </c>
      <c r="L461" s="416"/>
      <c r="Q461" s="211"/>
    </row>
    <row r="462" spans="2:17">
      <c r="B462" s="730" t="s">
        <v>1862</v>
      </c>
      <c r="K462" s="416" t="s">
        <v>2594</v>
      </c>
      <c r="L462" s="416"/>
      <c r="Q462" s="211"/>
    </row>
    <row r="463" spans="2:17">
      <c r="B463" s="730" t="s">
        <v>1863</v>
      </c>
      <c r="K463" s="416" t="s">
        <v>2595</v>
      </c>
      <c r="L463" s="416"/>
      <c r="Q463" s="211"/>
    </row>
    <row r="464" spans="2:17">
      <c r="B464" s="730" t="s">
        <v>1864</v>
      </c>
      <c r="K464" s="416" t="s">
        <v>2596</v>
      </c>
      <c r="L464" s="416"/>
      <c r="Q464" s="211"/>
    </row>
    <row r="465" spans="2:17">
      <c r="B465" s="730" t="s">
        <v>1865</v>
      </c>
      <c r="K465" s="416" t="s">
        <v>2597</v>
      </c>
      <c r="L465" s="416"/>
      <c r="Q465" s="211"/>
    </row>
    <row r="466" spans="2:17">
      <c r="B466" s="730" t="s">
        <v>1866</v>
      </c>
      <c r="K466" s="416" t="s">
        <v>2598</v>
      </c>
      <c r="L466" s="416"/>
      <c r="Q466" s="211"/>
    </row>
    <row r="467" spans="2:17">
      <c r="B467" s="730" t="s">
        <v>1867</v>
      </c>
      <c r="K467" s="416" t="s">
        <v>2599</v>
      </c>
      <c r="L467" s="416"/>
      <c r="Q467" s="211"/>
    </row>
    <row r="468" spans="2:17">
      <c r="B468" s="730" t="s">
        <v>1868</v>
      </c>
      <c r="K468" s="416" t="s">
        <v>2600</v>
      </c>
      <c r="L468" s="416"/>
      <c r="Q468" s="211"/>
    </row>
    <row r="469" spans="2:17">
      <c r="B469" s="730" t="s">
        <v>1869</v>
      </c>
      <c r="K469" s="416" t="s">
        <v>2601</v>
      </c>
      <c r="L469" s="416"/>
      <c r="Q469" s="211"/>
    </row>
    <row r="470" spans="2:17">
      <c r="B470" s="730" t="s">
        <v>1870</v>
      </c>
      <c r="K470" s="416" t="s">
        <v>2602</v>
      </c>
      <c r="L470" s="416"/>
      <c r="Q470" s="211"/>
    </row>
    <row r="471" spans="2:17">
      <c r="B471" s="730" t="s">
        <v>1871</v>
      </c>
      <c r="K471" s="416" t="s">
        <v>2603</v>
      </c>
      <c r="L471" s="416"/>
      <c r="Q471" s="211"/>
    </row>
    <row r="472" spans="2:17">
      <c r="B472" s="730" t="s">
        <v>1872</v>
      </c>
      <c r="K472" s="416" t="s">
        <v>2604</v>
      </c>
      <c r="L472" s="416"/>
      <c r="Q472" s="211"/>
    </row>
    <row r="473" spans="2:17" ht="18.75">
      <c r="B473" s="729" t="s">
        <v>1873</v>
      </c>
      <c r="C473" s="731"/>
      <c r="K473" s="416" t="s">
        <v>2605</v>
      </c>
      <c r="L473" s="416"/>
      <c r="Q473" s="211"/>
    </row>
    <row r="474" spans="2:17">
      <c r="B474" s="730" t="s">
        <v>1874</v>
      </c>
      <c r="K474" s="416" t="s">
        <v>2606</v>
      </c>
      <c r="L474" s="416"/>
      <c r="Q474" s="211"/>
    </row>
    <row r="475" spans="2:17">
      <c r="B475" s="730" t="s">
        <v>1875</v>
      </c>
      <c r="K475" s="416" t="s">
        <v>2607</v>
      </c>
      <c r="L475" s="416"/>
      <c r="Q475" s="211"/>
    </row>
    <row r="476" spans="2:17">
      <c r="B476" s="730" t="s">
        <v>1876</v>
      </c>
      <c r="K476" s="416" t="s">
        <v>2608</v>
      </c>
      <c r="L476" s="416"/>
      <c r="Q476" s="211"/>
    </row>
    <row r="477" spans="2:17">
      <c r="B477" s="730" t="s">
        <v>1877</v>
      </c>
      <c r="K477" s="416" t="s">
        <v>2609</v>
      </c>
      <c r="L477" s="416"/>
      <c r="Q477" s="211"/>
    </row>
    <row r="478" spans="2:17">
      <c r="B478" s="730" t="s">
        <v>1878</v>
      </c>
      <c r="K478" s="416" t="s">
        <v>2610</v>
      </c>
      <c r="L478" s="416"/>
      <c r="Q478" s="211"/>
    </row>
    <row r="479" spans="2:17">
      <c r="B479" s="730" t="s">
        <v>1879</v>
      </c>
      <c r="K479" s="416" t="s">
        <v>2611</v>
      </c>
      <c r="L479" s="416"/>
      <c r="Q479" s="211"/>
    </row>
    <row r="480" spans="2:17">
      <c r="B480" s="730" t="s">
        <v>1880</v>
      </c>
      <c r="K480" s="416" t="s">
        <v>2612</v>
      </c>
      <c r="L480" s="416"/>
      <c r="Q480" s="211"/>
    </row>
    <row r="481" spans="2:17">
      <c r="B481" s="730" t="s">
        <v>1881</v>
      </c>
      <c r="K481" s="416" t="s">
        <v>2613</v>
      </c>
      <c r="L481" s="416"/>
      <c r="Q481" s="211"/>
    </row>
    <row r="482" spans="2:17">
      <c r="B482" s="730" t="s">
        <v>1882</v>
      </c>
      <c r="K482" s="416" t="s">
        <v>2614</v>
      </c>
      <c r="L482" s="416"/>
      <c r="Q482" s="211"/>
    </row>
    <row r="483" spans="2:17">
      <c r="B483" s="730" t="s">
        <v>1883</v>
      </c>
      <c r="K483" s="416" t="s">
        <v>2615</v>
      </c>
      <c r="L483" s="416"/>
      <c r="Q483" s="211"/>
    </row>
    <row r="484" spans="2:17">
      <c r="B484" s="730" t="s">
        <v>1884</v>
      </c>
      <c r="K484" s="416" t="s">
        <v>2616</v>
      </c>
      <c r="L484" s="416"/>
      <c r="Q484" s="211"/>
    </row>
    <row r="485" spans="2:17">
      <c r="B485" s="730" t="s">
        <v>1885</v>
      </c>
      <c r="K485" s="416" t="s">
        <v>2617</v>
      </c>
      <c r="L485" s="416"/>
      <c r="Q485" s="211"/>
    </row>
    <row r="486" spans="2:17">
      <c r="B486" s="730" t="s">
        <v>1886</v>
      </c>
      <c r="K486" s="416" t="s">
        <v>2618</v>
      </c>
      <c r="L486" s="416"/>
      <c r="Q486" s="211"/>
    </row>
    <row r="487" spans="2:17">
      <c r="B487" s="730" t="s">
        <v>1887</v>
      </c>
      <c r="K487" s="416" t="s">
        <v>2619</v>
      </c>
      <c r="L487" s="416"/>
      <c r="Q487" s="211"/>
    </row>
    <row r="488" spans="2:17">
      <c r="B488" s="730" t="s">
        <v>1888</v>
      </c>
      <c r="K488" s="416" t="s">
        <v>2620</v>
      </c>
      <c r="L488" s="416"/>
      <c r="Q488" s="211"/>
    </row>
    <row r="489" spans="2:17">
      <c r="B489" s="730" t="s">
        <v>1889</v>
      </c>
      <c r="K489" s="416" t="s">
        <v>2621</v>
      </c>
      <c r="L489" s="416"/>
      <c r="Q489" s="211"/>
    </row>
    <row r="490" spans="2:17">
      <c r="B490" s="730" t="s">
        <v>1890</v>
      </c>
      <c r="K490" s="416" t="s">
        <v>2622</v>
      </c>
      <c r="L490" s="416"/>
      <c r="Q490" s="211"/>
    </row>
    <row r="491" spans="2:17">
      <c r="B491" s="730" t="s">
        <v>1891</v>
      </c>
      <c r="K491" s="416" t="s">
        <v>2623</v>
      </c>
      <c r="L491" s="416"/>
      <c r="Q491" s="211"/>
    </row>
    <row r="492" spans="2:17">
      <c r="B492" s="730" t="s">
        <v>1892</v>
      </c>
      <c r="K492" s="416" t="s">
        <v>2624</v>
      </c>
      <c r="L492" s="416"/>
      <c r="Q492" s="211"/>
    </row>
    <row r="493" spans="2:17" ht="18.75">
      <c r="B493" s="730" t="s">
        <v>1893</v>
      </c>
      <c r="K493" s="731" t="s">
        <v>2625</v>
      </c>
      <c r="L493" s="416"/>
      <c r="Q493" s="211"/>
    </row>
    <row r="494" spans="2:17">
      <c r="B494" s="730" t="s">
        <v>1894</v>
      </c>
      <c r="K494" s="416" t="s">
        <v>2626</v>
      </c>
      <c r="L494" s="416"/>
      <c r="Q494" s="211"/>
    </row>
    <row r="495" spans="2:17">
      <c r="B495" s="730" t="s">
        <v>1895</v>
      </c>
      <c r="K495" s="416" t="s">
        <v>2627</v>
      </c>
      <c r="L495" s="416"/>
      <c r="Q495" s="211"/>
    </row>
    <row r="496" spans="2:17">
      <c r="B496" s="730" t="s">
        <v>1896</v>
      </c>
      <c r="K496" s="416" t="s">
        <v>2628</v>
      </c>
      <c r="L496" s="416"/>
      <c r="Q496" s="211"/>
    </row>
    <row r="497" spans="2:17">
      <c r="B497" s="730" t="s">
        <v>1897</v>
      </c>
      <c r="K497" s="416" t="s">
        <v>2629</v>
      </c>
      <c r="L497" s="416"/>
      <c r="Q497" s="211"/>
    </row>
    <row r="498" spans="2:17">
      <c r="B498" s="730" t="s">
        <v>1898</v>
      </c>
      <c r="K498" s="416" t="s">
        <v>2630</v>
      </c>
      <c r="L498" s="416"/>
      <c r="Q498" s="211"/>
    </row>
    <row r="499" spans="2:17">
      <c r="B499" s="730" t="s">
        <v>1899</v>
      </c>
      <c r="K499" s="416" t="s">
        <v>2631</v>
      </c>
      <c r="L499" s="416"/>
      <c r="Q499" s="211"/>
    </row>
    <row r="500" spans="2:17">
      <c r="B500" s="730" t="s">
        <v>1900</v>
      </c>
      <c r="K500" s="416" t="s">
        <v>2632</v>
      </c>
      <c r="L500" s="416"/>
      <c r="Q500" s="211"/>
    </row>
    <row r="501" spans="2:17">
      <c r="B501" s="730" t="s">
        <v>1901</v>
      </c>
      <c r="K501" s="416" t="s">
        <v>2633</v>
      </c>
      <c r="L501" s="416"/>
      <c r="Q501" s="211"/>
    </row>
    <row r="502" spans="2:17">
      <c r="B502" s="730" t="s">
        <v>1902</v>
      </c>
      <c r="K502" s="416" t="s">
        <v>2634</v>
      </c>
      <c r="L502" s="416"/>
      <c r="Q502" s="211"/>
    </row>
    <row r="503" spans="2:17">
      <c r="B503" s="730" t="s">
        <v>1903</v>
      </c>
      <c r="K503" s="416" t="s">
        <v>2635</v>
      </c>
      <c r="L503" s="416"/>
      <c r="Q503" s="211"/>
    </row>
    <row r="504" spans="2:17">
      <c r="B504" s="730" t="s">
        <v>1904</v>
      </c>
      <c r="K504" s="416" t="s">
        <v>2636</v>
      </c>
      <c r="L504" s="416"/>
      <c r="Q504" s="211"/>
    </row>
    <row r="505" spans="2:17">
      <c r="B505" s="730" t="s">
        <v>1905</v>
      </c>
      <c r="K505" s="416" t="s">
        <v>2637</v>
      </c>
      <c r="L505" s="416"/>
      <c r="Q505" s="211"/>
    </row>
    <row r="506" spans="2:17">
      <c r="B506" s="730" t="s">
        <v>1906</v>
      </c>
      <c r="K506" s="416" t="s">
        <v>2638</v>
      </c>
      <c r="L506" s="416"/>
      <c r="Q506" s="211"/>
    </row>
    <row r="507" spans="2:17">
      <c r="B507" s="730" t="s">
        <v>1907</v>
      </c>
      <c r="K507" s="416" t="s">
        <v>2639</v>
      </c>
      <c r="L507" s="416"/>
      <c r="Q507" s="211"/>
    </row>
    <row r="508" spans="2:17">
      <c r="B508" s="730" t="s">
        <v>1908</v>
      </c>
      <c r="K508" s="416" t="s">
        <v>2640</v>
      </c>
      <c r="L508" s="416"/>
      <c r="Q508" s="211"/>
    </row>
    <row r="509" spans="2:17">
      <c r="B509" s="730" t="s">
        <v>1909</v>
      </c>
      <c r="K509" s="416" t="s">
        <v>2641</v>
      </c>
      <c r="L509" s="416"/>
      <c r="Q509" s="211"/>
    </row>
    <row r="510" spans="2:17">
      <c r="B510" s="730" t="s">
        <v>1910</v>
      </c>
      <c r="K510" s="416" t="s">
        <v>2642</v>
      </c>
      <c r="L510" s="416"/>
      <c r="Q510" s="211"/>
    </row>
    <row r="511" spans="2:17">
      <c r="B511" s="730" t="s">
        <v>1911</v>
      </c>
      <c r="K511" s="416" t="s">
        <v>2643</v>
      </c>
      <c r="L511" s="416"/>
      <c r="Q511" s="211"/>
    </row>
    <row r="512" spans="2:17">
      <c r="B512" s="730" t="s">
        <v>1912</v>
      </c>
      <c r="K512" s="416" t="s">
        <v>2644</v>
      </c>
      <c r="L512" s="416"/>
      <c r="Q512" s="211"/>
    </row>
    <row r="513" spans="2:17">
      <c r="B513" s="730" t="s">
        <v>1913</v>
      </c>
      <c r="K513" s="416" t="s">
        <v>2645</v>
      </c>
      <c r="L513" s="416"/>
      <c r="Q513" s="211"/>
    </row>
    <row r="514" spans="2:17">
      <c r="B514" s="730" t="s">
        <v>1914</v>
      </c>
      <c r="K514" s="416" t="s">
        <v>2646</v>
      </c>
      <c r="L514" s="416"/>
      <c r="Q514" s="211"/>
    </row>
    <row r="515" spans="2:17">
      <c r="B515" s="730" t="s">
        <v>1915</v>
      </c>
      <c r="K515" s="416" t="s">
        <v>2647</v>
      </c>
      <c r="L515" s="416"/>
      <c r="Q515" s="211"/>
    </row>
    <row r="516" spans="2:17">
      <c r="B516" s="730" t="s">
        <v>1916</v>
      </c>
      <c r="K516" s="416" t="s">
        <v>2648</v>
      </c>
      <c r="L516" s="416"/>
      <c r="Q516" s="211"/>
    </row>
    <row r="517" spans="2:17">
      <c r="B517" s="730" t="s">
        <v>1917</v>
      </c>
      <c r="K517" s="416" t="s">
        <v>2649</v>
      </c>
      <c r="L517" s="416"/>
      <c r="Q517" s="211"/>
    </row>
    <row r="518" spans="2:17">
      <c r="B518" s="730" t="s">
        <v>1918</v>
      </c>
      <c r="K518" s="416" t="s">
        <v>2650</v>
      </c>
      <c r="L518" s="416"/>
      <c r="Q518" s="211"/>
    </row>
    <row r="519" spans="2:17">
      <c r="B519" s="730" t="s">
        <v>1919</v>
      </c>
      <c r="K519" s="416" t="s">
        <v>2651</v>
      </c>
      <c r="L519" s="416"/>
      <c r="Q519" s="211"/>
    </row>
    <row r="520" spans="2:17">
      <c r="B520" s="730" t="s">
        <v>1920</v>
      </c>
      <c r="K520" s="416" t="s">
        <v>2652</v>
      </c>
      <c r="L520" s="416"/>
      <c r="Q520" s="211"/>
    </row>
    <row r="521" spans="2:17">
      <c r="B521" s="730" t="s">
        <v>1921</v>
      </c>
      <c r="K521" s="416" t="s">
        <v>2653</v>
      </c>
      <c r="L521" s="416"/>
      <c r="Q521" s="211"/>
    </row>
    <row r="522" spans="2:17">
      <c r="B522" s="730" t="s">
        <v>1922</v>
      </c>
      <c r="K522" s="416" t="s">
        <v>2654</v>
      </c>
      <c r="L522" s="416"/>
      <c r="Q522" s="211"/>
    </row>
    <row r="523" spans="2:17">
      <c r="B523" s="730" t="s">
        <v>1923</v>
      </c>
      <c r="K523" s="416" t="s">
        <v>2655</v>
      </c>
      <c r="L523" s="416"/>
      <c r="Q523" s="211"/>
    </row>
    <row r="524" spans="2:17">
      <c r="B524" s="730" t="s">
        <v>1924</v>
      </c>
      <c r="K524" s="416" t="s">
        <v>2656</v>
      </c>
      <c r="L524" s="416"/>
      <c r="Q524" s="211"/>
    </row>
    <row r="525" spans="2:17">
      <c r="B525" s="730" t="s">
        <v>1925</v>
      </c>
      <c r="K525" s="416" t="s">
        <v>2657</v>
      </c>
      <c r="L525" s="416"/>
      <c r="Q525" s="211"/>
    </row>
    <row r="526" spans="2:17">
      <c r="B526" s="730" t="s">
        <v>1926</v>
      </c>
      <c r="K526" s="416" t="s">
        <v>2658</v>
      </c>
      <c r="L526" s="416"/>
      <c r="Q526" s="211"/>
    </row>
    <row r="527" spans="2:17">
      <c r="B527" s="730" t="s">
        <v>1927</v>
      </c>
      <c r="K527" s="416" t="s">
        <v>2659</v>
      </c>
      <c r="L527" s="416"/>
      <c r="Q527" s="211"/>
    </row>
    <row r="528" spans="2:17">
      <c r="B528" s="730" t="s">
        <v>1928</v>
      </c>
      <c r="K528" s="416" t="s">
        <v>2660</v>
      </c>
      <c r="L528" s="416"/>
      <c r="Q528" s="211"/>
    </row>
    <row r="529" spans="2:17">
      <c r="B529" s="730" t="s">
        <v>1929</v>
      </c>
      <c r="K529" s="416" t="s">
        <v>2661</v>
      </c>
      <c r="L529" s="416"/>
      <c r="Q529" s="211"/>
    </row>
    <row r="530" spans="2:17">
      <c r="B530" s="730" t="s">
        <v>1930</v>
      </c>
      <c r="K530" s="416" t="s">
        <v>2662</v>
      </c>
      <c r="L530" s="416"/>
      <c r="Q530" s="211"/>
    </row>
    <row r="531" spans="2:17">
      <c r="B531" s="730" t="s">
        <v>1931</v>
      </c>
      <c r="K531" s="416" t="s">
        <v>2663</v>
      </c>
      <c r="L531" s="416"/>
      <c r="Q531" s="211"/>
    </row>
    <row r="532" spans="2:17">
      <c r="B532" s="730" t="s">
        <v>1932</v>
      </c>
      <c r="K532" s="416" t="s">
        <v>2664</v>
      </c>
      <c r="L532" s="416"/>
      <c r="Q532" s="211"/>
    </row>
    <row r="533" spans="2:17">
      <c r="B533" s="730" t="s">
        <v>1933</v>
      </c>
      <c r="K533" s="416" t="s">
        <v>2665</v>
      </c>
      <c r="L533" s="416"/>
      <c r="Q533" s="211"/>
    </row>
    <row r="534" spans="2:17">
      <c r="B534" s="730" t="s">
        <v>1934</v>
      </c>
      <c r="K534" s="416" t="s">
        <v>2666</v>
      </c>
      <c r="L534" s="416"/>
      <c r="Q534" s="211"/>
    </row>
    <row r="535" spans="2:17">
      <c r="B535" s="730" t="s">
        <v>1935</v>
      </c>
      <c r="K535" s="416" t="s">
        <v>2667</v>
      </c>
      <c r="L535" s="416"/>
      <c r="Q535" s="211"/>
    </row>
    <row r="536" spans="2:17">
      <c r="B536" s="730" t="s">
        <v>1936</v>
      </c>
      <c r="K536" s="416" t="s">
        <v>2668</v>
      </c>
      <c r="L536" s="416"/>
      <c r="Q536" s="211"/>
    </row>
    <row r="537" spans="2:17">
      <c r="B537" s="730" t="s">
        <v>1937</v>
      </c>
      <c r="K537" s="416" t="s">
        <v>2669</v>
      </c>
      <c r="L537" s="416"/>
      <c r="Q537" s="211"/>
    </row>
    <row r="538" spans="2:17">
      <c r="B538" s="730" t="s">
        <v>1938</v>
      </c>
      <c r="K538" s="416" t="s">
        <v>2670</v>
      </c>
      <c r="L538" s="416"/>
      <c r="Q538" s="211"/>
    </row>
    <row r="539" spans="2:17">
      <c r="B539" s="730" t="s">
        <v>1939</v>
      </c>
      <c r="K539" s="416" t="s">
        <v>2671</v>
      </c>
      <c r="L539" s="416"/>
      <c r="Q539" s="211"/>
    </row>
    <row r="540" spans="2:17">
      <c r="B540" s="730" t="s">
        <v>1940</v>
      </c>
      <c r="K540" s="416" t="s">
        <v>2672</v>
      </c>
      <c r="L540" s="416"/>
      <c r="Q540" s="211"/>
    </row>
    <row r="541" spans="2:17">
      <c r="B541" s="730" t="s">
        <v>1941</v>
      </c>
      <c r="K541" s="416" t="s">
        <v>2673</v>
      </c>
      <c r="L541" s="416"/>
      <c r="Q541" s="211"/>
    </row>
    <row r="542" spans="2:17">
      <c r="B542" s="730" t="s">
        <v>1942</v>
      </c>
      <c r="K542" s="416" t="s">
        <v>2674</v>
      </c>
      <c r="L542" s="416"/>
      <c r="Q542" s="211"/>
    </row>
    <row r="543" spans="2:17">
      <c r="B543" s="730" t="s">
        <v>1943</v>
      </c>
      <c r="K543" s="416" t="s">
        <v>2675</v>
      </c>
      <c r="L543" s="416"/>
      <c r="Q543" s="211"/>
    </row>
    <row r="544" spans="2:17">
      <c r="B544" s="730" t="s">
        <v>1944</v>
      </c>
      <c r="K544" s="416" t="s">
        <v>2676</v>
      </c>
      <c r="L544" s="416"/>
      <c r="Q544" s="211"/>
    </row>
    <row r="545" spans="2:17">
      <c r="B545" s="730" t="s">
        <v>1945</v>
      </c>
      <c r="K545" s="416" t="s">
        <v>2677</v>
      </c>
      <c r="L545" s="416"/>
      <c r="Q545" s="211"/>
    </row>
    <row r="546" spans="2:17">
      <c r="B546" s="730" t="s">
        <v>1946</v>
      </c>
      <c r="K546" s="416" t="s">
        <v>2678</v>
      </c>
      <c r="L546" s="416"/>
      <c r="Q546" s="211"/>
    </row>
    <row r="547" spans="2:17">
      <c r="B547" s="730" t="s">
        <v>1947</v>
      </c>
      <c r="K547" s="416" t="s">
        <v>2679</v>
      </c>
      <c r="L547" s="416"/>
      <c r="Q547" s="211"/>
    </row>
    <row r="548" spans="2:17">
      <c r="B548" s="730" t="s">
        <v>1948</v>
      </c>
      <c r="K548" s="416" t="s">
        <v>2680</v>
      </c>
      <c r="L548" s="416"/>
      <c r="Q548" s="211"/>
    </row>
    <row r="549" spans="2:17">
      <c r="B549" s="730" t="s">
        <v>1949</v>
      </c>
      <c r="K549" s="416" t="s">
        <v>2681</v>
      </c>
      <c r="L549" s="416"/>
      <c r="Q549" s="211"/>
    </row>
    <row r="550" spans="2:17">
      <c r="B550" s="730" t="s">
        <v>1950</v>
      </c>
      <c r="K550" s="416" t="s">
        <v>2682</v>
      </c>
      <c r="L550" s="416"/>
      <c r="Q550" s="211"/>
    </row>
    <row r="551" spans="2:17">
      <c r="B551" s="730" t="s">
        <v>1951</v>
      </c>
      <c r="K551" s="416" t="s">
        <v>2683</v>
      </c>
      <c r="L551" s="416"/>
      <c r="Q551" s="211"/>
    </row>
    <row r="552" spans="2:17">
      <c r="B552" s="730" t="s">
        <v>1952</v>
      </c>
      <c r="K552" s="416" t="s">
        <v>2684</v>
      </c>
      <c r="L552" s="416"/>
      <c r="Q552" s="211"/>
    </row>
    <row r="553" spans="2:17">
      <c r="B553" s="730" t="s">
        <v>1953</v>
      </c>
      <c r="K553" s="416" t="s">
        <v>2685</v>
      </c>
      <c r="L553" s="416"/>
      <c r="Q553" s="211"/>
    </row>
    <row r="554" spans="2:17">
      <c r="B554" s="730" t="s">
        <v>1954</v>
      </c>
      <c r="K554" s="416" t="s">
        <v>2686</v>
      </c>
      <c r="L554" s="416"/>
      <c r="Q554" s="211"/>
    </row>
    <row r="555" spans="2:17">
      <c r="B555" s="730" t="s">
        <v>1955</v>
      </c>
      <c r="K555" s="416" t="s">
        <v>2687</v>
      </c>
      <c r="L555" s="416"/>
      <c r="Q555" s="211"/>
    </row>
    <row r="556" spans="2:17">
      <c r="B556" s="730" t="s">
        <v>1956</v>
      </c>
      <c r="K556" s="416" t="s">
        <v>2688</v>
      </c>
      <c r="L556" s="416"/>
      <c r="Q556" s="211"/>
    </row>
    <row r="557" spans="2:17">
      <c r="B557" s="730" t="s">
        <v>1957</v>
      </c>
      <c r="K557" s="416" t="s">
        <v>2689</v>
      </c>
      <c r="L557" s="416"/>
      <c r="Q557" s="211"/>
    </row>
    <row r="558" spans="2:17">
      <c r="B558" s="730" t="s">
        <v>1958</v>
      </c>
      <c r="K558" s="416" t="s">
        <v>2690</v>
      </c>
      <c r="L558" s="416"/>
      <c r="Q558" s="211"/>
    </row>
    <row r="559" spans="2:17">
      <c r="B559" s="730" t="s">
        <v>1959</v>
      </c>
      <c r="K559" s="416" t="s">
        <v>2691</v>
      </c>
      <c r="L559" s="416"/>
      <c r="Q559" s="211"/>
    </row>
    <row r="560" spans="2:17" ht="18.75">
      <c r="B560" s="730" t="s">
        <v>1960</v>
      </c>
      <c r="K560" s="731" t="s">
        <v>2692</v>
      </c>
      <c r="L560" s="416"/>
      <c r="Q560" s="211"/>
    </row>
    <row r="561" spans="2:17">
      <c r="B561" s="730" t="s">
        <v>1961</v>
      </c>
      <c r="K561" s="416" t="s">
        <v>2693</v>
      </c>
      <c r="L561" s="416"/>
      <c r="Q561" s="211"/>
    </row>
    <row r="562" spans="2:17">
      <c r="B562" s="730" t="s">
        <v>1962</v>
      </c>
      <c r="K562" s="416" t="s">
        <v>2694</v>
      </c>
      <c r="L562" s="416"/>
      <c r="Q562" s="211"/>
    </row>
    <row r="563" spans="2:17">
      <c r="B563" s="730" t="s">
        <v>1963</v>
      </c>
      <c r="K563" s="416" t="s">
        <v>2695</v>
      </c>
      <c r="L563" s="416"/>
      <c r="Q563" s="211"/>
    </row>
    <row r="564" spans="2:17">
      <c r="B564" s="730" t="s">
        <v>1964</v>
      </c>
      <c r="K564" s="416" t="s">
        <v>2696</v>
      </c>
      <c r="L564" s="416"/>
      <c r="Q564" s="211"/>
    </row>
    <row r="565" spans="2:17">
      <c r="B565" s="730" t="s">
        <v>1965</v>
      </c>
      <c r="K565" s="416" t="s">
        <v>2697</v>
      </c>
      <c r="L565" s="416"/>
      <c r="Q565" s="211"/>
    </row>
    <row r="566" spans="2:17">
      <c r="B566" s="730" t="s">
        <v>1966</v>
      </c>
      <c r="K566" s="416" t="s">
        <v>2698</v>
      </c>
      <c r="L566" s="416"/>
      <c r="Q566" s="211"/>
    </row>
    <row r="567" spans="2:17">
      <c r="B567" s="730" t="s">
        <v>1967</v>
      </c>
      <c r="K567" s="416" t="s">
        <v>2485</v>
      </c>
      <c r="L567" s="416"/>
      <c r="Q567" s="211"/>
    </row>
    <row r="568" spans="2:17">
      <c r="B568" s="730" t="s">
        <v>1968</v>
      </c>
      <c r="K568" s="416" t="s">
        <v>2699</v>
      </c>
      <c r="L568" s="416"/>
      <c r="Q568" s="211"/>
    </row>
    <row r="569" spans="2:17">
      <c r="B569" s="730" t="s">
        <v>1969</v>
      </c>
      <c r="K569" s="416" t="s">
        <v>2700</v>
      </c>
      <c r="L569" s="416"/>
      <c r="Q569" s="211"/>
    </row>
    <row r="570" spans="2:17">
      <c r="B570" s="730" t="s">
        <v>1970</v>
      </c>
      <c r="K570" s="416" t="s">
        <v>2701</v>
      </c>
      <c r="L570" s="416"/>
      <c r="Q570" s="211"/>
    </row>
    <row r="571" spans="2:17">
      <c r="B571" s="730" t="s">
        <v>1971</v>
      </c>
      <c r="K571" s="416" t="s">
        <v>2702</v>
      </c>
      <c r="L571" s="416"/>
      <c r="Q571" s="211"/>
    </row>
    <row r="572" spans="2:17">
      <c r="B572" s="730" t="s">
        <v>1972</v>
      </c>
      <c r="K572" s="416" t="s">
        <v>2703</v>
      </c>
      <c r="L572" s="416"/>
      <c r="Q572" s="211"/>
    </row>
    <row r="573" spans="2:17">
      <c r="B573" s="730" t="s">
        <v>1973</v>
      </c>
      <c r="K573" s="416" t="s">
        <v>2704</v>
      </c>
      <c r="L573" s="416"/>
      <c r="Q573" s="211"/>
    </row>
    <row r="574" spans="2:17">
      <c r="B574" s="730" t="s">
        <v>1974</v>
      </c>
      <c r="K574" s="416" t="s">
        <v>2705</v>
      </c>
      <c r="L574" s="416"/>
      <c r="Q574" s="211"/>
    </row>
    <row r="575" spans="2:17">
      <c r="B575" s="730" t="s">
        <v>1975</v>
      </c>
      <c r="K575" s="416" t="s">
        <v>2706</v>
      </c>
      <c r="L575" s="416"/>
      <c r="Q575" s="211"/>
    </row>
    <row r="576" spans="2:17">
      <c r="B576" s="730" t="s">
        <v>1976</v>
      </c>
      <c r="K576" s="416" t="s">
        <v>2707</v>
      </c>
      <c r="L576" s="416"/>
      <c r="Q576" s="211"/>
    </row>
    <row r="577" spans="2:17">
      <c r="B577" s="730" t="s">
        <v>1977</v>
      </c>
      <c r="K577" s="416" t="s">
        <v>2708</v>
      </c>
      <c r="L577" s="416"/>
      <c r="Q577" s="211"/>
    </row>
    <row r="578" spans="2:17">
      <c r="B578" s="730" t="s">
        <v>1978</v>
      </c>
      <c r="K578" s="416" t="s">
        <v>2709</v>
      </c>
      <c r="L578" s="416"/>
      <c r="Q578" s="211"/>
    </row>
    <row r="579" spans="2:17">
      <c r="B579" s="730" t="s">
        <v>1979</v>
      </c>
      <c r="K579" s="416" t="s">
        <v>2710</v>
      </c>
      <c r="L579" s="416"/>
      <c r="Q579" s="211"/>
    </row>
    <row r="580" spans="2:17">
      <c r="B580" s="730" t="s">
        <v>1980</v>
      </c>
      <c r="C580" s="416"/>
      <c r="K580" s="416" t="s">
        <v>2711</v>
      </c>
      <c r="L580" s="416"/>
      <c r="Q580" s="211"/>
    </row>
    <row r="581" spans="2:17">
      <c r="B581" s="730" t="s">
        <v>1981</v>
      </c>
      <c r="C581" s="416"/>
      <c r="K581" s="416" t="s">
        <v>2712</v>
      </c>
      <c r="L581" s="416"/>
      <c r="Q581" s="211"/>
    </row>
    <row r="582" spans="2:17">
      <c r="B582" s="730" t="s">
        <v>1982</v>
      </c>
      <c r="C582" s="416"/>
      <c r="K582" s="416" t="s">
        <v>2713</v>
      </c>
      <c r="L582" s="416"/>
      <c r="Q582" s="211"/>
    </row>
    <row r="583" spans="2:17">
      <c r="B583" s="730" t="s">
        <v>1983</v>
      </c>
      <c r="C583" s="416"/>
      <c r="K583" s="416" t="s">
        <v>2714</v>
      </c>
      <c r="L583" s="416"/>
      <c r="Q583" s="211"/>
    </row>
    <row r="584" spans="2:17">
      <c r="B584" s="730" t="s">
        <v>1984</v>
      </c>
      <c r="C584" s="416"/>
      <c r="K584" s="416" t="s">
        <v>2715</v>
      </c>
      <c r="L584" s="416"/>
      <c r="Q584" s="211"/>
    </row>
    <row r="585" spans="2:17">
      <c r="B585" s="730" t="s">
        <v>1985</v>
      </c>
      <c r="C585" s="416"/>
      <c r="K585" s="416" t="s">
        <v>2716</v>
      </c>
      <c r="L585" s="416"/>
      <c r="Q585" s="211"/>
    </row>
    <row r="586" spans="2:17">
      <c r="B586" s="730" t="s">
        <v>1986</v>
      </c>
      <c r="C586" s="416"/>
      <c r="K586" s="416" t="s">
        <v>2717</v>
      </c>
      <c r="L586" s="416"/>
      <c r="Q586" s="211"/>
    </row>
    <row r="587" spans="2:17">
      <c r="B587" s="730" t="s">
        <v>1987</v>
      </c>
      <c r="C587" s="416"/>
      <c r="K587" s="416" t="s">
        <v>2718</v>
      </c>
      <c r="L587" s="416"/>
      <c r="Q587" s="211"/>
    </row>
    <row r="588" spans="2:17">
      <c r="B588" s="730" t="s">
        <v>1988</v>
      </c>
      <c r="C588" s="416"/>
      <c r="K588" s="416" t="s">
        <v>2719</v>
      </c>
      <c r="L588" s="416"/>
      <c r="Q588" s="211"/>
    </row>
    <row r="589" spans="2:17">
      <c r="B589" s="730" t="s">
        <v>1989</v>
      </c>
      <c r="C589" s="416"/>
      <c r="K589" s="416" t="s">
        <v>2720</v>
      </c>
      <c r="L589" s="416"/>
      <c r="Q589" s="211"/>
    </row>
    <row r="590" spans="2:17">
      <c r="B590" s="730" t="s">
        <v>1990</v>
      </c>
      <c r="C590" s="416"/>
      <c r="K590" s="416" t="s">
        <v>2721</v>
      </c>
      <c r="L590" s="416"/>
      <c r="Q590" s="211"/>
    </row>
    <row r="591" spans="2:17">
      <c r="B591" s="730" t="s">
        <v>1991</v>
      </c>
      <c r="C591" s="416"/>
      <c r="K591" s="416" t="s">
        <v>2722</v>
      </c>
      <c r="L591" s="416"/>
      <c r="Q591" s="211"/>
    </row>
    <row r="592" spans="2:17">
      <c r="B592" s="730" t="s">
        <v>1992</v>
      </c>
      <c r="C592" s="416"/>
      <c r="K592" s="416" t="s">
        <v>2723</v>
      </c>
      <c r="L592" s="416"/>
      <c r="Q592" s="211"/>
    </row>
    <row r="593" spans="2:17">
      <c r="B593" s="730" t="s">
        <v>1993</v>
      </c>
      <c r="C593" s="416"/>
      <c r="K593" s="416" t="s">
        <v>2724</v>
      </c>
      <c r="L593" s="416"/>
      <c r="Q593" s="211"/>
    </row>
    <row r="594" spans="2:17">
      <c r="B594" s="730" t="s">
        <v>1994</v>
      </c>
      <c r="C594" s="416"/>
      <c r="K594" s="416" t="s">
        <v>2725</v>
      </c>
      <c r="L594" s="416"/>
      <c r="Q594" s="211"/>
    </row>
    <row r="595" spans="2:17">
      <c r="B595" s="730" t="s">
        <v>1995</v>
      </c>
      <c r="C595" s="416"/>
      <c r="K595" s="416" t="s">
        <v>2726</v>
      </c>
      <c r="L595" s="416"/>
      <c r="Q595" s="211"/>
    </row>
    <row r="596" spans="2:17">
      <c r="B596" s="730" t="s">
        <v>1996</v>
      </c>
      <c r="C596" s="416"/>
      <c r="K596" s="416" t="s">
        <v>2727</v>
      </c>
      <c r="L596" s="416"/>
      <c r="Q596" s="211"/>
    </row>
    <row r="597" spans="2:17">
      <c r="B597" s="730" t="s">
        <v>1997</v>
      </c>
      <c r="C597" s="416"/>
      <c r="K597" s="416" t="s">
        <v>2728</v>
      </c>
      <c r="L597" s="416"/>
      <c r="Q597" s="211"/>
    </row>
    <row r="598" spans="2:17">
      <c r="B598" s="730" t="s">
        <v>1998</v>
      </c>
      <c r="C598" s="416"/>
      <c r="K598" s="416" t="s">
        <v>2729</v>
      </c>
      <c r="L598" s="416"/>
      <c r="Q598" s="211"/>
    </row>
    <row r="599" spans="2:17">
      <c r="B599" s="730" t="s">
        <v>1999</v>
      </c>
      <c r="C599" s="416"/>
      <c r="K599" s="416" t="s">
        <v>2730</v>
      </c>
      <c r="L599" s="416"/>
      <c r="Q599" s="211"/>
    </row>
    <row r="600" spans="2:17">
      <c r="B600" s="730" t="s">
        <v>2000</v>
      </c>
      <c r="C600" s="416"/>
      <c r="K600" s="416" t="s">
        <v>2731</v>
      </c>
      <c r="L600" s="416"/>
      <c r="Q600" s="211"/>
    </row>
    <row r="601" spans="2:17">
      <c r="B601" s="730" t="s">
        <v>2001</v>
      </c>
      <c r="C601" s="416"/>
      <c r="K601" s="416" t="s">
        <v>2732</v>
      </c>
      <c r="L601" s="416"/>
      <c r="Q601" s="211"/>
    </row>
    <row r="602" spans="2:17">
      <c r="B602" s="730" t="s">
        <v>2002</v>
      </c>
      <c r="C602" s="416"/>
      <c r="K602" s="416" t="s">
        <v>2733</v>
      </c>
      <c r="L602" s="416"/>
      <c r="Q602" s="211"/>
    </row>
    <row r="603" spans="2:17">
      <c r="B603" s="730" t="s">
        <v>2003</v>
      </c>
      <c r="C603" s="416"/>
      <c r="K603" s="416" t="s">
        <v>2734</v>
      </c>
      <c r="L603" s="416"/>
      <c r="Q603" s="211"/>
    </row>
    <row r="604" spans="2:17">
      <c r="B604" s="730" t="s">
        <v>2004</v>
      </c>
      <c r="C604" s="416"/>
      <c r="K604" s="416" t="s">
        <v>2735</v>
      </c>
      <c r="L604" s="416"/>
      <c r="Q604" s="211"/>
    </row>
    <row r="605" spans="2:17">
      <c r="B605" s="730" t="s">
        <v>2005</v>
      </c>
      <c r="C605" s="416"/>
      <c r="K605" s="416" t="s">
        <v>2736</v>
      </c>
      <c r="L605" s="416"/>
      <c r="Q605" s="211"/>
    </row>
    <row r="606" spans="2:17">
      <c r="B606" s="730" t="s">
        <v>2006</v>
      </c>
      <c r="C606" s="416"/>
      <c r="K606" s="416" t="s">
        <v>2737</v>
      </c>
      <c r="L606" s="416"/>
      <c r="Q606" s="211"/>
    </row>
    <row r="607" spans="2:17">
      <c r="B607" s="730" t="s">
        <v>2007</v>
      </c>
      <c r="C607" s="416"/>
      <c r="K607" s="416" t="s">
        <v>2738</v>
      </c>
      <c r="L607" s="416"/>
      <c r="Q607" s="211"/>
    </row>
    <row r="608" spans="2:17">
      <c r="B608" s="730" t="s">
        <v>2008</v>
      </c>
      <c r="C608" s="416"/>
      <c r="K608" s="416" t="s">
        <v>2739</v>
      </c>
      <c r="L608" s="416"/>
      <c r="Q608" s="211"/>
    </row>
    <row r="609" spans="2:17">
      <c r="B609" s="730" t="s">
        <v>2009</v>
      </c>
      <c r="C609" s="416"/>
      <c r="K609" s="416" t="s">
        <v>2740</v>
      </c>
      <c r="L609" s="416"/>
      <c r="Q609" s="211"/>
    </row>
    <row r="610" spans="2:17">
      <c r="B610" s="730" t="s">
        <v>2010</v>
      </c>
      <c r="C610" s="416"/>
      <c r="K610" s="416" t="s">
        <v>2741</v>
      </c>
      <c r="L610" s="416"/>
      <c r="Q610" s="211"/>
    </row>
    <row r="611" spans="2:17">
      <c r="B611" s="730" t="s">
        <v>2011</v>
      </c>
      <c r="C611" s="416"/>
      <c r="K611" s="416" t="s">
        <v>2742</v>
      </c>
      <c r="L611" s="416"/>
      <c r="Q611" s="211"/>
    </row>
    <row r="612" spans="2:17">
      <c r="B612" s="730" t="s">
        <v>2012</v>
      </c>
      <c r="C612" s="416"/>
      <c r="K612" s="416" t="s">
        <v>2743</v>
      </c>
      <c r="L612" s="416"/>
      <c r="Q612" s="211"/>
    </row>
    <row r="613" spans="2:17">
      <c r="B613" s="730" t="s">
        <v>2013</v>
      </c>
      <c r="C613" s="416"/>
      <c r="K613" s="416" t="s">
        <v>2744</v>
      </c>
      <c r="L613" s="416"/>
      <c r="Q613" s="211"/>
    </row>
    <row r="614" spans="2:17">
      <c r="B614" s="730" t="s">
        <v>2014</v>
      </c>
      <c r="C614" s="416"/>
      <c r="K614" s="416" t="s">
        <v>2745</v>
      </c>
      <c r="L614" s="416"/>
      <c r="Q614" s="211"/>
    </row>
    <row r="615" spans="2:17">
      <c r="B615" s="730" t="s">
        <v>2015</v>
      </c>
      <c r="C615" s="416"/>
      <c r="K615" s="416" t="s">
        <v>2746</v>
      </c>
      <c r="L615" s="416"/>
      <c r="Q615" s="211"/>
    </row>
    <row r="616" spans="2:17">
      <c r="B616" s="730" t="s">
        <v>2016</v>
      </c>
      <c r="C616" s="416"/>
      <c r="K616" s="416" t="s">
        <v>2747</v>
      </c>
      <c r="L616" s="416"/>
      <c r="Q616" s="211"/>
    </row>
    <row r="617" spans="2:17">
      <c r="B617" s="730" t="s">
        <v>2017</v>
      </c>
      <c r="C617" s="416"/>
      <c r="K617" s="416" t="s">
        <v>2748</v>
      </c>
      <c r="L617" s="416"/>
      <c r="Q617" s="211"/>
    </row>
    <row r="618" spans="2:17">
      <c r="B618" s="730" t="s">
        <v>2018</v>
      </c>
      <c r="C618" s="416"/>
      <c r="K618" s="416" t="s">
        <v>2749</v>
      </c>
      <c r="L618" s="416"/>
      <c r="Q618" s="211"/>
    </row>
    <row r="619" spans="2:17">
      <c r="B619" s="730" t="s">
        <v>2019</v>
      </c>
      <c r="C619" s="416"/>
      <c r="K619" s="416" t="s">
        <v>2750</v>
      </c>
      <c r="L619" s="416"/>
      <c r="Q619" s="211"/>
    </row>
    <row r="620" spans="2:17">
      <c r="B620" s="730" t="s">
        <v>2020</v>
      </c>
      <c r="C620" s="416"/>
      <c r="K620" s="416" t="s">
        <v>2751</v>
      </c>
      <c r="L620" s="416"/>
      <c r="Q620" s="211"/>
    </row>
    <row r="621" spans="2:17">
      <c r="B621" s="730" t="s">
        <v>2021</v>
      </c>
      <c r="C621" s="416"/>
      <c r="K621" s="416" t="s">
        <v>2752</v>
      </c>
      <c r="L621" s="416"/>
      <c r="Q621" s="211"/>
    </row>
    <row r="622" spans="2:17">
      <c r="B622" s="730" t="s">
        <v>2022</v>
      </c>
      <c r="C622" s="416"/>
      <c r="K622" s="416" t="s">
        <v>2753</v>
      </c>
      <c r="L622" s="416"/>
      <c r="Q622" s="211"/>
    </row>
    <row r="623" spans="2:17" ht="18.75">
      <c r="B623" s="730" t="s">
        <v>2023</v>
      </c>
      <c r="C623" s="416"/>
      <c r="K623" s="731" t="s">
        <v>2754</v>
      </c>
      <c r="L623" s="416"/>
      <c r="Q623" s="211"/>
    </row>
    <row r="624" spans="2:17">
      <c r="B624" s="730" t="s">
        <v>2024</v>
      </c>
      <c r="C624" s="416"/>
      <c r="K624" s="416" t="s">
        <v>2755</v>
      </c>
      <c r="L624" s="416"/>
      <c r="Q624" s="211"/>
    </row>
    <row r="625" spans="2:17">
      <c r="B625" s="730" t="s">
        <v>2025</v>
      </c>
      <c r="C625" s="416"/>
      <c r="K625" s="416" t="s">
        <v>2756</v>
      </c>
      <c r="L625" s="416"/>
      <c r="Q625" s="211"/>
    </row>
    <row r="626" spans="2:17">
      <c r="B626" s="730" t="s">
        <v>2026</v>
      </c>
      <c r="C626" s="416"/>
      <c r="K626" s="416" t="s">
        <v>2757</v>
      </c>
      <c r="L626" s="416"/>
      <c r="Q626" s="211"/>
    </row>
    <row r="627" spans="2:17">
      <c r="B627" s="730" t="s">
        <v>2027</v>
      </c>
      <c r="C627" s="416"/>
      <c r="K627" s="416" t="s">
        <v>2758</v>
      </c>
      <c r="L627" s="416"/>
      <c r="Q627" s="211"/>
    </row>
    <row r="628" spans="2:17" ht="18.75">
      <c r="B628" s="729" t="s">
        <v>2028</v>
      </c>
      <c r="C628" s="416"/>
      <c r="K628" s="416" t="s">
        <v>2759</v>
      </c>
      <c r="L628" s="416"/>
      <c r="Q628" s="211"/>
    </row>
    <row r="629" spans="2:17">
      <c r="B629" s="730" t="s">
        <v>2029</v>
      </c>
      <c r="C629" s="416"/>
      <c r="K629" s="416" t="s">
        <v>2760</v>
      </c>
      <c r="L629" s="416"/>
      <c r="Q629" s="211"/>
    </row>
    <row r="630" spans="2:17">
      <c r="B630" s="730" t="s">
        <v>2030</v>
      </c>
      <c r="C630" s="416"/>
      <c r="K630" s="416" t="s">
        <v>2761</v>
      </c>
      <c r="L630" s="416"/>
      <c r="Q630" s="211"/>
    </row>
    <row r="631" spans="2:17">
      <c r="B631" s="730" t="s">
        <v>2031</v>
      </c>
      <c r="C631" s="416"/>
      <c r="K631" s="416" t="s">
        <v>2762</v>
      </c>
      <c r="L631" s="416"/>
      <c r="Q631" s="211"/>
    </row>
    <row r="632" spans="2:17">
      <c r="B632" s="730" t="s">
        <v>2032</v>
      </c>
      <c r="C632" s="416"/>
      <c r="K632" s="416" t="s">
        <v>2763</v>
      </c>
      <c r="L632" s="416"/>
      <c r="Q632" s="211"/>
    </row>
    <row r="633" spans="2:17">
      <c r="B633" s="730" t="s">
        <v>2033</v>
      </c>
      <c r="C633" s="416"/>
      <c r="K633" s="416" t="s">
        <v>2764</v>
      </c>
      <c r="L633" s="416"/>
      <c r="Q633" s="211"/>
    </row>
    <row r="634" spans="2:17">
      <c r="B634" s="730" t="s">
        <v>2034</v>
      </c>
      <c r="C634" s="416"/>
      <c r="K634" s="416" t="s">
        <v>2765</v>
      </c>
      <c r="L634" s="416"/>
      <c r="Q634" s="211"/>
    </row>
    <row r="635" spans="2:17">
      <c r="B635" s="730" t="s">
        <v>2035</v>
      </c>
      <c r="C635" s="416"/>
      <c r="K635" s="416" t="s">
        <v>2766</v>
      </c>
      <c r="L635" s="416"/>
      <c r="Q635" s="211"/>
    </row>
    <row r="636" spans="2:17">
      <c r="B636" s="730" t="s">
        <v>2036</v>
      </c>
      <c r="C636" s="416"/>
      <c r="K636" s="416" t="s">
        <v>2767</v>
      </c>
      <c r="L636" s="416"/>
      <c r="Q636" s="211"/>
    </row>
    <row r="637" spans="2:17">
      <c r="B637" s="730" t="s">
        <v>2037</v>
      </c>
      <c r="C637" s="416"/>
      <c r="K637" s="416" t="s">
        <v>2768</v>
      </c>
      <c r="L637" s="416"/>
      <c r="Q637" s="211"/>
    </row>
    <row r="638" spans="2:17">
      <c r="B638" s="730" t="s">
        <v>2038</v>
      </c>
      <c r="C638" s="416"/>
      <c r="K638" s="416" t="s">
        <v>2769</v>
      </c>
      <c r="L638" s="416"/>
      <c r="Q638" s="211"/>
    </row>
    <row r="639" spans="2:17">
      <c r="B639" s="730" t="s">
        <v>2039</v>
      </c>
      <c r="C639" s="416"/>
      <c r="K639" s="416" t="s">
        <v>2770</v>
      </c>
      <c r="L639" s="416"/>
      <c r="Q639" s="211"/>
    </row>
    <row r="640" spans="2:17">
      <c r="B640" s="730" t="s">
        <v>2040</v>
      </c>
      <c r="C640" s="416"/>
      <c r="K640" s="416" t="s">
        <v>2771</v>
      </c>
      <c r="L640" s="416"/>
      <c r="Q640" s="211"/>
    </row>
    <row r="641" spans="2:17">
      <c r="B641" s="730" t="s">
        <v>2041</v>
      </c>
      <c r="C641" s="416"/>
      <c r="K641" s="416" t="s">
        <v>2772</v>
      </c>
      <c r="L641" s="416"/>
      <c r="Q641" s="211"/>
    </row>
    <row r="642" spans="2:17">
      <c r="B642" s="730" t="s">
        <v>2042</v>
      </c>
      <c r="C642" s="416"/>
      <c r="K642" s="416" t="s">
        <v>2773</v>
      </c>
      <c r="L642" s="416"/>
      <c r="Q642" s="211"/>
    </row>
    <row r="643" spans="2:17">
      <c r="B643" s="730" t="s">
        <v>2043</v>
      </c>
      <c r="C643" s="416"/>
      <c r="K643" s="416" t="s">
        <v>2774</v>
      </c>
      <c r="L643" s="416"/>
      <c r="Q643" s="211"/>
    </row>
    <row r="644" spans="2:17">
      <c r="B644" s="730" t="s">
        <v>2044</v>
      </c>
      <c r="C644" s="416"/>
      <c r="K644" s="416" t="s">
        <v>2775</v>
      </c>
      <c r="L644" s="416"/>
      <c r="Q644" s="211"/>
    </row>
    <row r="645" spans="2:17">
      <c r="B645" s="730" t="s">
        <v>2045</v>
      </c>
      <c r="C645" s="416"/>
      <c r="K645" s="416" t="s">
        <v>2776</v>
      </c>
      <c r="L645" s="416"/>
      <c r="Q645" s="211"/>
    </row>
    <row r="646" spans="2:17">
      <c r="B646" s="730" t="s">
        <v>2046</v>
      </c>
      <c r="C646" s="416"/>
      <c r="K646" s="416" t="s">
        <v>2777</v>
      </c>
      <c r="L646" s="416"/>
      <c r="Q646" s="211"/>
    </row>
    <row r="647" spans="2:17">
      <c r="B647" s="730" t="s">
        <v>2047</v>
      </c>
      <c r="C647" s="416"/>
      <c r="K647" s="416" t="s">
        <v>2778</v>
      </c>
      <c r="L647" s="416"/>
      <c r="Q647" s="211"/>
    </row>
    <row r="648" spans="2:17">
      <c r="B648" s="730" t="s">
        <v>2048</v>
      </c>
      <c r="C648" s="416"/>
      <c r="K648" s="416" t="s">
        <v>2779</v>
      </c>
      <c r="L648" s="416"/>
      <c r="Q648" s="211"/>
    </row>
    <row r="649" spans="2:17">
      <c r="B649" s="730" t="s">
        <v>2049</v>
      </c>
      <c r="C649" s="416"/>
      <c r="K649" s="416" t="s">
        <v>2780</v>
      </c>
      <c r="L649" s="416"/>
      <c r="Q649" s="211"/>
    </row>
    <row r="650" spans="2:17">
      <c r="B650" s="730" t="s">
        <v>2050</v>
      </c>
      <c r="C650" s="416"/>
      <c r="K650" s="416" t="s">
        <v>2781</v>
      </c>
      <c r="L650" s="416"/>
      <c r="Q650" s="211"/>
    </row>
    <row r="651" spans="2:17" ht="18.75">
      <c r="B651" s="730" t="s">
        <v>2051</v>
      </c>
      <c r="C651" s="416"/>
      <c r="K651" s="731" t="s">
        <v>2782</v>
      </c>
      <c r="L651" s="416"/>
      <c r="Q651" s="211"/>
    </row>
    <row r="652" spans="2:17">
      <c r="B652" s="730" t="s">
        <v>2052</v>
      </c>
      <c r="C652" s="416"/>
      <c r="K652" s="416" t="s">
        <v>2783</v>
      </c>
      <c r="L652" s="416"/>
      <c r="Q652" s="211"/>
    </row>
    <row r="653" spans="2:17">
      <c r="B653" s="730" t="s">
        <v>2053</v>
      </c>
      <c r="C653" s="416"/>
      <c r="K653" s="416" t="s">
        <v>2784</v>
      </c>
      <c r="L653" s="416"/>
      <c r="Q653" s="211"/>
    </row>
    <row r="654" spans="2:17">
      <c r="B654" s="730" t="s">
        <v>2054</v>
      </c>
      <c r="C654" s="416"/>
      <c r="K654" s="416" t="s">
        <v>2785</v>
      </c>
      <c r="L654" s="416"/>
      <c r="Q654" s="211"/>
    </row>
    <row r="655" spans="2:17">
      <c r="B655" s="730" t="s">
        <v>2055</v>
      </c>
      <c r="C655" s="416"/>
      <c r="K655" s="416" t="s">
        <v>2786</v>
      </c>
      <c r="L655" s="416"/>
      <c r="Q655" s="211"/>
    </row>
    <row r="656" spans="2:17">
      <c r="B656" s="730" t="s">
        <v>2056</v>
      </c>
      <c r="C656" s="416"/>
      <c r="K656" s="416" t="s">
        <v>2787</v>
      </c>
      <c r="L656" s="416"/>
      <c r="Q656" s="211"/>
    </row>
    <row r="657" spans="2:17">
      <c r="B657" s="730" t="s">
        <v>2057</v>
      </c>
      <c r="C657" s="416"/>
      <c r="K657" s="416" t="s">
        <v>2788</v>
      </c>
      <c r="L657" s="416"/>
      <c r="Q657" s="211"/>
    </row>
    <row r="658" spans="2:17">
      <c r="B658" s="730" t="s">
        <v>2058</v>
      </c>
      <c r="C658" s="416"/>
      <c r="K658" s="416" t="s">
        <v>2789</v>
      </c>
      <c r="L658" s="416"/>
      <c r="Q658" s="211"/>
    </row>
    <row r="659" spans="2:17">
      <c r="B659" s="730" t="s">
        <v>2059</v>
      </c>
      <c r="C659" s="416"/>
      <c r="K659" s="416" t="s">
        <v>2790</v>
      </c>
      <c r="L659" s="416"/>
      <c r="Q659" s="211"/>
    </row>
    <row r="660" spans="2:17">
      <c r="B660" s="730" t="s">
        <v>2060</v>
      </c>
      <c r="C660" s="416"/>
      <c r="K660" s="416" t="s">
        <v>2791</v>
      </c>
      <c r="L660" s="416"/>
      <c r="Q660" s="211"/>
    </row>
    <row r="661" spans="2:17">
      <c r="B661" s="730" t="s">
        <v>2061</v>
      </c>
      <c r="C661" s="416"/>
      <c r="K661" s="416" t="s">
        <v>2792</v>
      </c>
      <c r="L661" s="416"/>
      <c r="Q661" s="211"/>
    </row>
    <row r="662" spans="2:17">
      <c r="B662" s="730" t="s">
        <v>2062</v>
      </c>
      <c r="C662" s="416"/>
      <c r="K662" s="416" t="s">
        <v>2793</v>
      </c>
      <c r="L662" s="416"/>
      <c r="Q662" s="211"/>
    </row>
    <row r="663" spans="2:17">
      <c r="B663" s="730" t="s">
        <v>2063</v>
      </c>
      <c r="C663" s="416"/>
      <c r="K663" s="416" t="s">
        <v>2794</v>
      </c>
      <c r="L663" s="416"/>
      <c r="Q663" s="211"/>
    </row>
    <row r="664" spans="2:17">
      <c r="B664" s="730" t="s">
        <v>2064</v>
      </c>
      <c r="C664" s="416"/>
      <c r="K664" s="416" t="s">
        <v>2795</v>
      </c>
      <c r="L664" s="416"/>
      <c r="Q664" s="211"/>
    </row>
    <row r="665" spans="2:17">
      <c r="B665" s="730" t="s">
        <v>2065</v>
      </c>
      <c r="C665" s="416"/>
      <c r="K665" s="416" t="s">
        <v>2796</v>
      </c>
      <c r="L665" s="416"/>
      <c r="Q665" s="211"/>
    </row>
    <row r="666" spans="2:17">
      <c r="B666" s="730" t="s">
        <v>2066</v>
      </c>
      <c r="C666" s="416"/>
      <c r="K666" s="416" t="s">
        <v>2797</v>
      </c>
      <c r="L666" s="416"/>
      <c r="Q666" s="211"/>
    </row>
    <row r="667" spans="2:17">
      <c r="B667" s="730" t="s">
        <v>2067</v>
      </c>
      <c r="C667" s="416"/>
      <c r="K667" s="416" t="s">
        <v>2798</v>
      </c>
      <c r="L667" s="416"/>
      <c r="Q667" s="211"/>
    </row>
    <row r="668" spans="2:17">
      <c r="B668" s="730" t="s">
        <v>2068</v>
      </c>
      <c r="C668" s="416"/>
      <c r="K668" s="416" t="s">
        <v>2799</v>
      </c>
      <c r="L668" s="416"/>
      <c r="Q668" s="211"/>
    </row>
    <row r="669" spans="2:17">
      <c r="B669" s="730" t="s">
        <v>2069</v>
      </c>
      <c r="C669" s="416"/>
      <c r="K669" s="416" t="s">
        <v>2800</v>
      </c>
      <c r="L669" s="416"/>
      <c r="Q669" s="211"/>
    </row>
    <row r="670" spans="2:17">
      <c r="B670" s="730" t="s">
        <v>2070</v>
      </c>
      <c r="C670" s="416"/>
      <c r="K670" s="416" t="s">
        <v>2801</v>
      </c>
      <c r="L670" s="416"/>
      <c r="Q670" s="211"/>
    </row>
    <row r="671" spans="2:17">
      <c r="B671" s="730" t="s">
        <v>2071</v>
      </c>
      <c r="C671" s="416"/>
      <c r="K671" s="416" t="s">
        <v>2802</v>
      </c>
      <c r="L671" s="416"/>
      <c r="Q671" s="211"/>
    </row>
    <row r="672" spans="2:17">
      <c r="B672" s="730" t="s">
        <v>2072</v>
      </c>
      <c r="C672" s="416"/>
      <c r="K672" s="416" t="s">
        <v>2803</v>
      </c>
      <c r="L672" s="416"/>
      <c r="Q672" s="211"/>
    </row>
    <row r="673" spans="2:17">
      <c r="B673" s="730" t="s">
        <v>2073</v>
      </c>
      <c r="C673" s="416"/>
      <c r="K673" s="416" t="s">
        <v>2804</v>
      </c>
      <c r="L673" s="416"/>
      <c r="Q673" s="211"/>
    </row>
    <row r="674" spans="2:17">
      <c r="B674" s="730" t="s">
        <v>2074</v>
      </c>
      <c r="C674" s="416"/>
      <c r="K674" s="416" t="s">
        <v>2805</v>
      </c>
      <c r="L674" s="416"/>
      <c r="Q674" s="211"/>
    </row>
    <row r="675" spans="2:17">
      <c r="B675" s="730" t="s">
        <v>2075</v>
      </c>
      <c r="C675" s="416"/>
      <c r="K675" s="416" t="s">
        <v>2806</v>
      </c>
      <c r="L675" s="416"/>
      <c r="Q675" s="211"/>
    </row>
    <row r="676" spans="2:17">
      <c r="B676" s="730" t="s">
        <v>2076</v>
      </c>
      <c r="C676" s="416"/>
      <c r="K676" s="416" t="s">
        <v>2807</v>
      </c>
      <c r="L676" s="416"/>
      <c r="Q676" s="211"/>
    </row>
    <row r="677" spans="2:17">
      <c r="B677" s="730" t="s">
        <v>2077</v>
      </c>
      <c r="C677" s="416"/>
      <c r="K677" s="416" t="s">
        <v>2808</v>
      </c>
      <c r="L677" s="416"/>
      <c r="Q677" s="211"/>
    </row>
    <row r="678" spans="2:17">
      <c r="B678" s="730" t="s">
        <v>2078</v>
      </c>
      <c r="C678" s="416"/>
      <c r="K678" s="416" t="s">
        <v>2809</v>
      </c>
      <c r="L678" s="416"/>
      <c r="Q678" s="211"/>
    </row>
    <row r="679" spans="2:17">
      <c r="B679" s="730" t="s">
        <v>2079</v>
      </c>
      <c r="C679" s="416"/>
      <c r="K679" s="416" t="s">
        <v>2810</v>
      </c>
      <c r="L679" s="416"/>
      <c r="Q679" s="211"/>
    </row>
    <row r="680" spans="2:17">
      <c r="B680" s="730" t="s">
        <v>2080</v>
      </c>
      <c r="C680" s="416"/>
      <c r="K680" s="416" t="s">
        <v>2811</v>
      </c>
      <c r="L680" s="416"/>
      <c r="Q680" s="211"/>
    </row>
    <row r="681" spans="2:17">
      <c r="B681" s="730" t="s">
        <v>2081</v>
      </c>
      <c r="C681" s="416"/>
      <c r="K681" s="416" t="s">
        <v>2812</v>
      </c>
      <c r="L681" s="416"/>
      <c r="Q681" s="211"/>
    </row>
    <row r="682" spans="2:17">
      <c r="B682" s="730" t="s">
        <v>2082</v>
      </c>
      <c r="C682" s="416"/>
      <c r="K682" s="416" t="s">
        <v>2813</v>
      </c>
      <c r="L682" s="416"/>
      <c r="Q682" s="211"/>
    </row>
    <row r="683" spans="2:17">
      <c r="B683" s="730" t="s">
        <v>2083</v>
      </c>
      <c r="C683" s="416"/>
      <c r="K683" s="416" t="s">
        <v>2814</v>
      </c>
      <c r="L683" s="416"/>
      <c r="Q683" s="211"/>
    </row>
    <row r="684" spans="2:17">
      <c r="B684" s="730" t="s">
        <v>2084</v>
      </c>
      <c r="C684" s="416"/>
      <c r="K684" s="416" t="s">
        <v>2815</v>
      </c>
      <c r="L684" s="416"/>
      <c r="Q684" s="211"/>
    </row>
    <row r="685" spans="2:17">
      <c r="B685" s="730" t="s">
        <v>2085</v>
      </c>
      <c r="C685" s="416"/>
      <c r="K685" s="416" t="s">
        <v>2816</v>
      </c>
      <c r="L685" s="416"/>
      <c r="Q685" s="211"/>
    </row>
    <row r="686" spans="2:17">
      <c r="B686" s="730" t="s">
        <v>2086</v>
      </c>
      <c r="C686" s="416"/>
      <c r="K686" s="416" t="s">
        <v>2817</v>
      </c>
      <c r="L686" s="416"/>
      <c r="Q686" s="211"/>
    </row>
    <row r="687" spans="2:17">
      <c r="B687" s="730" t="s">
        <v>2087</v>
      </c>
      <c r="C687" s="416"/>
      <c r="K687" s="416" t="s">
        <v>2818</v>
      </c>
      <c r="L687" s="416"/>
      <c r="Q687" s="211"/>
    </row>
    <row r="688" spans="2:17">
      <c r="B688" s="730" t="s">
        <v>2088</v>
      </c>
      <c r="C688" s="416"/>
      <c r="K688" s="416" t="s">
        <v>2819</v>
      </c>
      <c r="L688" s="416"/>
      <c r="Q688" s="211"/>
    </row>
    <row r="689" spans="2:17">
      <c r="B689" s="730" t="s">
        <v>2089</v>
      </c>
      <c r="C689" s="416"/>
      <c r="K689" s="416" t="s">
        <v>2820</v>
      </c>
      <c r="L689" s="416"/>
      <c r="Q689" s="211"/>
    </row>
    <row r="690" spans="2:17">
      <c r="B690" s="730" t="s">
        <v>2090</v>
      </c>
      <c r="C690" s="416"/>
      <c r="K690" s="416" t="s">
        <v>2821</v>
      </c>
      <c r="L690" s="416"/>
      <c r="Q690" s="211"/>
    </row>
    <row r="691" spans="2:17">
      <c r="B691" s="730" t="s">
        <v>2091</v>
      </c>
      <c r="C691" s="416"/>
      <c r="K691" s="416" t="s">
        <v>2822</v>
      </c>
      <c r="L691" s="416"/>
      <c r="Q691" s="211"/>
    </row>
    <row r="692" spans="2:17">
      <c r="B692" s="730" t="s">
        <v>2092</v>
      </c>
      <c r="C692" s="416"/>
      <c r="K692" s="416" t="s">
        <v>2823</v>
      </c>
      <c r="L692" s="416"/>
      <c r="Q692" s="211"/>
    </row>
    <row r="693" spans="2:17">
      <c r="B693" s="730" t="s">
        <v>2093</v>
      </c>
      <c r="C693" s="416"/>
      <c r="K693" s="416" t="s">
        <v>2824</v>
      </c>
      <c r="L693" s="416"/>
      <c r="Q693" s="211"/>
    </row>
    <row r="694" spans="2:17">
      <c r="B694" s="730" t="s">
        <v>2094</v>
      </c>
      <c r="C694" s="416"/>
      <c r="Q694" s="211"/>
    </row>
    <row r="695" spans="2:17">
      <c r="B695" s="730" t="s">
        <v>2095</v>
      </c>
      <c r="C695" s="416"/>
      <c r="Q695" s="211"/>
    </row>
    <row r="696" spans="2:17">
      <c r="B696" s="730" t="s">
        <v>2096</v>
      </c>
      <c r="C696" s="416"/>
      <c r="Q696" s="211"/>
    </row>
    <row r="697" spans="2:17">
      <c r="B697" s="730" t="s">
        <v>2097</v>
      </c>
      <c r="C697" s="416"/>
      <c r="Q697" s="211"/>
    </row>
    <row r="698" spans="2:17">
      <c r="B698" s="730" t="s">
        <v>2098</v>
      </c>
      <c r="C698" s="416"/>
      <c r="Q698" s="211"/>
    </row>
    <row r="699" spans="2:17">
      <c r="B699" s="730" t="s">
        <v>2099</v>
      </c>
      <c r="C699" s="416"/>
      <c r="Q699" s="211"/>
    </row>
    <row r="700" spans="2:17">
      <c r="B700" s="730" t="s">
        <v>2100</v>
      </c>
      <c r="C700" s="416"/>
      <c r="Q700" s="211"/>
    </row>
    <row r="701" spans="2:17">
      <c r="B701" s="730" t="s">
        <v>2101</v>
      </c>
      <c r="C701" s="416"/>
      <c r="Q701" s="211"/>
    </row>
    <row r="702" spans="2:17">
      <c r="B702" s="730" t="s">
        <v>2102</v>
      </c>
      <c r="C702" s="416"/>
      <c r="Q702" s="211"/>
    </row>
    <row r="703" spans="2:17">
      <c r="B703" s="730" t="s">
        <v>2103</v>
      </c>
      <c r="C703" s="416"/>
      <c r="Q703" s="211"/>
    </row>
    <row r="704" spans="2:17">
      <c r="B704" s="730" t="s">
        <v>2104</v>
      </c>
      <c r="C704" s="416"/>
      <c r="Q704" s="211"/>
    </row>
    <row r="705" spans="2:17">
      <c r="B705" s="730" t="s">
        <v>2105</v>
      </c>
      <c r="C705" s="416"/>
      <c r="Q705" s="211"/>
    </row>
    <row r="706" spans="2:17">
      <c r="B706" s="730" t="s">
        <v>2106</v>
      </c>
      <c r="C706" s="416"/>
      <c r="Q706" s="211"/>
    </row>
    <row r="707" spans="2:17">
      <c r="B707" s="730" t="s">
        <v>2107</v>
      </c>
      <c r="C707" s="416"/>
      <c r="Q707" s="211"/>
    </row>
    <row r="708" spans="2:17">
      <c r="B708" s="730" t="s">
        <v>2108</v>
      </c>
      <c r="C708" s="416"/>
      <c r="Q708" s="211"/>
    </row>
    <row r="709" spans="2:17">
      <c r="B709" s="730" t="s">
        <v>2109</v>
      </c>
      <c r="C709" s="416"/>
      <c r="Q709" s="211"/>
    </row>
    <row r="710" spans="2:17">
      <c r="B710" s="730" t="s">
        <v>2110</v>
      </c>
      <c r="C710" s="416"/>
      <c r="Q710" s="211"/>
    </row>
    <row r="711" spans="2:17">
      <c r="B711" s="730" t="s">
        <v>2111</v>
      </c>
      <c r="C711" s="416"/>
      <c r="Q711" s="211"/>
    </row>
    <row r="712" spans="2:17">
      <c r="B712" s="730" t="s">
        <v>2112</v>
      </c>
      <c r="C712" s="416"/>
      <c r="Q712" s="211"/>
    </row>
    <row r="713" spans="2:17">
      <c r="B713" s="730" t="s">
        <v>2113</v>
      </c>
      <c r="C713" s="416"/>
      <c r="Q713" s="211"/>
    </row>
    <row r="714" spans="2:17">
      <c r="B714" s="730" t="s">
        <v>2114</v>
      </c>
      <c r="C714" s="416"/>
      <c r="Q714" s="211"/>
    </row>
    <row r="715" spans="2:17">
      <c r="B715" s="730" t="s">
        <v>2115</v>
      </c>
      <c r="C715" s="416"/>
      <c r="Q715" s="211"/>
    </row>
    <row r="716" spans="2:17">
      <c r="B716" s="730" t="s">
        <v>2116</v>
      </c>
      <c r="C716" s="416"/>
      <c r="Q716" s="211"/>
    </row>
    <row r="717" spans="2:17">
      <c r="B717" s="730" t="s">
        <v>2117</v>
      </c>
      <c r="C717" s="416"/>
      <c r="Q717" s="211"/>
    </row>
    <row r="718" spans="2:17">
      <c r="B718" s="730" t="s">
        <v>2118</v>
      </c>
      <c r="C718" s="416"/>
      <c r="Q718" s="211"/>
    </row>
    <row r="719" spans="2:17">
      <c r="B719" s="730" t="s">
        <v>2119</v>
      </c>
      <c r="C719" s="416"/>
      <c r="Q719" s="211"/>
    </row>
    <row r="720" spans="2:17">
      <c r="B720" s="730" t="s">
        <v>2120</v>
      </c>
      <c r="C720" s="416"/>
      <c r="Q720" s="211"/>
    </row>
    <row r="721" spans="2:17">
      <c r="B721" s="730" t="s">
        <v>2121</v>
      </c>
      <c r="C721" s="416"/>
      <c r="Q721" s="211"/>
    </row>
    <row r="722" spans="2:17">
      <c r="B722" s="730" t="s">
        <v>2122</v>
      </c>
      <c r="C722" s="416"/>
      <c r="Q722" s="211"/>
    </row>
    <row r="723" spans="2:17">
      <c r="B723" s="730" t="s">
        <v>2123</v>
      </c>
      <c r="C723" s="416"/>
      <c r="Q723" s="211"/>
    </row>
    <row r="724" spans="2:17">
      <c r="B724" s="730" t="s">
        <v>2124</v>
      </c>
      <c r="C724" s="416"/>
      <c r="Q724" s="211"/>
    </row>
    <row r="725" spans="2:17">
      <c r="B725" s="730" t="s">
        <v>2125</v>
      </c>
      <c r="C725" s="416"/>
      <c r="Q725" s="211"/>
    </row>
    <row r="726" spans="2:17">
      <c r="B726" s="730" t="s">
        <v>2126</v>
      </c>
      <c r="C726" s="416"/>
      <c r="Q726" s="211"/>
    </row>
    <row r="727" spans="2:17">
      <c r="B727" s="730" t="s">
        <v>2127</v>
      </c>
      <c r="C727" s="416"/>
      <c r="Q727" s="211"/>
    </row>
    <row r="728" spans="2:17">
      <c r="B728" s="730" t="s">
        <v>2128</v>
      </c>
      <c r="C728" s="416"/>
      <c r="Q728" s="211"/>
    </row>
    <row r="729" spans="2:17">
      <c r="B729" s="730" t="s">
        <v>2129</v>
      </c>
      <c r="C729" s="416"/>
      <c r="Q729" s="211"/>
    </row>
    <row r="730" spans="2:17">
      <c r="B730" s="730" t="s">
        <v>2130</v>
      </c>
      <c r="C730" s="416"/>
      <c r="Q730" s="211"/>
    </row>
    <row r="731" spans="2:17">
      <c r="B731" s="730" t="s">
        <v>2131</v>
      </c>
      <c r="C731" s="416"/>
      <c r="Q731" s="211"/>
    </row>
    <row r="732" spans="2:17">
      <c r="B732" s="730" t="s">
        <v>2132</v>
      </c>
      <c r="C732" s="416"/>
      <c r="Q732" s="211"/>
    </row>
    <row r="733" spans="2:17">
      <c r="B733" s="730" t="s">
        <v>2133</v>
      </c>
      <c r="C733" s="416"/>
      <c r="Q733" s="211"/>
    </row>
    <row r="734" spans="2:17">
      <c r="B734" s="730" t="s">
        <v>2134</v>
      </c>
      <c r="C734" s="416"/>
      <c r="Q734" s="211"/>
    </row>
    <row r="735" spans="2:17">
      <c r="B735" s="730" t="s">
        <v>2135</v>
      </c>
      <c r="C735" s="416"/>
      <c r="Q735" s="211"/>
    </row>
    <row r="736" spans="2:17">
      <c r="B736" s="730" t="s">
        <v>2136</v>
      </c>
      <c r="C736" s="416"/>
      <c r="Q736" s="211"/>
    </row>
    <row r="737" spans="2:17">
      <c r="B737" s="730" t="s">
        <v>2137</v>
      </c>
      <c r="C737" s="416"/>
      <c r="Q737" s="211"/>
    </row>
    <row r="738" spans="2:17">
      <c r="B738" s="730" t="s">
        <v>2138</v>
      </c>
      <c r="C738" s="416"/>
      <c r="Q738" s="211"/>
    </row>
    <row r="739" spans="2:17">
      <c r="B739" s="730" t="s">
        <v>2139</v>
      </c>
      <c r="C739" s="416"/>
      <c r="Q739" s="211"/>
    </row>
    <row r="740" spans="2:17">
      <c r="B740" s="730" t="s">
        <v>2140</v>
      </c>
      <c r="C740" s="416"/>
      <c r="Q740" s="211"/>
    </row>
    <row r="741" spans="2:17">
      <c r="B741" s="730" t="s">
        <v>2141</v>
      </c>
      <c r="C741" s="416"/>
      <c r="Q741" s="211"/>
    </row>
    <row r="742" spans="2:17">
      <c r="B742" s="730" t="s">
        <v>2142</v>
      </c>
      <c r="C742" s="416"/>
      <c r="Q742" s="211"/>
    </row>
    <row r="743" spans="2:17">
      <c r="B743" s="730" t="s">
        <v>2143</v>
      </c>
      <c r="C743" s="416"/>
      <c r="Q743" s="211"/>
    </row>
    <row r="744" spans="2:17">
      <c r="B744" s="730" t="s">
        <v>2144</v>
      </c>
      <c r="C744" s="416"/>
      <c r="Q744" s="211"/>
    </row>
    <row r="745" spans="2:17">
      <c r="B745" s="730" t="s">
        <v>2145</v>
      </c>
      <c r="C745" s="416"/>
      <c r="Q745" s="211"/>
    </row>
    <row r="746" spans="2:17">
      <c r="B746" s="730" t="s">
        <v>2146</v>
      </c>
      <c r="C746" s="416"/>
      <c r="Q746" s="211"/>
    </row>
    <row r="747" spans="2:17">
      <c r="B747" s="730" t="s">
        <v>2147</v>
      </c>
      <c r="C747" s="416"/>
      <c r="Q747" s="211"/>
    </row>
    <row r="748" spans="2:17">
      <c r="B748" s="730" t="s">
        <v>2148</v>
      </c>
      <c r="C748" s="416"/>
      <c r="Q748" s="211"/>
    </row>
    <row r="749" spans="2:17">
      <c r="B749" s="730" t="s">
        <v>2149</v>
      </c>
      <c r="C749" s="416"/>
      <c r="Q749" s="211"/>
    </row>
    <row r="750" spans="2:17">
      <c r="B750" s="730" t="s">
        <v>2150</v>
      </c>
      <c r="C750" s="416"/>
      <c r="Q750" s="211"/>
    </row>
    <row r="751" spans="2:17">
      <c r="B751" s="730" t="s">
        <v>2151</v>
      </c>
      <c r="C751" s="416"/>
      <c r="Q751" s="211"/>
    </row>
    <row r="752" spans="2:17">
      <c r="B752" s="730" t="s">
        <v>2152</v>
      </c>
      <c r="C752" s="416"/>
      <c r="Q752" s="211"/>
    </row>
    <row r="753" spans="2:17">
      <c r="B753" s="730" t="s">
        <v>2153</v>
      </c>
      <c r="C753" s="416"/>
      <c r="Q753" s="211"/>
    </row>
    <row r="754" spans="2:17">
      <c r="B754" s="730" t="s">
        <v>2154</v>
      </c>
      <c r="C754" s="416"/>
      <c r="Q754" s="211"/>
    </row>
    <row r="755" spans="2:17">
      <c r="B755" s="730" t="s">
        <v>2155</v>
      </c>
      <c r="C755" s="416"/>
      <c r="Q755" s="211"/>
    </row>
    <row r="756" spans="2:17">
      <c r="B756" s="730" t="s">
        <v>2156</v>
      </c>
      <c r="C756" s="416"/>
      <c r="Q756" s="211"/>
    </row>
    <row r="757" spans="2:17">
      <c r="B757" s="730" t="s">
        <v>2157</v>
      </c>
      <c r="C757" s="416"/>
      <c r="Q757" s="211"/>
    </row>
    <row r="758" spans="2:17">
      <c r="B758" s="730" t="s">
        <v>2158</v>
      </c>
      <c r="C758" s="416"/>
      <c r="Q758" s="211"/>
    </row>
    <row r="759" spans="2:17">
      <c r="B759" s="730" t="s">
        <v>2159</v>
      </c>
      <c r="C759" s="416"/>
      <c r="Q759" s="211"/>
    </row>
    <row r="760" spans="2:17" ht="15.75" thickBot="1">
      <c r="B760" s="735" t="s">
        <v>2160</v>
      </c>
      <c r="C760" s="734"/>
      <c r="D760" s="213"/>
      <c r="E760" s="213"/>
      <c r="F760" s="213"/>
      <c r="G760" s="213"/>
      <c r="H760" s="213"/>
      <c r="I760" s="213"/>
      <c r="J760" s="213"/>
      <c r="K760" s="213"/>
      <c r="L760" s="213"/>
      <c r="M760" s="213"/>
      <c r="N760" s="213"/>
      <c r="O760" s="213"/>
      <c r="P760" s="213"/>
      <c r="Q760" s="214"/>
    </row>
  </sheetData>
  <sheetProtection algorithmName="SHA-512" hashValue="1qaXZeNdtNLeXFthr9GGdEhuNYsBKB3Qge8P3DaTC3SZfP23trX+KSRKN/5NHPU4iOE9F5OzfYwiSnCOJFy7aA==" saltValue="mjDnHuiQ/R4XdKYVRPT5rA==" spinCount="100000" sheet="1" objects="1" scenarios="1" autoFilter="0"/>
  <mergeCells count="1">
    <mergeCell ref="B3:I4"/>
  </mergeCells>
  <pageMargins left="0.7" right="0.7" top="0.75" bottom="0.75" header="0.3" footer="0.3"/>
  <pageSetup scale="62" fitToHeight="60" orientation="portrait" r:id="rId1"/>
  <headerFooter>
    <oddFooter>&amp;CCSI - 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P42"/>
  <sheetViews>
    <sheetView showGridLines="0" tabSelected="1" zoomScale="110" zoomScaleNormal="110" workbookViewId="0">
      <selection activeCell="P8" sqref="P8"/>
    </sheetView>
  </sheetViews>
  <sheetFormatPr defaultColWidth="8.28515625" defaultRowHeight="15"/>
  <cols>
    <col min="1" max="1" width="6.7109375" style="2" customWidth="1"/>
    <col min="2" max="4" width="7.85546875" style="2" customWidth="1"/>
    <col min="5" max="5" width="14" style="2" customWidth="1"/>
    <col min="6" max="8" width="7.85546875" style="2" customWidth="1"/>
    <col min="9" max="9" width="18.42578125" style="2" customWidth="1"/>
    <col min="10" max="10" width="5.28515625" style="2" hidden="1" customWidth="1"/>
    <col min="11" max="11" width="8.28515625" style="2"/>
    <col min="12" max="12" width="2.42578125" style="194" customWidth="1"/>
    <col min="13" max="13" width="8.28515625" style="2"/>
    <col min="14" max="14" width="10" style="2" customWidth="1"/>
    <col min="15" max="15" width="25.7109375" style="3" customWidth="1"/>
    <col min="16" max="16" width="20.7109375" style="2" bestFit="1" customWidth="1"/>
    <col min="17" max="17" width="4.7109375" style="2" customWidth="1"/>
    <col min="18" max="16384" width="8.28515625" style="2"/>
  </cols>
  <sheetData>
    <row r="1" spans="1:16" ht="15.75" thickBot="1"/>
    <row r="2" spans="1:16" ht="15.75" thickTop="1">
      <c r="A2" s="743"/>
      <c r="B2" s="743"/>
      <c r="C2" s="743"/>
      <c r="D2" s="743"/>
      <c r="E2" s="743"/>
      <c r="F2" s="743"/>
      <c r="G2" s="743"/>
      <c r="H2" s="743"/>
      <c r="I2" s="743"/>
    </row>
    <row r="3" spans="1:16">
      <c r="C3" s="4"/>
      <c r="N3" s="5" t="s">
        <v>0</v>
      </c>
    </row>
    <row r="4" spans="1:16">
      <c r="N4" s="2" t="s">
        <v>1</v>
      </c>
      <c r="O4" s="3" t="s">
        <v>2</v>
      </c>
      <c r="P4" s="2" t="s">
        <v>1044</v>
      </c>
    </row>
    <row r="5" spans="1:16">
      <c r="N5" s="6">
        <v>5.3</v>
      </c>
      <c r="O5" s="7">
        <v>45187</v>
      </c>
      <c r="P5" s="6" t="s">
        <v>3338</v>
      </c>
    </row>
    <row r="6" spans="1:16">
      <c r="N6" s="308">
        <v>6</v>
      </c>
      <c r="O6" s="7">
        <v>46058</v>
      </c>
      <c r="P6" s="6" t="s">
        <v>3338</v>
      </c>
    </row>
    <row r="7" spans="1:16" ht="36">
      <c r="A7" s="749" t="s">
        <v>3302</v>
      </c>
      <c r="B7" s="749"/>
      <c r="C7" s="749"/>
      <c r="D7" s="749"/>
      <c r="E7" s="749"/>
      <c r="F7" s="749"/>
      <c r="G7" s="749"/>
      <c r="H7" s="749"/>
      <c r="I7" s="749"/>
      <c r="N7" s="6">
        <v>6.1</v>
      </c>
      <c r="O7" s="7">
        <v>46135</v>
      </c>
      <c r="P7" s="6" t="s">
        <v>3338</v>
      </c>
    </row>
    <row r="8" spans="1:16" ht="36">
      <c r="A8" s="749" t="s">
        <v>1004</v>
      </c>
      <c r="B8" s="749"/>
      <c r="C8" s="749"/>
      <c r="D8" s="749"/>
      <c r="E8" s="749"/>
      <c r="F8" s="749"/>
      <c r="G8" s="749"/>
      <c r="H8" s="749"/>
      <c r="I8" s="749"/>
      <c r="N8" s="6"/>
      <c r="O8" s="7"/>
      <c r="P8" s="6"/>
    </row>
    <row r="9" spans="1:16" ht="36">
      <c r="A9" s="749" t="s">
        <v>7</v>
      </c>
      <c r="B9" s="749"/>
      <c r="C9" s="749"/>
      <c r="D9" s="749"/>
      <c r="E9" s="749"/>
      <c r="F9" s="749"/>
      <c r="G9" s="749"/>
      <c r="H9" s="749"/>
      <c r="I9" s="749"/>
      <c r="N9" s="6"/>
      <c r="O9" s="7"/>
      <c r="P9" s="6"/>
    </row>
    <row r="10" spans="1:16">
      <c r="N10" s="6"/>
      <c r="O10" s="7"/>
      <c r="P10" s="6"/>
    </row>
    <row r="13" spans="1:16">
      <c r="B13" s="8" t="s">
        <v>393</v>
      </c>
      <c r="D13" s="750">
        <f>'DEV Info'!D6</f>
        <v>0</v>
      </c>
      <c r="E13" s="750"/>
      <c r="F13" s="750"/>
      <c r="G13" s="750"/>
      <c r="H13" s="750"/>
    </row>
    <row r="15" spans="1:16">
      <c r="B15" s="2" t="s">
        <v>3377</v>
      </c>
      <c r="D15" s="748" t="str">
        <f>'DEV Info'!I4</f>
        <v>00/00/0000</v>
      </c>
    </row>
    <row r="16" spans="1:16">
      <c r="N16" s="8" t="s">
        <v>3</v>
      </c>
    </row>
    <row r="17" spans="1:15">
      <c r="A17" s="751" t="s">
        <v>3303</v>
      </c>
      <c r="B17" s="751"/>
      <c r="C17" s="751"/>
      <c r="D17" s="751"/>
      <c r="E17" s="751"/>
      <c r="F17" s="751"/>
      <c r="G17" s="751"/>
      <c r="H17" s="751"/>
      <c r="I17" s="751"/>
    </row>
    <row r="18" spans="1:15">
      <c r="A18" s="751"/>
      <c r="B18" s="751"/>
      <c r="C18" s="751"/>
      <c r="D18" s="751"/>
      <c r="E18" s="751"/>
      <c r="F18" s="751"/>
      <c r="G18" s="751"/>
      <c r="H18" s="751"/>
      <c r="I18" s="751"/>
      <c r="O18" s="9" t="s">
        <v>4</v>
      </c>
    </row>
    <row r="19" spans="1:15">
      <c r="A19" s="751"/>
      <c r="B19" s="751"/>
      <c r="C19" s="751"/>
      <c r="D19" s="751"/>
      <c r="E19" s="751"/>
      <c r="F19" s="751"/>
      <c r="G19" s="751"/>
      <c r="H19" s="751"/>
      <c r="I19" s="751"/>
    </row>
    <row r="22" spans="1:15">
      <c r="N22" s="8" t="s">
        <v>848</v>
      </c>
    </row>
    <row r="23" spans="1:15">
      <c r="N23" s="2" t="s">
        <v>3331</v>
      </c>
    </row>
    <row r="24" spans="1:15">
      <c r="A24" s="8"/>
      <c r="N24" s="2" t="s">
        <v>849</v>
      </c>
    </row>
    <row r="25" spans="1:15">
      <c r="N25" s="2" t="s">
        <v>850</v>
      </c>
    </row>
    <row r="29" spans="1:15">
      <c r="A29" s="11"/>
    </row>
    <row r="30" spans="1:15">
      <c r="A30" s="11"/>
    </row>
    <row r="31" spans="1:15">
      <c r="O31" s="2"/>
    </row>
    <row r="32" spans="1:15" ht="15.75" thickBot="1">
      <c r="A32" s="744"/>
      <c r="B32" s="744"/>
      <c r="C32" s="744"/>
      <c r="D32" s="744"/>
      <c r="E32" s="744"/>
      <c r="F32" s="744"/>
      <c r="G32" s="744"/>
      <c r="H32" s="744"/>
      <c r="I32" s="744"/>
    </row>
    <row r="33" spans="1:15" ht="15.75" thickTop="1">
      <c r="A33" s="745"/>
      <c r="B33" s="745"/>
      <c r="C33" s="745"/>
      <c r="D33" s="745"/>
      <c r="E33" s="745"/>
      <c r="F33" s="745"/>
      <c r="G33" s="745"/>
      <c r="H33" s="745"/>
      <c r="I33" s="745"/>
    </row>
    <row r="34" spans="1:15">
      <c r="A34" s="146"/>
      <c r="B34" s="146"/>
      <c r="C34" s="146"/>
      <c r="D34" s="146"/>
      <c r="E34" s="146"/>
      <c r="F34" s="146"/>
      <c r="G34" s="146"/>
      <c r="H34" s="146"/>
      <c r="I34" s="146"/>
    </row>
    <row r="35" spans="1:15" ht="15.75">
      <c r="A35" s="146"/>
      <c r="B35" s="146"/>
      <c r="C35" s="146"/>
      <c r="D35" s="146"/>
      <c r="E35" s="146"/>
      <c r="F35" s="746" t="s">
        <v>3376</v>
      </c>
      <c r="G35" s="146"/>
      <c r="H35" s="146"/>
      <c r="I35" s="146"/>
    </row>
    <row r="36" spans="1:15" ht="15.75">
      <c r="A36" s="146"/>
      <c r="B36" s="146"/>
      <c r="C36" s="146"/>
      <c r="D36" s="146"/>
      <c r="E36" s="146"/>
      <c r="F36" s="746" t="s">
        <v>5</v>
      </c>
      <c r="G36" s="146"/>
      <c r="H36" s="146"/>
      <c r="I36" s="146"/>
      <c r="O36" s="2"/>
    </row>
    <row r="37" spans="1:15" ht="15.75">
      <c r="A37" s="146"/>
      <c r="B37" s="146"/>
      <c r="C37" s="146"/>
      <c r="D37" s="146"/>
      <c r="E37" s="146"/>
      <c r="F37" s="746" t="s">
        <v>6</v>
      </c>
      <c r="G37" s="146"/>
      <c r="H37" s="146"/>
      <c r="I37" s="146"/>
    </row>
    <row r="38" spans="1:15">
      <c r="A38" s="146"/>
      <c r="B38" s="146"/>
      <c r="C38" s="146"/>
      <c r="D38" s="146"/>
      <c r="E38" s="146"/>
      <c r="F38" s="146"/>
      <c r="G38" s="747"/>
      <c r="H38" s="747"/>
      <c r="I38" s="146"/>
      <c r="O38" s="2"/>
    </row>
    <row r="39" spans="1:15">
      <c r="O39" s="2"/>
    </row>
    <row r="40" spans="1:15">
      <c r="O40" s="2"/>
    </row>
    <row r="41" spans="1:15">
      <c r="O41" s="2"/>
    </row>
    <row r="42" spans="1:15">
      <c r="O42" s="2"/>
    </row>
  </sheetData>
  <sheetProtection algorithmName="SHA-512" hashValue="N6Gt9XgEidt8qkQ9RqpxjY8MvqJmyLXbNDxAYvaR1hI2AdYYKh2aS0kyNVXqUlyKqCaBINi9qUKE8hMOMqojYQ==" saltValue="n7MufZ1IjhdVCJSPgTlE2Q==" spinCount="100000" sheet="1" objects="1" scenarios="1" autoFilter="0"/>
  <mergeCells count="5">
    <mergeCell ref="A8:I8"/>
    <mergeCell ref="A9:I9"/>
    <mergeCell ref="D13:H13"/>
    <mergeCell ref="A7:I7"/>
    <mergeCell ref="A17:I19"/>
  </mergeCells>
  <printOptions horizontalCentered="1"/>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5"/>
  <dimension ref="C2:BH134"/>
  <sheetViews>
    <sheetView topLeftCell="Q39" workbookViewId="0">
      <selection activeCell="AE2" sqref="AE2:AE52"/>
    </sheetView>
  </sheetViews>
  <sheetFormatPr defaultRowHeight="15"/>
  <cols>
    <col min="57" max="57" width="28.42578125" customWidth="1"/>
  </cols>
  <sheetData>
    <row r="2" spans="3:60">
      <c r="C2" s="306" t="s">
        <v>559</v>
      </c>
      <c r="D2">
        <v>1</v>
      </c>
      <c r="E2" s="306" t="s">
        <v>733</v>
      </c>
      <c r="F2">
        <v>2</v>
      </c>
      <c r="G2" s="306" t="s">
        <v>599</v>
      </c>
      <c r="H2">
        <v>1</v>
      </c>
      <c r="I2" s="306" t="s">
        <v>608</v>
      </c>
      <c r="J2">
        <v>1</v>
      </c>
      <c r="K2" s="306" t="s">
        <v>207</v>
      </c>
      <c r="L2">
        <v>1</v>
      </c>
      <c r="M2" s="306" t="s">
        <v>207</v>
      </c>
      <c r="N2">
        <v>1</v>
      </c>
      <c r="O2" s="306" t="s">
        <v>591</v>
      </c>
      <c r="P2">
        <v>1</v>
      </c>
      <c r="Q2" s="306" t="s">
        <v>566</v>
      </c>
      <c r="R2">
        <v>13</v>
      </c>
      <c r="S2" s="306" t="s">
        <v>580</v>
      </c>
      <c r="T2">
        <v>6</v>
      </c>
      <c r="U2" s="306" t="s">
        <v>1257</v>
      </c>
      <c r="V2">
        <v>12</v>
      </c>
      <c r="W2" s="306" t="s">
        <v>617</v>
      </c>
      <c r="X2">
        <v>5</v>
      </c>
      <c r="Y2" s="306" t="s">
        <v>649</v>
      </c>
      <c r="Z2">
        <v>1</v>
      </c>
      <c r="AA2" s="306" t="s">
        <v>1296</v>
      </c>
      <c r="AB2">
        <v>65</v>
      </c>
      <c r="AC2" s="306" t="s">
        <v>1318</v>
      </c>
      <c r="AD2">
        <v>70</v>
      </c>
      <c r="AE2" s="306" t="s">
        <v>900</v>
      </c>
      <c r="AF2">
        <v>1</v>
      </c>
      <c r="AG2" s="306" t="s">
        <v>722</v>
      </c>
      <c r="AH2">
        <v>1</v>
      </c>
      <c r="AI2" s="306" t="s">
        <v>1259</v>
      </c>
      <c r="AJ2">
        <v>2</v>
      </c>
      <c r="AK2" s="306" t="s">
        <v>426</v>
      </c>
      <c r="AL2">
        <v>88</v>
      </c>
      <c r="AM2" s="306" t="s">
        <v>259</v>
      </c>
      <c r="AN2">
        <v>1</v>
      </c>
      <c r="AO2" s="306" t="s">
        <v>564</v>
      </c>
      <c r="AP2">
        <v>1</v>
      </c>
      <c r="AQ2" s="306" t="s">
        <v>581</v>
      </c>
      <c r="AR2">
        <v>5</v>
      </c>
      <c r="AS2" s="306" t="s">
        <v>1365</v>
      </c>
      <c r="AT2">
        <v>4</v>
      </c>
      <c r="AU2" s="306" t="s">
        <v>1098</v>
      </c>
      <c r="AV2">
        <v>1</v>
      </c>
      <c r="AW2" s="306" t="s">
        <v>3151</v>
      </c>
      <c r="AX2">
        <v>140</v>
      </c>
      <c r="AY2" s="306" t="s">
        <v>3156</v>
      </c>
      <c r="AZ2">
        <v>137</v>
      </c>
      <c r="BA2" s="306" t="s">
        <v>3159</v>
      </c>
      <c r="BB2">
        <v>105</v>
      </c>
      <c r="BC2" s="306" t="s">
        <v>1281</v>
      </c>
      <c r="BD2">
        <v>143</v>
      </c>
      <c r="BE2" s="306" t="s">
        <v>3205</v>
      </c>
      <c r="BF2">
        <v>1</v>
      </c>
      <c r="BG2" s="306" t="s">
        <v>581</v>
      </c>
      <c r="BH2">
        <v>11</v>
      </c>
    </row>
    <row r="3" spans="3:60">
      <c r="C3" s="306" t="s">
        <v>560</v>
      </c>
      <c r="D3">
        <v>3</v>
      </c>
      <c r="E3" s="306" t="s">
        <v>730</v>
      </c>
      <c r="F3">
        <v>4</v>
      </c>
      <c r="G3" s="306" t="s">
        <v>600</v>
      </c>
      <c r="H3">
        <v>2</v>
      </c>
      <c r="I3" s="306" t="s">
        <v>609</v>
      </c>
      <c r="J3">
        <v>4</v>
      </c>
      <c r="K3" s="306" t="s">
        <v>209</v>
      </c>
      <c r="L3">
        <v>2</v>
      </c>
      <c r="M3" s="306" t="s">
        <v>209</v>
      </c>
      <c r="N3">
        <v>2</v>
      </c>
      <c r="O3" s="306" t="s">
        <v>592</v>
      </c>
      <c r="P3">
        <v>2</v>
      </c>
      <c r="Q3" s="306" t="s">
        <v>1101</v>
      </c>
      <c r="R3">
        <v>1</v>
      </c>
      <c r="S3" s="306" t="s">
        <v>1320</v>
      </c>
      <c r="T3">
        <v>10</v>
      </c>
      <c r="U3" s="306" t="s">
        <v>1112</v>
      </c>
      <c r="V3">
        <v>7</v>
      </c>
      <c r="W3" s="306" t="s">
        <v>582</v>
      </c>
      <c r="X3">
        <v>38</v>
      </c>
      <c r="Y3" s="306" t="s">
        <v>650</v>
      </c>
      <c r="Z3">
        <v>2</v>
      </c>
      <c r="AA3" s="306" t="s">
        <v>1297</v>
      </c>
      <c r="AB3">
        <v>66</v>
      </c>
      <c r="AC3" s="306" t="s">
        <v>1317</v>
      </c>
      <c r="AD3">
        <v>69</v>
      </c>
      <c r="AE3" s="306" t="s">
        <v>901</v>
      </c>
      <c r="AF3">
        <v>2</v>
      </c>
      <c r="AG3" s="306" t="s">
        <v>723</v>
      </c>
      <c r="AH3">
        <v>2</v>
      </c>
      <c r="AI3" s="306" t="s">
        <v>1260</v>
      </c>
      <c r="AJ3">
        <v>4</v>
      </c>
      <c r="AK3" s="306" t="s">
        <v>427</v>
      </c>
      <c r="AL3">
        <v>10</v>
      </c>
      <c r="AM3" s="306" t="s">
        <v>589</v>
      </c>
      <c r="AN3">
        <v>3</v>
      </c>
      <c r="AO3" s="306" t="s">
        <v>565</v>
      </c>
      <c r="AP3">
        <v>2</v>
      </c>
      <c r="AQ3" s="306" t="s">
        <v>584</v>
      </c>
      <c r="AR3">
        <v>1</v>
      </c>
      <c r="AS3" s="306" t="s">
        <v>1366</v>
      </c>
      <c r="AT3">
        <v>3</v>
      </c>
      <c r="AU3" s="306" t="s">
        <v>1109</v>
      </c>
      <c r="AV3">
        <v>2</v>
      </c>
      <c r="AW3" s="306" t="s">
        <v>3152</v>
      </c>
      <c r="AX3">
        <v>141</v>
      </c>
      <c r="AY3" s="306" t="s">
        <v>3157</v>
      </c>
      <c r="AZ3">
        <v>138</v>
      </c>
      <c r="BA3" s="306" t="s">
        <v>3160</v>
      </c>
      <c r="BB3">
        <v>106</v>
      </c>
      <c r="BC3" s="306" t="s">
        <v>1282</v>
      </c>
      <c r="BD3">
        <v>144</v>
      </c>
      <c r="BE3" s="306" t="s">
        <v>3206</v>
      </c>
      <c r="BF3">
        <v>3</v>
      </c>
      <c r="BG3" s="306" t="s">
        <v>3296</v>
      </c>
      <c r="BH3">
        <v>5</v>
      </c>
    </row>
    <row r="4" spans="3:60">
      <c r="C4" s="306" t="s">
        <v>1045</v>
      </c>
      <c r="D4">
        <v>6</v>
      </c>
      <c r="E4" s="306" t="s">
        <v>735</v>
      </c>
      <c r="F4">
        <v>5</v>
      </c>
      <c r="G4" s="306" t="s">
        <v>601</v>
      </c>
      <c r="H4">
        <v>3</v>
      </c>
      <c r="I4" s="306" t="s">
        <v>610</v>
      </c>
      <c r="J4">
        <v>2</v>
      </c>
      <c r="K4" s="306" t="s">
        <v>607</v>
      </c>
      <c r="L4">
        <v>3</v>
      </c>
      <c r="M4" s="306" t="s">
        <v>606</v>
      </c>
      <c r="N4">
        <v>3</v>
      </c>
      <c r="O4" s="306" t="s">
        <v>581</v>
      </c>
      <c r="P4">
        <v>8</v>
      </c>
      <c r="Q4" s="306" t="s">
        <v>1102</v>
      </c>
      <c r="R4">
        <v>6</v>
      </c>
      <c r="S4" s="306" t="s">
        <v>1321</v>
      </c>
      <c r="T4">
        <v>2</v>
      </c>
      <c r="U4" s="306" t="s">
        <v>1113</v>
      </c>
      <c r="V4">
        <v>8</v>
      </c>
      <c r="W4" s="306" t="s">
        <v>618</v>
      </c>
      <c r="X4">
        <v>6</v>
      </c>
      <c r="Y4" s="306" t="s">
        <v>581</v>
      </c>
      <c r="Z4">
        <v>7</v>
      </c>
      <c r="AA4" s="306" t="s">
        <v>1298</v>
      </c>
      <c r="AB4">
        <v>67</v>
      </c>
      <c r="AC4" s="306" t="s">
        <v>1319</v>
      </c>
      <c r="AD4">
        <v>71</v>
      </c>
      <c r="AE4" s="306" t="s">
        <v>902</v>
      </c>
      <c r="AF4">
        <v>3</v>
      </c>
      <c r="AG4" s="306" t="s">
        <v>724</v>
      </c>
      <c r="AH4">
        <v>5</v>
      </c>
      <c r="AI4" s="306" t="s">
        <v>1261</v>
      </c>
      <c r="AJ4">
        <v>3</v>
      </c>
      <c r="AK4" s="306" t="s">
        <v>428</v>
      </c>
      <c r="AL4">
        <v>15</v>
      </c>
      <c r="AM4" s="306" t="s">
        <v>590</v>
      </c>
      <c r="AN4">
        <v>5</v>
      </c>
      <c r="AQ4" s="306" t="s">
        <v>585</v>
      </c>
      <c r="AR4">
        <v>6</v>
      </c>
      <c r="AU4" s="306" t="s">
        <v>1110</v>
      </c>
      <c r="AV4">
        <v>3</v>
      </c>
      <c r="AW4" s="306" t="s">
        <v>3153</v>
      </c>
      <c r="AX4">
        <v>142</v>
      </c>
      <c r="AY4" s="306" t="s">
        <v>3158</v>
      </c>
      <c r="AZ4">
        <v>139</v>
      </c>
      <c r="BA4" s="306" t="s">
        <v>3161</v>
      </c>
      <c r="BB4">
        <v>107</v>
      </c>
      <c r="BE4" s="306" t="s">
        <v>3207</v>
      </c>
      <c r="BF4">
        <v>4</v>
      </c>
      <c r="BG4" s="306" t="s">
        <v>3297</v>
      </c>
      <c r="BH4">
        <v>3</v>
      </c>
    </row>
    <row r="5" spans="3:60">
      <c r="C5" s="306" t="s">
        <v>561</v>
      </c>
      <c r="D5">
        <v>2</v>
      </c>
      <c r="E5" s="306" t="s">
        <v>1254</v>
      </c>
      <c r="F5">
        <v>13</v>
      </c>
      <c r="G5" s="306" t="s">
        <v>602</v>
      </c>
      <c r="H5">
        <v>4</v>
      </c>
      <c r="I5" s="306" t="s">
        <v>611</v>
      </c>
      <c r="J5">
        <v>3</v>
      </c>
      <c r="M5" s="306" t="s">
        <v>1034</v>
      </c>
      <c r="N5">
        <v>4</v>
      </c>
      <c r="O5" s="306" t="s">
        <v>593</v>
      </c>
      <c r="P5">
        <v>3</v>
      </c>
      <c r="Q5" s="306" t="s">
        <v>892</v>
      </c>
      <c r="R5">
        <v>8</v>
      </c>
      <c r="S5" s="306" t="s">
        <v>1322</v>
      </c>
      <c r="T5">
        <v>3</v>
      </c>
      <c r="U5" s="306" t="s">
        <v>1114</v>
      </c>
      <c r="V5">
        <v>9</v>
      </c>
      <c r="W5" s="306" t="s">
        <v>619</v>
      </c>
      <c r="X5">
        <v>7</v>
      </c>
      <c r="Y5" s="306" t="s">
        <v>651</v>
      </c>
      <c r="Z5">
        <v>10</v>
      </c>
      <c r="AA5" s="306" t="s">
        <v>1299</v>
      </c>
      <c r="AB5">
        <v>68</v>
      </c>
      <c r="AC5" s="306" t="s">
        <v>581</v>
      </c>
      <c r="AD5">
        <v>72</v>
      </c>
      <c r="AE5" s="306" t="s">
        <v>903</v>
      </c>
      <c r="AF5">
        <v>4</v>
      </c>
      <c r="AG5" s="306" t="s">
        <v>725</v>
      </c>
      <c r="AH5">
        <v>4</v>
      </c>
      <c r="AI5" s="306" t="s">
        <v>612</v>
      </c>
      <c r="AJ5">
        <v>6</v>
      </c>
      <c r="AK5" s="306" t="s">
        <v>429</v>
      </c>
      <c r="AL5">
        <v>16</v>
      </c>
      <c r="AM5" s="306" t="s">
        <v>581</v>
      </c>
      <c r="AN5">
        <v>2</v>
      </c>
      <c r="AQ5" s="306" t="s">
        <v>586</v>
      </c>
      <c r="AR5">
        <v>2</v>
      </c>
      <c r="AU5" s="306" t="s">
        <v>1111</v>
      </c>
      <c r="AV5">
        <v>4</v>
      </c>
      <c r="BA5" s="306" t="s">
        <v>3162</v>
      </c>
      <c r="BB5">
        <v>108</v>
      </c>
      <c r="BE5" s="306" t="s">
        <v>3208</v>
      </c>
      <c r="BF5">
        <v>11</v>
      </c>
      <c r="BG5" s="306" t="s">
        <v>3298</v>
      </c>
      <c r="BH5">
        <v>1</v>
      </c>
    </row>
    <row r="6" spans="3:60">
      <c r="C6" s="306" t="s">
        <v>562</v>
      </c>
      <c r="D6">
        <v>4</v>
      </c>
      <c r="E6" s="306" t="s">
        <v>736</v>
      </c>
      <c r="F6">
        <v>7</v>
      </c>
      <c r="G6" s="306" t="s">
        <v>603</v>
      </c>
      <c r="H6">
        <v>5</v>
      </c>
      <c r="O6" s="306" t="s">
        <v>594</v>
      </c>
      <c r="P6">
        <v>4</v>
      </c>
      <c r="Q6" s="306" t="s">
        <v>1103</v>
      </c>
      <c r="R6">
        <v>2</v>
      </c>
      <c r="S6" s="306" t="s">
        <v>582</v>
      </c>
      <c r="T6">
        <v>4</v>
      </c>
      <c r="U6" s="306" t="s">
        <v>1115</v>
      </c>
      <c r="V6">
        <v>10</v>
      </c>
      <c r="W6" s="306" t="s">
        <v>620</v>
      </c>
      <c r="X6">
        <v>8</v>
      </c>
      <c r="Y6" s="306" t="s">
        <v>652</v>
      </c>
      <c r="Z6">
        <v>3</v>
      </c>
      <c r="AE6" s="306" t="s">
        <v>904</v>
      </c>
      <c r="AF6">
        <v>5</v>
      </c>
      <c r="AG6" s="306" t="s">
        <v>726</v>
      </c>
      <c r="AH6">
        <v>6</v>
      </c>
      <c r="AI6" s="306" t="s">
        <v>613</v>
      </c>
      <c r="AJ6">
        <v>5</v>
      </c>
      <c r="AK6" s="306" t="s">
        <v>430</v>
      </c>
      <c r="AL6">
        <v>17</v>
      </c>
      <c r="AM6" s="306" t="s">
        <v>309</v>
      </c>
      <c r="AN6">
        <v>4</v>
      </c>
      <c r="AQ6" s="306" t="s">
        <v>587</v>
      </c>
      <c r="AR6">
        <v>3</v>
      </c>
      <c r="AU6" s="306" t="s">
        <v>1099</v>
      </c>
      <c r="AV6">
        <v>5</v>
      </c>
      <c r="BA6" s="306" t="s">
        <v>3163</v>
      </c>
      <c r="BB6">
        <v>109</v>
      </c>
      <c r="BE6" s="306" t="s">
        <v>3209</v>
      </c>
      <c r="BF6">
        <v>10</v>
      </c>
      <c r="BG6" s="306" t="s">
        <v>3299</v>
      </c>
      <c r="BH6">
        <v>7</v>
      </c>
    </row>
    <row r="7" spans="3:60">
      <c r="C7" s="306" t="s">
        <v>563</v>
      </c>
      <c r="D7">
        <v>5</v>
      </c>
      <c r="E7" s="306" t="s">
        <v>737</v>
      </c>
      <c r="F7">
        <v>8</v>
      </c>
      <c r="G7" s="306" t="s">
        <v>604</v>
      </c>
      <c r="H7">
        <v>6</v>
      </c>
      <c r="O7" s="306" t="s">
        <v>309</v>
      </c>
      <c r="P7">
        <v>5</v>
      </c>
      <c r="Q7" s="306" t="s">
        <v>1104</v>
      </c>
      <c r="R7">
        <v>7</v>
      </c>
      <c r="S7" s="306" t="s">
        <v>1256</v>
      </c>
      <c r="T7">
        <v>9</v>
      </c>
      <c r="U7" s="306" t="s">
        <v>1149</v>
      </c>
      <c r="V7">
        <v>11</v>
      </c>
      <c r="W7" s="306" t="s">
        <v>621</v>
      </c>
      <c r="X7">
        <v>9</v>
      </c>
      <c r="Y7" s="306" t="s">
        <v>653</v>
      </c>
      <c r="Z7">
        <v>8</v>
      </c>
      <c r="AE7" s="306" t="s">
        <v>905</v>
      </c>
      <c r="AF7">
        <v>6</v>
      </c>
      <c r="AI7" s="306" t="s">
        <v>614</v>
      </c>
      <c r="AJ7">
        <v>1</v>
      </c>
      <c r="AK7" s="306" t="s">
        <v>431</v>
      </c>
      <c r="AL7">
        <v>18</v>
      </c>
      <c r="AQ7" s="306" t="s">
        <v>588</v>
      </c>
      <c r="AR7">
        <v>4</v>
      </c>
      <c r="AU7" s="306" t="s">
        <v>1100</v>
      </c>
      <c r="AV7">
        <v>6</v>
      </c>
      <c r="BA7" s="306" t="s">
        <v>3164</v>
      </c>
      <c r="BB7">
        <v>110</v>
      </c>
      <c r="BE7" s="306" t="s">
        <v>3210</v>
      </c>
      <c r="BF7">
        <v>6</v>
      </c>
      <c r="BG7" s="306" t="s">
        <v>3300</v>
      </c>
      <c r="BH7">
        <v>10</v>
      </c>
    </row>
    <row r="8" spans="3:60">
      <c r="E8" s="306" t="s">
        <v>734</v>
      </c>
      <c r="F8">
        <v>3</v>
      </c>
      <c r="G8" s="306" t="s">
        <v>605</v>
      </c>
      <c r="H8">
        <v>7</v>
      </c>
      <c r="O8" s="306" t="s">
        <v>595</v>
      </c>
      <c r="P8">
        <v>10</v>
      </c>
      <c r="Q8" s="306" t="s">
        <v>893</v>
      </c>
      <c r="R8">
        <v>9</v>
      </c>
      <c r="U8" s="306" t="s">
        <v>1116</v>
      </c>
      <c r="V8">
        <v>1</v>
      </c>
      <c r="W8" s="306" t="s">
        <v>622</v>
      </c>
      <c r="X8">
        <v>10</v>
      </c>
      <c r="Y8" s="306" t="s">
        <v>654</v>
      </c>
      <c r="Z8">
        <v>6</v>
      </c>
      <c r="AE8" s="306" t="s">
        <v>906</v>
      </c>
      <c r="AF8">
        <v>7</v>
      </c>
      <c r="AI8" s="306" t="s">
        <v>615</v>
      </c>
      <c r="AJ8">
        <v>7</v>
      </c>
      <c r="AK8" s="306" t="s">
        <v>432</v>
      </c>
      <c r="AL8">
        <v>19</v>
      </c>
      <c r="AU8" s="306" t="s">
        <v>309</v>
      </c>
      <c r="AV8">
        <v>7</v>
      </c>
      <c r="BA8" s="306" t="s">
        <v>3165</v>
      </c>
      <c r="BB8">
        <v>111</v>
      </c>
      <c r="BE8" s="306" t="s">
        <v>3211</v>
      </c>
      <c r="BF8">
        <v>5</v>
      </c>
      <c r="BG8" s="306" t="s">
        <v>309</v>
      </c>
      <c r="BH8">
        <v>2</v>
      </c>
    </row>
    <row r="9" spans="3:60">
      <c r="E9" s="306" t="s">
        <v>738</v>
      </c>
      <c r="F9">
        <v>9</v>
      </c>
      <c r="G9" s="306" t="s">
        <v>1034</v>
      </c>
      <c r="H9">
        <v>8</v>
      </c>
      <c r="O9" s="306" t="s">
        <v>596</v>
      </c>
      <c r="P9">
        <v>9</v>
      </c>
      <c r="Q9" s="306" t="s">
        <v>1105</v>
      </c>
      <c r="R9">
        <v>3</v>
      </c>
      <c r="U9" s="306" t="s">
        <v>1117</v>
      </c>
      <c r="V9">
        <v>6</v>
      </c>
      <c r="W9" s="306" t="s">
        <v>623</v>
      </c>
      <c r="X9">
        <v>11</v>
      </c>
      <c r="Y9" s="306" t="s">
        <v>655</v>
      </c>
      <c r="Z9">
        <v>4</v>
      </c>
      <c r="AE9" s="306" t="s">
        <v>907</v>
      </c>
      <c r="AF9">
        <v>8</v>
      </c>
      <c r="AI9" s="306" t="s">
        <v>1258</v>
      </c>
      <c r="AJ9">
        <v>10</v>
      </c>
      <c r="AK9" s="306" t="s">
        <v>433</v>
      </c>
      <c r="AL9">
        <v>8</v>
      </c>
      <c r="BA9" s="306" t="s">
        <v>3166</v>
      </c>
      <c r="BB9">
        <v>112</v>
      </c>
      <c r="BF9">
        <v>7</v>
      </c>
    </row>
    <row r="10" spans="3:60">
      <c r="E10" s="306" t="s">
        <v>571</v>
      </c>
      <c r="F10">
        <v>1</v>
      </c>
      <c r="O10" s="306" t="s">
        <v>597</v>
      </c>
      <c r="P10">
        <v>6</v>
      </c>
      <c r="Q10" s="306" t="s">
        <v>894</v>
      </c>
      <c r="R10">
        <v>10</v>
      </c>
      <c r="U10" s="306" t="s">
        <v>763</v>
      </c>
      <c r="V10">
        <v>5</v>
      </c>
      <c r="W10" s="306" t="s">
        <v>624</v>
      </c>
      <c r="X10">
        <v>12</v>
      </c>
      <c r="Y10" s="306" t="s">
        <v>656</v>
      </c>
      <c r="Z10">
        <v>5</v>
      </c>
      <c r="AE10" s="306" t="s">
        <v>908</v>
      </c>
      <c r="AF10">
        <v>9</v>
      </c>
      <c r="AI10" s="306" t="s">
        <v>616</v>
      </c>
      <c r="AJ10">
        <v>8</v>
      </c>
      <c r="AK10" s="306" t="s">
        <v>434</v>
      </c>
      <c r="AL10">
        <v>20</v>
      </c>
      <c r="BA10" s="306" t="s">
        <v>3167</v>
      </c>
      <c r="BB10">
        <v>113</v>
      </c>
    </row>
    <row r="11" spans="3:60">
      <c r="E11" s="306" t="s">
        <v>739</v>
      </c>
      <c r="F11">
        <v>10</v>
      </c>
      <c r="O11" s="306" t="s">
        <v>598</v>
      </c>
      <c r="P11">
        <v>7</v>
      </c>
      <c r="Q11" s="306" t="s">
        <v>1106</v>
      </c>
      <c r="R11">
        <v>4</v>
      </c>
      <c r="W11" s="306" t="s">
        <v>625</v>
      </c>
      <c r="X11">
        <v>13</v>
      </c>
      <c r="Y11" s="306" t="s">
        <v>1377</v>
      </c>
      <c r="Z11">
        <v>11</v>
      </c>
      <c r="AE11" s="306" t="s">
        <v>909</v>
      </c>
      <c r="AF11">
        <v>10</v>
      </c>
      <c r="AK11" s="306" t="s">
        <v>435</v>
      </c>
      <c r="AL11">
        <v>89</v>
      </c>
      <c r="BA11" s="306" t="s">
        <v>3168</v>
      </c>
      <c r="BB11">
        <v>114</v>
      </c>
    </row>
    <row r="12" spans="3:60">
      <c r="E12" s="306" t="s">
        <v>1255</v>
      </c>
      <c r="F12">
        <v>14</v>
      </c>
      <c r="Q12" s="306" t="s">
        <v>895</v>
      </c>
      <c r="R12">
        <v>11</v>
      </c>
      <c r="W12" s="306" t="s">
        <v>643</v>
      </c>
      <c r="X12">
        <v>34</v>
      </c>
      <c r="AE12" s="306" t="s">
        <v>910</v>
      </c>
      <c r="AF12">
        <v>11</v>
      </c>
      <c r="AK12" s="306" t="s">
        <v>436</v>
      </c>
      <c r="AL12">
        <v>22</v>
      </c>
      <c r="BA12" s="306" t="s">
        <v>3169</v>
      </c>
      <c r="BB12">
        <v>115</v>
      </c>
    </row>
    <row r="13" spans="3:60">
      <c r="E13" s="306" t="s">
        <v>1072</v>
      </c>
      <c r="F13">
        <v>12</v>
      </c>
      <c r="Q13" s="306" t="s">
        <v>1107</v>
      </c>
      <c r="R13">
        <v>5</v>
      </c>
      <c r="W13" s="306" t="s">
        <v>642</v>
      </c>
      <c r="X13">
        <v>36</v>
      </c>
      <c r="AE13" s="306" t="s">
        <v>911</v>
      </c>
      <c r="AF13">
        <v>12</v>
      </c>
      <c r="AK13" s="306" t="s">
        <v>437</v>
      </c>
      <c r="AL13">
        <v>90</v>
      </c>
      <c r="BA13" s="306" t="s">
        <v>3170</v>
      </c>
      <c r="BB13">
        <v>116</v>
      </c>
    </row>
    <row r="14" spans="3:60">
      <c r="Q14" s="306" t="s">
        <v>896</v>
      </c>
      <c r="R14">
        <v>12</v>
      </c>
      <c r="W14" s="306" t="s">
        <v>626</v>
      </c>
      <c r="X14">
        <v>14</v>
      </c>
      <c r="AE14" s="306" t="s">
        <v>912</v>
      </c>
      <c r="AF14">
        <v>13</v>
      </c>
      <c r="AK14" s="306" t="s">
        <v>438</v>
      </c>
      <c r="AL14">
        <v>91</v>
      </c>
      <c r="BA14" s="306" t="s">
        <v>3171</v>
      </c>
      <c r="BB14">
        <v>117</v>
      </c>
    </row>
    <row r="15" spans="3:60">
      <c r="W15" s="306" t="s">
        <v>627</v>
      </c>
      <c r="X15">
        <v>15</v>
      </c>
      <c r="AE15" s="306" t="s">
        <v>913</v>
      </c>
      <c r="AF15">
        <v>14</v>
      </c>
      <c r="AK15" s="306" t="s">
        <v>439</v>
      </c>
      <c r="AL15">
        <v>23</v>
      </c>
      <c r="BA15" s="306" t="s">
        <v>3172</v>
      </c>
      <c r="BB15">
        <v>118</v>
      </c>
    </row>
    <row r="16" spans="3:60">
      <c r="W16" s="306" t="s">
        <v>628</v>
      </c>
      <c r="X16">
        <v>16</v>
      </c>
      <c r="AE16" s="306" t="s">
        <v>914</v>
      </c>
      <c r="AF16">
        <v>15</v>
      </c>
      <c r="AK16" s="306" t="s">
        <v>440</v>
      </c>
      <c r="AL16">
        <v>92</v>
      </c>
      <c r="BA16" s="306" t="s">
        <v>3173</v>
      </c>
      <c r="BB16">
        <v>119</v>
      </c>
    </row>
    <row r="17" spans="23:54">
      <c r="W17" s="306" t="s">
        <v>629</v>
      </c>
      <c r="X17">
        <v>17</v>
      </c>
      <c r="AE17" s="306" t="s">
        <v>915</v>
      </c>
      <c r="AF17">
        <v>16</v>
      </c>
      <c r="AK17" s="306" t="s">
        <v>441</v>
      </c>
      <c r="AL17">
        <v>93</v>
      </c>
      <c r="BA17" s="306" t="s">
        <v>3174</v>
      </c>
      <c r="BB17">
        <v>120</v>
      </c>
    </row>
    <row r="18" spans="23:54">
      <c r="W18" s="306" t="s">
        <v>630</v>
      </c>
      <c r="X18">
        <v>18</v>
      </c>
      <c r="AE18" s="306" t="s">
        <v>916</v>
      </c>
      <c r="AF18">
        <v>17</v>
      </c>
      <c r="AK18" s="306" t="s">
        <v>442</v>
      </c>
      <c r="AL18">
        <v>94</v>
      </c>
      <c r="BA18" s="306" t="s">
        <v>3175</v>
      </c>
      <c r="BB18">
        <v>121</v>
      </c>
    </row>
    <row r="19" spans="23:54">
      <c r="W19" s="306" t="s">
        <v>891</v>
      </c>
      <c r="X19">
        <v>37</v>
      </c>
      <c r="AE19" s="306" t="s">
        <v>917</v>
      </c>
      <c r="AF19">
        <v>18</v>
      </c>
      <c r="AK19" s="306" t="s">
        <v>443</v>
      </c>
      <c r="AL19">
        <v>24</v>
      </c>
      <c r="BA19" s="306" t="s">
        <v>3176</v>
      </c>
      <c r="BB19">
        <v>122</v>
      </c>
    </row>
    <row r="20" spans="23:54">
      <c r="W20" s="306" t="s">
        <v>631</v>
      </c>
      <c r="X20">
        <v>19</v>
      </c>
      <c r="AE20" s="306" t="s">
        <v>918</v>
      </c>
      <c r="AF20">
        <v>19</v>
      </c>
      <c r="AK20" s="306" t="s">
        <v>444</v>
      </c>
      <c r="AL20">
        <v>95</v>
      </c>
      <c r="BA20" s="306" t="s">
        <v>3177</v>
      </c>
      <c r="BB20">
        <v>123</v>
      </c>
    </row>
    <row r="21" spans="23:54">
      <c r="W21" s="306" t="s">
        <v>632</v>
      </c>
      <c r="X21">
        <v>20</v>
      </c>
      <c r="AE21" s="306" t="s">
        <v>919</v>
      </c>
      <c r="AF21">
        <v>20</v>
      </c>
      <c r="AK21" s="306" t="s">
        <v>445</v>
      </c>
      <c r="AL21">
        <v>25</v>
      </c>
      <c r="BA21" s="306" t="s">
        <v>3178</v>
      </c>
      <c r="BB21">
        <v>124</v>
      </c>
    </row>
    <row r="22" spans="23:54">
      <c r="W22" s="306" t="s">
        <v>633</v>
      </c>
      <c r="X22">
        <v>21</v>
      </c>
      <c r="AE22" s="306" t="s">
        <v>920</v>
      </c>
      <c r="AF22">
        <v>21</v>
      </c>
      <c r="AK22" s="306" t="s">
        <v>446</v>
      </c>
      <c r="AL22">
        <v>26</v>
      </c>
      <c r="BA22" s="306" t="s">
        <v>3179</v>
      </c>
      <c r="BB22">
        <v>125</v>
      </c>
    </row>
    <row r="23" spans="23:54">
      <c r="W23" s="306" t="s">
        <v>634</v>
      </c>
      <c r="X23">
        <v>22</v>
      </c>
      <c r="AE23" s="306" t="s">
        <v>921</v>
      </c>
      <c r="AF23">
        <v>22</v>
      </c>
      <c r="AK23" s="306" t="s">
        <v>447</v>
      </c>
      <c r="AL23">
        <v>27</v>
      </c>
      <c r="BA23" s="306" t="s">
        <v>3180</v>
      </c>
      <c r="BB23">
        <v>126</v>
      </c>
    </row>
    <row r="24" spans="23:54">
      <c r="W24" s="306" t="s">
        <v>644</v>
      </c>
      <c r="X24">
        <v>35</v>
      </c>
      <c r="AE24" s="306" t="s">
        <v>922</v>
      </c>
      <c r="AF24">
        <v>23</v>
      </c>
      <c r="AK24" s="306" t="s">
        <v>448</v>
      </c>
      <c r="AL24">
        <v>96</v>
      </c>
      <c r="BA24" s="306" t="s">
        <v>3181</v>
      </c>
      <c r="BB24">
        <v>127</v>
      </c>
    </row>
    <row r="25" spans="23:54">
      <c r="W25" s="306" t="s">
        <v>635</v>
      </c>
      <c r="X25">
        <v>23</v>
      </c>
      <c r="AE25" s="306" t="s">
        <v>923</v>
      </c>
      <c r="AF25">
        <v>24</v>
      </c>
      <c r="AK25" s="306" t="s">
        <v>449</v>
      </c>
      <c r="AL25">
        <v>28</v>
      </c>
      <c r="BA25" s="306" t="s">
        <v>3182</v>
      </c>
      <c r="BB25">
        <v>128</v>
      </c>
    </row>
    <row r="26" spans="23:54">
      <c r="W26" s="306" t="s">
        <v>645</v>
      </c>
      <c r="X26">
        <v>33</v>
      </c>
      <c r="AE26" s="306" t="s">
        <v>924</v>
      </c>
      <c r="AF26">
        <v>25</v>
      </c>
      <c r="AK26" s="306" t="s">
        <v>450</v>
      </c>
      <c r="AL26">
        <v>4</v>
      </c>
      <c r="BA26" s="306" t="s">
        <v>3183</v>
      </c>
      <c r="BB26">
        <v>129</v>
      </c>
    </row>
    <row r="27" spans="23:54">
      <c r="W27" s="306" t="s">
        <v>636</v>
      </c>
      <c r="X27">
        <v>24</v>
      </c>
      <c r="AE27" s="306" t="s">
        <v>925</v>
      </c>
      <c r="AF27">
        <v>26</v>
      </c>
      <c r="AK27" s="306" t="s">
        <v>451</v>
      </c>
      <c r="AL27">
        <v>29</v>
      </c>
      <c r="BA27" s="306" t="s">
        <v>3184</v>
      </c>
      <c r="BB27">
        <v>130</v>
      </c>
    </row>
    <row r="28" spans="23:54">
      <c r="W28" s="306" t="s">
        <v>637</v>
      </c>
      <c r="X28">
        <v>25</v>
      </c>
      <c r="AE28" s="306" t="s">
        <v>926</v>
      </c>
      <c r="AF28">
        <v>27</v>
      </c>
      <c r="AK28" s="306" t="s">
        <v>452</v>
      </c>
      <c r="AL28">
        <v>30</v>
      </c>
      <c r="BA28" s="306" t="s">
        <v>3185</v>
      </c>
      <c r="BB28">
        <v>131</v>
      </c>
    </row>
    <row r="29" spans="23:54">
      <c r="W29" s="306" t="s">
        <v>638</v>
      </c>
      <c r="X29">
        <v>26</v>
      </c>
      <c r="AE29" s="306" t="s">
        <v>927</v>
      </c>
      <c r="AF29">
        <v>28</v>
      </c>
      <c r="AK29" s="306" t="s">
        <v>453</v>
      </c>
      <c r="AL29">
        <v>31</v>
      </c>
      <c r="BA29" s="306" t="s">
        <v>3186</v>
      </c>
      <c r="BB29">
        <v>132</v>
      </c>
    </row>
    <row r="30" spans="23:54">
      <c r="W30" s="306" t="s">
        <v>639</v>
      </c>
      <c r="X30">
        <v>27</v>
      </c>
      <c r="AE30" s="306" t="s">
        <v>928</v>
      </c>
      <c r="AF30">
        <v>29</v>
      </c>
      <c r="AK30" s="306" t="s">
        <v>454</v>
      </c>
      <c r="AL30">
        <v>97</v>
      </c>
      <c r="BA30" s="306" t="s">
        <v>3187</v>
      </c>
      <c r="BB30">
        <v>133</v>
      </c>
    </row>
    <row r="31" spans="23:54">
      <c r="W31" s="306" t="s">
        <v>641</v>
      </c>
      <c r="X31">
        <v>29</v>
      </c>
      <c r="AE31" s="306" t="s">
        <v>929</v>
      </c>
      <c r="AF31">
        <v>30</v>
      </c>
      <c r="AK31" s="306" t="s">
        <v>455</v>
      </c>
      <c r="AL31">
        <v>32</v>
      </c>
      <c r="BA31" s="306" t="s">
        <v>3188</v>
      </c>
      <c r="BB31">
        <v>134</v>
      </c>
    </row>
    <row r="32" spans="23:54">
      <c r="W32" s="306" t="s">
        <v>640</v>
      </c>
      <c r="X32">
        <v>28</v>
      </c>
      <c r="AE32" s="306" t="s">
        <v>930</v>
      </c>
      <c r="AF32">
        <v>31</v>
      </c>
      <c r="AK32" s="306" t="s">
        <v>456</v>
      </c>
      <c r="AL32">
        <v>98</v>
      </c>
      <c r="BA32" s="306" t="s">
        <v>3189</v>
      </c>
      <c r="BB32">
        <v>135</v>
      </c>
    </row>
    <row r="33" spans="23:54">
      <c r="W33" s="306" t="s">
        <v>1046</v>
      </c>
      <c r="X33">
        <v>39</v>
      </c>
      <c r="AE33" s="306" t="s">
        <v>931</v>
      </c>
      <c r="AF33">
        <v>32</v>
      </c>
      <c r="AK33" s="306" t="s">
        <v>457</v>
      </c>
      <c r="AL33">
        <v>33</v>
      </c>
      <c r="BA33" s="306" t="s">
        <v>3190</v>
      </c>
      <c r="BB33">
        <v>136</v>
      </c>
    </row>
    <row r="34" spans="23:54">
      <c r="W34" s="306" t="s">
        <v>1258</v>
      </c>
      <c r="X34">
        <v>40</v>
      </c>
      <c r="AE34" s="306" t="s">
        <v>932</v>
      </c>
      <c r="AF34">
        <v>33</v>
      </c>
      <c r="AK34" s="306" t="s">
        <v>458</v>
      </c>
      <c r="AL34">
        <v>34</v>
      </c>
    </row>
    <row r="35" spans="23:54">
      <c r="AE35" s="306" t="s">
        <v>933</v>
      </c>
      <c r="AF35">
        <v>34</v>
      </c>
      <c r="AK35" s="306" t="s">
        <v>459</v>
      </c>
      <c r="AL35">
        <v>99</v>
      </c>
    </row>
    <row r="36" spans="23:54">
      <c r="AE36" s="306" t="s">
        <v>934</v>
      </c>
      <c r="AF36">
        <v>35</v>
      </c>
      <c r="AK36" s="306" t="s">
        <v>460</v>
      </c>
      <c r="AL36">
        <v>35</v>
      </c>
    </row>
    <row r="37" spans="23:54">
      <c r="AE37" s="306" t="s">
        <v>935</v>
      </c>
      <c r="AF37">
        <v>36</v>
      </c>
      <c r="AK37" s="306" t="s">
        <v>461</v>
      </c>
      <c r="AL37">
        <v>36</v>
      </c>
    </row>
    <row r="38" spans="23:54">
      <c r="AE38" s="306" t="s">
        <v>936</v>
      </c>
      <c r="AF38">
        <v>37</v>
      </c>
      <c r="AK38" s="306" t="s">
        <v>462</v>
      </c>
      <c r="AL38">
        <v>100</v>
      </c>
    </row>
    <row r="39" spans="23:54">
      <c r="AE39" s="306" t="s">
        <v>937</v>
      </c>
      <c r="AF39">
        <v>38</v>
      </c>
      <c r="AK39" s="306" t="s">
        <v>463</v>
      </c>
      <c r="AL39">
        <v>37</v>
      </c>
    </row>
    <row r="40" spans="23:54">
      <c r="AE40" s="306" t="s">
        <v>938</v>
      </c>
      <c r="AF40">
        <v>39</v>
      </c>
      <c r="AK40" s="306" t="s">
        <v>464</v>
      </c>
      <c r="AL40">
        <v>14</v>
      </c>
    </row>
    <row r="41" spans="23:54">
      <c r="AE41" s="306" t="s">
        <v>939</v>
      </c>
      <c r="AF41">
        <v>40</v>
      </c>
      <c r="AK41" s="306" t="s">
        <v>465</v>
      </c>
      <c r="AL41">
        <v>38</v>
      </c>
    </row>
    <row r="42" spans="23:54">
      <c r="AE42" s="306" t="s">
        <v>940</v>
      </c>
      <c r="AF42">
        <v>41</v>
      </c>
      <c r="AK42" s="306" t="s">
        <v>466</v>
      </c>
      <c r="AL42">
        <v>39</v>
      </c>
    </row>
    <row r="43" spans="23:54">
      <c r="AE43" s="306" t="s">
        <v>941</v>
      </c>
      <c r="AF43">
        <v>42</v>
      </c>
      <c r="AK43" s="306" t="s">
        <v>467</v>
      </c>
      <c r="AL43">
        <v>101</v>
      </c>
    </row>
    <row r="44" spans="23:54">
      <c r="AE44" s="306" t="s">
        <v>942</v>
      </c>
      <c r="AF44">
        <v>43</v>
      </c>
      <c r="AK44" s="306" t="s">
        <v>468</v>
      </c>
      <c r="AL44">
        <v>102</v>
      </c>
    </row>
    <row r="45" spans="23:54">
      <c r="AE45" s="306" t="s">
        <v>943</v>
      </c>
      <c r="AF45">
        <v>44</v>
      </c>
      <c r="AK45" s="306" t="s">
        <v>469</v>
      </c>
      <c r="AL45">
        <v>40</v>
      </c>
    </row>
    <row r="46" spans="23:54">
      <c r="AE46" s="306" t="s">
        <v>944</v>
      </c>
      <c r="AF46">
        <v>45</v>
      </c>
      <c r="AK46" s="306" t="s">
        <v>470</v>
      </c>
      <c r="AL46">
        <v>103</v>
      </c>
    </row>
    <row r="47" spans="23:54">
      <c r="AE47" s="306" t="s">
        <v>425</v>
      </c>
      <c r="AF47">
        <v>46</v>
      </c>
      <c r="AK47" s="306" t="s">
        <v>471</v>
      </c>
      <c r="AL47">
        <v>41</v>
      </c>
    </row>
    <row r="48" spans="23:54">
      <c r="AE48" s="306" t="s">
        <v>945</v>
      </c>
      <c r="AF48">
        <v>47</v>
      </c>
      <c r="AK48" s="306" t="s">
        <v>472</v>
      </c>
      <c r="AL48">
        <v>6</v>
      </c>
    </row>
    <row r="49" spans="31:38">
      <c r="AE49" s="306" t="s">
        <v>946</v>
      </c>
      <c r="AF49">
        <v>48</v>
      </c>
      <c r="AK49" s="306" t="s">
        <v>473</v>
      </c>
      <c r="AL49">
        <v>42</v>
      </c>
    </row>
    <row r="50" spans="31:38">
      <c r="AE50" s="306" t="s">
        <v>947</v>
      </c>
      <c r="AF50">
        <v>49</v>
      </c>
      <c r="AK50" s="306" t="s">
        <v>474</v>
      </c>
      <c r="AL50">
        <v>104</v>
      </c>
    </row>
    <row r="51" spans="31:38">
      <c r="AE51" s="306" t="s">
        <v>948</v>
      </c>
      <c r="AF51">
        <v>50</v>
      </c>
      <c r="AK51" s="306" t="s">
        <v>475</v>
      </c>
      <c r="AL51">
        <v>43</v>
      </c>
    </row>
    <row r="52" spans="31:38">
      <c r="AE52" s="306" t="s">
        <v>949</v>
      </c>
      <c r="AF52">
        <v>51</v>
      </c>
      <c r="AK52" s="306" t="s">
        <v>476</v>
      </c>
      <c r="AL52">
        <v>105</v>
      </c>
    </row>
    <row r="53" spans="31:38">
      <c r="AK53" s="306" t="s">
        <v>477</v>
      </c>
      <c r="AL53">
        <v>106</v>
      </c>
    </row>
    <row r="54" spans="31:38">
      <c r="AK54" s="306" t="s">
        <v>478</v>
      </c>
      <c r="AL54">
        <v>44</v>
      </c>
    </row>
    <row r="55" spans="31:38">
      <c r="AK55" s="306" t="s">
        <v>479</v>
      </c>
      <c r="AL55">
        <v>45</v>
      </c>
    </row>
    <row r="56" spans="31:38">
      <c r="AK56" s="306" t="s">
        <v>480</v>
      </c>
      <c r="AL56">
        <v>107</v>
      </c>
    </row>
    <row r="57" spans="31:38">
      <c r="AK57" s="306" t="s">
        <v>481</v>
      </c>
      <c r="AL57">
        <v>46</v>
      </c>
    </row>
    <row r="58" spans="31:38">
      <c r="AK58" s="306" t="s">
        <v>482</v>
      </c>
      <c r="AL58">
        <v>47</v>
      </c>
    </row>
    <row r="59" spans="31:38">
      <c r="AK59" s="306" t="s">
        <v>483</v>
      </c>
      <c r="AL59">
        <v>48</v>
      </c>
    </row>
    <row r="60" spans="31:38">
      <c r="AK60" s="306" t="s">
        <v>484</v>
      </c>
      <c r="AL60">
        <v>49</v>
      </c>
    </row>
    <row r="61" spans="31:38">
      <c r="AK61" s="306" t="s">
        <v>485</v>
      </c>
      <c r="AL61">
        <v>50</v>
      </c>
    </row>
    <row r="62" spans="31:38">
      <c r="AK62" s="306" t="s">
        <v>486</v>
      </c>
      <c r="AL62">
        <v>108</v>
      </c>
    </row>
    <row r="63" spans="31:38">
      <c r="AK63" s="306" t="s">
        <v>487</v>
      </c>
      <c r="AL63">
        <v>51</v>
      </c>
    </row>
    <row r="64" spans="31:38">
      <c r="AK64" s="306" t="s">
        <v>488</v>
      </c>
      <c r="AL64">
        <v>52</v>
      </c>
    </row>
    <row r="65" spans="37:38">
      <c r="AK65" s="306" t="s">
        <v>489</v>
      </c>
      <c r="AL65">
        <v>53</v>
      </c>
    </row>
    <row r="66" spans="37:38">
      <c r="AK66" s="306" t="s">
        <v>490</v>
      </c>
      <c r="AL66">
        <v>109</v>
      </c>
    </row>
    <row r="67" spans="37:38">
      <c r="AK67" s="306" t="s">
        <v>491</v>
      </c>
      <c r="AL67">
        <v>110</v>
      </c>
    </row>
    <row r="68" spans="37:38">
      <c r="AK68" s="306" t="s">
        <v>492</v>
      </c>
      <c r="AL68">
        <v>54</v>
      </c>
    </row>
    <row r="69" spans="37:38">
      <c r="AK69" s="306" t="s">
        <v>493</v>
      </c>
      <c r="AL69">
        <v>111</v>
      </c>
    </row>
    <row r="70" spans="37:38">
      <c r="AK70" s="306" t="s">
        <v>494</v>
      </c>
      <c r="AL70">
        <v>112</v>
      </c>
    </row>
    <row r="71" spans="37:38">
      <c r="AK71" s="306" t="s">
        <v>495</v>
      </c>
      <c r="AL71">
        <v>55</v>
      </c>
    </row>
    <row r="72" spans="37:38">
      <c r="AK72" s="306" t="s">
        <v>496</v>
      </c>
      <c r="AL72">
        <v>7</v>
      </c>
    </row>
    <row r="73" spans="37:38">
      <c r="AK73" s="306" t="s">
        <v>497</v>
      </c>
      <c r="AL73">
        <v>56</v>
      </c>
    </row>
    <row r="74" spans="37:38">
      <c r="AK74" s="306" t="s">
        <v>498</v>
      </c>
      <c r="AL74">
        <v>113</v>
      </c>
    </row>
    <row r="75" spans="37:38">
      <c r="AK75" s="306" t="s">
        <v>499</v>
      </c>
      <c r="AL75">
        <v>57</v>
      </c>
    </row>
    <row r="76" spans="37:38">
      <c r="AK76" s="306" t="s">
        <v>500</v>
      </c>
      <c r="AL76">
        <v>114</v>
      </c>
    </row>
    <row r="77" spans="37:38">
      <c r="AK77" s="306" t="s">
        <v>501</v>
      </c>
      <c r="AL77">
        <v>9</v>
      </c>
    </row>
    <row r="78" spans="37:38">
      <c r="AK78" s="306" t="s">
        <v>502</v>
      </c>
      <c r="AL78">
        <v>115</v>
      </c>
    </row>
    <row r="79" spans="37:38">
      <c r="AK79" s="306" t="s">
        <v>503</v>
      </c>
      <c r="AL79">
        <v>58</v>
      </c>
    </row>
    <row r="80" spans="37:38">
      <c r="AK80" s="306" t="s">
        <v>504</v>
      </c>
      <c r="AL80">
        <v>116</v>
      </c>
    </row>
    <row r="81" spans="37:38">
      <c r="AK81" s="306" t="s">
        <v>505</v>
      </c>
      <c r="AL81">
        <v>117</v>
      </c>
    </row>
    <row r="82" spans="37:38">
      <c r="AK82" s="306" t="s">
        <v>506</v>
      </c>
      <c r="AL82">
        <v>118</v>
      </c>
    </row>
    <row r="83" spans="37:38">
      <c r="AK83" s="306" t="s">
        <v>507</v>
      </c>
      <c r="AL83">
        <v>13</v>
      </c>
    </row>
    <row r="84" spans="37:38">
      <c r="AK84" s="306" t="s">
        <v>508</v>
      </c>
      <c r="AL84">
        <v>59</v>
      </c>
    </row>
    <row r="85" spans="37:38">
      <c r="AK85" s="306" t="s">
        <v>509</v>
      </c>
      <c r="AL85">
        <v>60</v>
      </c>
    </row>
    <row r="86" spans="37:38">
      <c r="AK86" s="306" t="s">
        <v>510</v>
      </c>
      <c r="AL86">
        <v>61</v>
      </c>
    </row>
    <row r="87" spans="37:38">
      <c r="AK87" s="306" t="s">
        <v>511</v>
      </c>
      <c r="AL87">
        <v>62</v>
      </c>
    </row>
    <row r="88" spans="37:38">
      <c r="AK88" s="306" t="s">
        <v>512</v>
      </c>
      <c r="AL88">
        <v>119</v>
      </c>
    </row>
    <row r="89" spans="37:38">
      <c r="AK89" s="306" t="s">
        <v>513</v>
      </c>
      <c r="AL89">
        <v>120</v>
      </c>
    </row>
    <row r="90" spans="37:38">
      <c r="AK90" s="306" t="s">
        <v>514</v>
      </c>
      <c r="AL90">
        <v>63</v>
      </c>
    </row>
    <row r="91" spans="37:38">
      <c r="AK91" s="306" t="s">
        <v>515</v>
      </c>
      <c r="AL91">
        <v>121</v>
      </c>
    </row>
    <row r="92" spans="37:38">
      <c r="AK92" s="306" t="s">
        <v>516</v>
      </c>
      <c r="AL92">
        <v>122</v>
      </c>
    </row>
    <row r="93" spans="37:38">
      <c r="AK93" s="306" t="s">
        <v>517</v>
      </c>
      <c r="AL93">
        <v>123</v>
      </c>
    </row>
    <row r="94" spans="37:38">
      <c r="AK94" s="306" t="s">
        <v>518</v>
      </c>
      <c r="AL94">
        <v>124</v>
      </c>
    </row>
    <row r="95" spans="37:38">
      <c r="AK95" s="306" t="s">
        <v>519</v>
      </c>
      <c r="AL95">
        <v>64</v>
      </c>
    </row>
    <row r="96" spans="37:38">
      <c r="AK96" s="306" t="s">
        <v>520</v>
      </c>
      <c r="AL96">
        <v>5</v>
      </c>
    </row>
    <row r="97" spans="37:38">
      <c r="AK97" s="306" t="s">
        <v>521</v>
      </c>
      <c r="AL97">
        <v>125</v>
      </c>
    </row>
    <row r="98" spans="37:38">
      <c r="AK98" s="306" t="s">
        <v>522</v>
      </c>
      <c r="AL98">
        <v>65</v>
      </c>
    </row>
    <row r="99" spans="37:38">
      <c r="AK99" s="306" t="s">
        <v>523</v>
      </c>
      <c r="AL99">
        <v>66</v>
      </c>
    </row>
    <row r="100" spans="37:38">
      <c r="AK100" s="306" t="s">
        <v>524</v>
      </c>
      <c r="AL100">
        <v>126</v>
      </c>
    </row>
    <row r="101" spans="37:38">
      <c r="AK101" s="306" t="s">
        <v>525</v>
      </c>
      <c r="AL101">
        <v>67</v>
      </c>
    </row>
    <row r="102" spans="37:38">
      <c r="AK102" s="306" t="s">
        <v>526</v>
      </c>
      <c r="AL102">
        <v>2</v>
      </c>
    </row>
    <row r="103" spans="37:38">
      <c r="AK103" s="306" t="s">
        <v>527</v>
      </c>
      <c r="AL103">
        <v>68</v>
      </c>
    </row>
    <row r="104" spans="37:38">
      <c r="AK104" s="306" t="s">
        <v>528</v>
      </c>
      <c r="AL104">
        <v>11</v>
      </c>
    </row>
    <row r="105" spans="37:38">
      <c r="AK105" s="306" t="s">
        <v>529</v>
      </c>
      <c r="AL105">
        <v>127</v>
      </c>
    </row>
    <row r="106" spans="37:38">
      <c r="AK106" s="306" t="s">
        <v>530</v>
      </c>
      <c r="AL106">
        <v>69</v>
      </c>
    </row>
    <row r="107" spans="37:38">
      <c r="AK107" s="306" t="s">
        <v>531</v>
      </c>
      <c r="AL107">
        <v>128</v>
      </c>
    </row>
    <row r="108" spans="37:38">
      <c r="AK108" s="306" t="s">
        <v>532</v>
      </c>
      <c r="AL108">
        <v>70</v>
      </c>
    </row>
    <row r="109" spans="37:38">
      <c r="AK109" s="306" t="s">
        <v>533</v>
      </c>
      <c r="AL109">
        <v>71</v>
      </c>
    </row>
    <row r="110" spans="37:38">
      <c r="AK110" s="306" t="s">
        <v>534</v>
      </c>
      <c r="AL110">
        <v>72</v>
      </c>
    </row>
    <row r="111" spans="37:38">
      <c r="AK111" s="306" t="s">
        <v>535</v>
      </c>
      <c r="AL111">
        <v>73</v>
      </c>
    </row>
    <row r="112" spans="37:38">
      <c r="AK112" s="306" t="s">
        <v>536</v>
      </c>
      <c r="AL112">
        <v>129</v>
      </c>
    </row>
    <row r="113" spans="37:38">
      <c r="AK113" s="306" t="s">
        <v>537</v>
      </c>
      <c r="AL113">
        <v>74</v>
      </c>
    </row>
    <row r="114" spans="37:38">
      <c r="AK114" s="306" t="s">
        <v>538</v>
      </c>
      <c r="AL114">
        <v>75</v>
      </c>
    </row>
    <row r="115" spans="37:38">
      <c r="AK115" s="306" t="s">
        <v>539</v>
      </c>
      <c r="AL115">
        <v>130</v>
      </c>
    </row>
    <row r="116" spans="37:38">
      <c r="AK116" s="306" t="s">
        <v>540</v>
      </c>
      <c r="AL116">
        <v>131</v>
      </c>
    </row>
    <row r="117" spans="37:38">
      <c r="AK117" s="306" t="s">
        <v>541</v>
      </c>
      <c r="AL117">
        <v>76</v>
      </c>
    </row>
    <row r="118" spans="37:38">
      <c r="AK118" s="306" t="s">
        <v>542</v>
      </c>
      <c r="AL118">
        <v>77</v>
      </c>
    </row>
    <row r="119" spans="37:38">
      <c r="AK119" s="306" t="s">
        <v>543</v>
      </c>
      <c r="AL119">
        <v>1</v>
      </c>
    </row>
    <row r="120" spans="37:38">
      <c r="AK120" s="306" t="s">
        <v>544</v>
      </c>
      <c r="AL120">
        <v>78</v>
      </c>
    </row>
    <row r="121" spans="37:38">
      <c r="AK121" s="306" t="s">
        <v>545</v>
      </c>
      <c r="AL121">
        <v>79</v>
      </c>
    </row>
    <row r="122" spans="37:38">
      <c r="AK122" s="306" t="s">
        <v>546</v>
      </c>
      <c r="AL122">
        <v>80</v>
      </c>
    </row>
    <row r="123" spans="37:38">
      <c r="AK123" s="306" t="s">
        <v>547</v>
      </c>
      <c r="AL123">
        <v>81</v>
      </c>
    </row>
    <row r="124" spans="37:38">
      <c r="AK124" s="306" t="s">
        <v>548</v>
      </c>
      <c r="AL124">
        <v>12</v>
      </c>
    </row>
    <row r="125" spans="37:38">
      <c r="AK125" s="306" t="s">
        <v>549</v>
      </c>
      <c r="AL125">
        <v>82</v>
      </c>
    </row>
    <row r="126" spans="37:38">
      <c r="AK126" s="306" t="s">
        <v>550</v>
      </c>
      <c r="AL126">
        <v>83</v>
      </c>
    </row>
    <row r="127" spans="37:38">
      <c r="AK127" s="306" t="s">
        <v>551</v>
      </c>
      <c r="AL127">
        <v>84</v>
      </c>
    </row>
    <row r="128" spans="37:38">
      <c r="AK128" s="306" t="s">
        <v>552</v>
      </c>
      <c r="AL128">
        <v>85</v>
      </c>
    </row>
    <row r="129" spans="37:38">
      <c r="AK129" s="306" t="s">
        <v>553</v>
      </c>
      <c r="AL129">
        <v>132</v>
      </c>
    </row>
    <row r="130" spans="37:38">
      <c r="AK130" s="306" t="s">
        <v>554</v>
      </c>
      <c r="AL130">
        <v>133</v>
      </c>
    </row>
    <row r="131" spans="37:38">
      <c r="AK131" s="306" t="s">
        <v>555</v>
      </c>
      <c r="AL131">
        <v>3</v>
      </c>
    </row>
    <row r="132" spans="37:38">
      <c r="AK132" s="306" t="s">
        <v>556</v>
      </c>
      <c r="AL132">
        <v>86</v>
      </c>
    </row>
    <row r="133" spans="37:38">
      <c r="AK133" s="306" t="s">
        <v>557</v>
      </c>
      <c r="AL133">
        <v>134</v>
      </c>
    </row>
    <row r="134" spans="37:38">
      <c r="AK134" s="306" t="s">
        <v>558</v>
      </c>
      <c r="AL134">
        <v>87</v>
      </c>
    </row>
  </sheetData>
  <sheetProtection algorithmName="SHA-512" hashValue="c96XMHVodxp/kv7R6kGDGbOH/U5gADXUrfGsNtpQEtfs4eO8ERhl4AdTkmDJG363JDqIydI4Oqqg/JewITKS6g==" saltValue="RprfqdKmptDgL7fL/L8ncg==" spinCount="100000" sheet="1" objects="1" scenarios="1" autoFilter="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3:H38"/>
  <sheetViews>
    <sheetView zoomScale="110" zoomScaleNormal="110" workbookViewId="0">
      <selection activeCell="A14" sqref="A14"/>
    </sheetView>
  </sheetViews>
  <sheetFormatPr defaultRowHeight="15"/>
  <cols>
    <col min="1" max="1" width="25.28515625" customWidth="1"/>
    <col min="2" max="2" width="28.5703125" customWidth="1"/>
    <col min="3" max="3" width="21.28515625" customWidth="1"/>
    <col min="4" max="4" width="16.28515625" customWidth="1"/>
    <col min="5" max="5" width="4.85546875" customWidth="1"/>
    <col min="7" max="7" width="3.7109375" customWidth="1"/>
  </cols>
  <sheetData>
    <row r="3" spans="1:8" ht="19.5">
      <c r="A3" s="753" t="s">
        <v>3332</v>
      </c>
      <c r="B3" s="753"/>
      <c r="C3" s="753"/>
      <c r="D3" s="753"/>
      <c r="E3" s="753"/>
      <c r="F3" s="753"/>
      <c r="G3" s="274"/>
      <c r="H3" s="274"/>
    </row>
    <row r="4" spans="1:8" ht="19.5">
      <c r="A4" s="753" t="s">
        <v>1150</v>
      </c>
      <c r="B4" s="753"/>
      <c r="C4" s="753"/>
      <c r="D4" s="753"/>
      <c r="E4" s="753"/>
      <c r="F4" s="753"/>
      <c r="G4" s="274"/>
      <c r="H4" s="274"/>
    </row>
    <row r="5" spans="1:8" ht="15.75">
      <c r="A5" s="293"/>
      <c r="B5" s="293"/>
      <c r="C5" s="293"/>
      <c r="D5" s="293"/>
      <c r="E5" s="293"/>
      <c r="F5" s="293"/>
      <c r="G5" s="274"/>
      <c r="H5" s="274"/>
    </row>
    <row r="6" spans="1:8">
      <c r="A6" s="85"/>
      <c r="B6" s="85"/>
      <c r="C6" s="85"/>
      <c r="D6" s="85"/>
      <c r="E6" s="85"/>
      <c r="F6" s="85"/>
      <c r="G6" s="85"/>
      <c r="H6" s="85"/>
    </row>
    <row r="7" spans="1:8" ht="74.25" customHeight="1">
      <c r="A7" s="752" t="s">
        <v>3356</v>
      </c>
      <c r="B7" s="752"/>
      <c r="C7" s="752"/>
      <c r="D7" s="752"/>
      <c r="E7" s="752"/>
      <c r="F7" s="85"/>
      <c r="G7" s="85"/>
      <c r="H7" s="85"/>
    </row>
    <row r="8" spans="1:8" s="16" customFormat="1">
      <c r="A8" s="20" t="s">
        <v>851</v>
      </c>
      <c r="B8" s="2"/>
      <c r="C8" s="2"/>
      <c r="D8" s="2"/>
      <c r="E8" s="2"/>
      <c r="F8" s="2"/>
      <c r="G8" s="2"/>
      <c r="H8" s="2"/>
    </row>
    <row r="9" spans="1:8" s="16" customFormat="1">
      <c r="A9" s="9"/>
      <c r="B9" s="2"/>
      <c r="C9" s="2"/>
      <c r="D9" s="2"/>
      <c r="E9" s="2"/>
      <c r="F9" s="2"/>
      <c r="G9" s="2"/>
      <c r="H9" s="2"/>
    </row>
    <row r="10" spans="1:8" s="16" customFormat="1">
      <c r="A10" s="294" t="s">
        <v>852</v>
      </c>
      <c r="B10" s="2"/>
      <c r="C10" s="2"/>
      <c r="D10" s="2"/>
      <c r="E10" s="2"/>
      <c r="F10" s="2"/>
      <c r="G10" s="2"/>
      <c r="H10" s="2"/>
    </row>
    <row r="11" spans="1:8" s="16" customFormat="1">
      <c r="A11" s="2" t="s">
        <v>1152</v>
      </c>
      <c r="B11" s="2"/>
      <c r="C11" s="2"/>
      <c r="D11" s="2"/>
      <c r="E11" s="2"/>
      <c r="F11" s="2"/>
      <c r="G11" s="2"/>
      <c r="H11" s="2"/>
    </row>
    <row r="12" spans="1:8" s="16" customFormat="1">
      <c r="A12" s="2" t="s">
        <v>1151</v>
      </c>
      <c r="B12" s="2"/>
      <c r="C12" s="2"/>
      <c r="D12" s="2"/>
      <c r="E12" s="2"/>
      <c r="F12" s="2"/>
      <c r="G12" s="2"/>
      <c r="H12" s="2"/>
    </row>
    <row r="13" spans="1:8" s="16" customFormat="1">
      <c r="A13" s="2" t="s">
        <v>3357</v>
      </c>
      <c r="B13" s="2"/>
      <c r="C13" s="2"/>
      <c r="D13" s="2"/>
      <c r="E13" s="2"/>
      <c r="F13" s="2"/>
      <c r="G13" s="2"/>
      <c r="H13" s="2"/>
    </row>
    <row r="14" spans="1:8">
      <c r="A14" s="85"/>
      <c r="B14" s="85"/>
      <c r="C14" s="85"/>
      <c r="D14" s="85"/>
      <c r="E14" s="85"/>
      <c r="F14" s="85"/>
      <c r="G14" s="85"/>
      <c r="H14" s="85"/>
    </row>
    <row r="15" spans="1:8">
      <c r="A15" s="294" t="s">
        <v>853</v>
      </c>
      <c r="B15" s="85"/>
      <c r="C15" s="85"/>
      <c r="D15" s="85"/>
      <c r="E15" s="85"/>
      <c r="F15" s="85"/>
      <c r="G15" s="85"/>
      <c r="H15" s="85"/>
    </row>
    <row r="16" spans="1:8">
      <c r="A16" s="85"/>
      <c r="B16" s="85"/>
      <c r="C16" s="85"/>
      <c r="D16" s="85"/>
      <c r="E16" s="85"/>
      <c r="F16" s="85"/>
      <c r="G16" s="85"/>
      <c r="H16" s="85"/>
    </row>
    <row r="17" spans="1:8">
      <c r="A17" s="85"/>
      <c r="B17" s="85"/>
      <c r="C17" s="85"/>
      <c r="D17" s="85"/>
      <c r="E17" s="85"/>
      <c r="F17" s="85"/>
      <c r="G17" s="85"/>
      <c r="H17" s="85"/>
    </row>
    <row r="18" spans="1:8">
      <c r="A18" s="85"/>
      <c r="B18" s="85"/>
      <c r="C18" s="85"/>
      <c r="D18" s="85"/>
      <c r="E18" s="85"/>
      <c r="F18" s="85"/>
      <c r="G18" s="85"/>
      <c r="H18" s="85"/>
    </row>
    <row r="19" spans="1:8">
      <c r="A19" s="85"/>
      <c r="B19" s="85"/>
      <c r="C19" s="85"/>
      <c r="D19" s="85"/>
      <c r="E19" s="85"/>
      <c r="F19" s="85"/>
      <c r="G19" s="85"/>
      <c r="H19" s="85"/>
    </row>
    <row r="20" spans="1:8">
      <c r="A20" s="85"/>
      <c r="B20" s="85"/>
      <c r="C20" s="85"/>
      <c r="D20" s="85"/>
      <c r="E20" s="85"/>
      <c r="F20" s="85"/>
      <c r="G20" s="85"/>
      <c r="H20" s="85"/>
    </row>
    <row r="21" spans="1:8">
      <c r="A21" s="85"/>
      <c r="B21" s="85"/>
      <c r="C21" s="85"/>
      <c r="D21" s="85"/>
      <c r="E21" s="85"/>
      <c r="F21" s="85"/>
      <c r="G21" s="85"/>
      <c r="H21" s="85"/>
    </row>
    <row r="22" spans="1:8">
      <c r="A22" s="85"/>
      <c r="B22" s="85"/>
      <c r="C22" s="85"/>
      <c r="D22" s="85"/>
      <c r="E22" s="85"/>
      <c r="F22" s="85"/>
      <c r="G22" s="85"/>
      <c r="H22" s="85"/>
    </row>
    <row r="23" spans="1:8">
      <c r="A23" s="85"/>
      <c r="B23" s="85"/>
      <c r="C23" s="85"/>
      <c r="D23" s="85"/>
      <c r="E23" s="85"/>
      <c r="F23" s="85"/>
      <c r="G23" s="85"/>
      <c r="H23" s="85"/>
    </row>
    <row r="24" spans="1:8">
      <c r="A24" s="85"/>
      <c r="B24" s="85"/>
      <c r="C24" s="85"/>
      <c r="D24" s="85"/>
      <c r="E24" s="85"/>
      <c r="F24" s="85"/>
      <c r="G24" s="85"/>
      <c r="H24" s="85"/>
    </row>
    <row r="25" spans="1:8">
      <c r="A25" s="85"/>
      <c r="B25" s="85"/>
      <c r="C25" s="85"/>
      <c r="D25" s="85"/>
      <c r="E25" s="85"/>
      <c r="F25" s="85"/>
      <c r="G25" s="85"/>
      <c r="H25" s="85"/>
    </row>
    <row r="26" spans="1:8">
      <c r="A26" s="85"/>
      <c r="B26" s="85"/>
      <c r="C26" s="85"/>
      <c r="D26" s="85"/>
      <c r="E26" s="85"/>
      <c r="F26" s="85"/>
      <c r="G26" s="85"/>
      <c r="H26" s="85"/>
    </row>
    <row r="27" spans="1:8">
      <c r="A27" s="85"/>
      <c r="B27" s="85"/>
      <c r="C27" s="85"/>
      <c r="D27" s="85"/>
      <c r="E27" s="85"/>
      <c r="F27" s="85"/>
      <c r="G27" s="85"/>
      <c r="H27" s="85"/>
    </row>
    <row r="28" spans="1:8">
      <c r="A28" s="85"/>
      <c r="B28" s="85"/>
      <c r="C28" s="85"/>
      <c r="D28" s="85"/>
      <c r="E28" s="85"/>
      <c r="F28" s="85"/>
      <c r="G28" s="85"/>
      <c r="H28" s="85"/>
    </row>
    <row r="29" spans="1:8">
      <c r="A29" s="85"/>
      <c r="B29" s="85"/>
      <c r="C29" s="85"/>
      <c r="D29" s="85"/>
      <c r="E29" s="85"/>
      <c r="F29" s="85"/>
      <c r="G29" s="85"/>
      <c r="H29" s="85"/>
    </row>
    <row r="30" spans="1:8">
      <c r="A30" s="85"/>
      <c r="B30" s="85"/>
      <c r="C30" s="85"/>
      <c r="D30" s="85"/>
      <c r="E30" s="85"/>
      <c r="F30" s="85"/>
      <c r="G30" s="85"/>
      <c r="H30" s="85"/>
    </row>
    <row r="31" spans="1:8">
      <c r="A31" s="85"/>
      <c r="B31" s="85"/>
      <c r="C31" s="85"/>
      <c r="D31" s="85"/>
      <c r="E31" s="85"/>
      <c r="F31" s="85"/>
      <c r="G31" s="85"/>
      <c r="H31" s="85"/>
    </row>
    <row r="32" spans="1:8">
      <c r="A32" s="85"/>
      <c r="B32" s="85"/>
      <c r="C32" s="85"/>
      <c r="D32" s="85"/>
      <c r="E32" s="85"/>
      <c r="F32" s="85"/>
      <c r="G32" s="85"/>
      <c r="H32" s="85"/>
    </row>
    <row r="33" spans="1:8">
      <c r="A33" s="85"/>
      <c r="B33" s="85"/>
      <c r="C33" s="85"/>
      <c r="D33" s="85"/>
      <c r="E33" s="85"/>
      <c r="F33" s="85"/>
      <c r="G33" s="85"/>
      <c r="H33" s="85"/>
    </row>
    <row r="34" spans="1:8">
      <c r="A34" s="294" t="s">
        <v>854</v>
      </c>
      <c r="B34" s="85"/>
      <c r="C34" s="85"/>
      <c r="D34" s="85"/>
      <c r="E34" s="85"/>
      <c r="F34" s="85"/>
      <c r="G34" s="85"/>
      <c r="H34" s="85"/>
    </row>
    <row r="35" spans="1:8">
      <c r="A35" s="2" t="s">
        <v>1153</v>
      </c>
      <c r="B35" s="85"/>
      <c r="C35" s="85"/>
      <c r="D35" s="85"/>
      <c r="E35" s="85"/>
      <c r="F35" s="85"/>
      <c r="G35" s="85"/>
      <c r="H35" s="85"/>
    </row>
    <row r="36" spans="1:8">
      <c r="A36" s="2" t="s">
        <v>1154</v>
      </c>
      <c r="B36" s="284" t="s">
        <v>1155</v>
      </c>
      <c r="C36" s="85"/>
      <c r="D36" s="85"/>
      <c r="E36" s="85"/>
      <c r="F36" s="85"/>
      <c r="G36" s="85"/>
      <c r="H36" s="85"/>
    </row>
    <row r="37" spans="1:8">
      <c r="A37" s="2"/>
      <c r="B37" s="85"/>
      <c r="C37" s="85"/>
      <c r="D37" s="85"/>
      <c r="E37" s="85"/>
      <c r="F37" s="85"/>
      <c r="G37" s="85"/>
      <c r="H37" s="85"/>
    </row>
    <row r="38" spans="1:8">
      <c r="A38" s="2" t="s">
        <v>855</v>
      </c>
      <c r="B38" s="85"/>
      <c r="C38" s="85"/>
      <c r="D38" s="85"/>
      <c r="E38" s="85"/>
      <c r="F38" s="85"/>
      <c r="G38" s="85"/>
      <c r="H38" s="85"/>
    </row>
  </sheetData>
  <sheetProtection algorithmName="SHA-512" hashValue="/L/zlHRTJSnfVbcU3+1nJZz+OGJNPTfIj3Yzq1HioYIqEQd1HcEC3xn8rheXIkBn3PUPXHm07cYvhDrzWlNU/A==" saltValue="hmrIsfbMU7OtWvu3zqHHEg==" spinCount="100000" sheet="1" objects="1" scenarios="1" autoFilter="0"/>
  <mergeCells count="3">
    <mergeCell ref="A7:E7"/>
    <mergeCell ref="A3:F3"/>
    <mergeCell ref="A4:F4"/>
  </mergeCells>
  <hyperlinks>
    <hyperlink ref="B36" r:id="rId1" xr:uid="{00000000-0004-0000-0400-000000000000}"/>
  </hyperlinks>
  <pageMargins left="0.7" right="0.7" top="0.75" bottom="0.75" header="0.3" footer="0.3"/>
  <pageSetup scale="82" orientation="portrait" r:id="rId2"/>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K42"/>
  <sheetViews>
    <sheetView zoomScale="110" zoomScaleNormal="110" workbookViewId="0">
      <selection activeCell="A14" sqref="A14"/>
    </sheetView>
  </sheetViews>
  <sheetFormatPr defaultColWidth="8.85546875" defaultRowHeight="15"/>
  <cols>
    <col min="1" max="1" width="3.42578125" style="16" customWidth="1"/>
    <col min="2" max="2" width="3.7109375" style="16" customWidth="1"/>
    <col min="3" max="3" width="3.85546875" style="16" customWidth="1"/>
    <col min="4" max="4" width="12.28515625" style="16" customWidth="1"/>
    <col min="5" max="5" width="4.5703125" style="16" customWidth="1"/>
    <col min="6" max="9" width="8.85546875" style="16"/>
    <col min="10" max="10" width="16.85546875" style="16" customWidth="1"/>
    <col min="11" max="16384" width="8.85546875" style="16"/>
  </cols>
  <sheetData>
    <row r="1" spans="1:11" s="13" customFormat="1" ht="15.75" customHeight="1">
      <c r="A1" s="8" t="s">
        <v>1156</v>
      </c>
    </row>
    <row r="2" spans="1:11" s="15" customFormat="1" ht="3.75" customHeight="1" thickBot="1">
      <c r="A2" s="14"/>
      <c r="B2" s="14"/>
      <c r="C2" s="14"/>
      <c r="D2" s="14"/>
      <c r="E2" s="14"/>
      <c r="F2" s="14"/>
      <c r="G2" s="14"/>
      <c r="H2" s="14"/>
      <c r="I2" s="14"/>
      <c r="J2" s="14"/>
      <c r="K2" s="14"/>
    </row>
    <row r="3" spans="1:11">
      <c r="A3"/>
    </row>
    <row r="9" spans="1:11">
      <c r="A9" s="15"/>
      <c r="B9" s="21" t="s">
        <v>8</v>
      </c>
      <c r="C9" s="17"/>
      <c r="E9" s="2"/>
      <c r="F9" s="9" t="s">
        <v>1020</v>
      </c>
    </row>
    <row r="10" spans="1:11">
      <c r="A10" s="15"/>
      <c r="B10" s="21"/>
      <c r="C10" s="17"/>
      <c r="E10" s="2"/>
      <c r="F10" s="9" t="s">
        <v>1197</v>
      </c>
    </row>
    <row r="11" spans="1:11">
      <c r="A11" s="15"/>
      <c r="B11" s="17"/>
      <c r="C11" s="17"/>
      <c r="D11" s="304" t="s">
        <v>1196</v>
      </c>
      <c r="E11" s="2"/>
      <c r="F11" s="9"/>
    </row>
    <row r="12" spans="1:11">
      <c r="A12" s="15"/>
      <c r="B12" s="21"/>
      <c r="C12" s="18"/>
      <c r="D12"/>
      <c r="E12" s="2"/>
      <c r="F12" s="9" t="s">
        <v>1021</v>
      </c>
    </row>
    <row r="13" spans="1:11">
      <c r="A13" s="15"/>
      <c r="B13" s="3"/>
      <c r="C13" s="19"/>
      <c r="E13" s="2"/>
      <c r="F13" s="9"/>
    </row>
    <row r="14" spans="1:11">
      <c r="A14" s="15"/>
      <c r="B14" s="21"/>
      <c r="C14" s="19"/>
      <c r="D14" t="s">
        <v>1205</v>
      </c>
      <c r="E14" s="2"/>
      <c r="F14" s="9" t="s">
        <v>1204</v>
      </c>
    </row>
    <row r="15" spans="1:11">
      <c r="A15" s="15"/>
      <c r="B15" s="3"/>
      <c r="C15" s="19"/>
      <c r="E15" s="2"/>
      <c r="F15" s="9"/>
    </row>
    <row r="16" spans="1:11">
      <c r="A16" s="15"/>
      <c r="B16" s="21"/>
      <c r="C16" s="18"/>
      <c r="D16" t="s">
        <v>1022</v>
      </c>
      <c r="E16" s="2"/>
      <c r="F16" s="2" t="s">
        <v>1201</v>
      </c>
    </row>
    <row r="17" spans="1:6">
      <c r="A17" s="15"/>
      <c r="B17" s="3"/>
      <c r="C17" s="15"/>
      <c r="E17" s="2"/>
      <c r="F17" s="20"/>
    </row>
    <row r="18" spans="1:6">
      <c r="A18" s="15"/>
      <c r="B18" s="21"/>
      <c r="C18" s="18"/>
      <c r="D18" t="s">
        <v>1023</v>
      </c>
      <c r="E18" s="2"/>
      <c r="F18" s="2" t="s">
        <v>9</v>
      </c>
    </row>
    <row r="19" spans="1:6">
      <c r="A19" s="15"/>
      <c r="B19" s="21"/>
      <c r="C19" s="18"/>
      <c r="D19" t="s">
        <v>1023</v>
      </c>
      <c r="E19" s="2"/>
      <c r="F19" s="2" t="s">
        <v>11</v>
      </c>
    </row>
    <row r="20" spans="1:6">
      <c r="A20" s="15"/>
      <c r="B20" s="21"/>
      <c r="C20" s="18"/>
      <c r="D20" t="s">
        <v>1023</v>
      </c>
      <c r="E20" s="2"/>
      <c r="F20" s="2" t="s">
        <v>10</v>
      </c>
    </row>
    <row r="21" spans="1:6">
      <c r="B21" s="21"/>
      <c r="D21" t="s">
        <v>1023</v>
      </c>
      <c r="F21" s="2" t="s">
        <v>12</v>
      </c>
    </row>
    <row r="22" spans="1:6">
      <c r="B22" s="142"/>
      <c r="D22"/>
      <c r="F22" s="2"/>
    </row>
    <row r="23" spans="1:6">
      <c r="B23" s="21"/>
      <c r="D23" t="s">
        <v>1024</v>
      </c>
      <c r="F23" s="2" t="s">
        <v>1200</v>
      </c>
    </row>
    <row r="24" spans="1:6">
      <c r="B24" s="21"/>
      <c r="D24" t="s">
        <v>1024</v>
      </c>
      <c r="F24" s="2" t="s">
        <v>1199</v>
      </c>
    </row>
    <row r="25" spans="1:6">
      <c r="B25" s="21"/>
      <c r="D25" t="s">
        <v>1024</v>
      </c>
      <c r="F25" s="2" t="s">
        <v>1213</v>
      </c>
    </row>
    <row r="26" spans="1:6">
      <c r="B26" s="21"/>
      <c r="D26" t="s">
        <v>1024</v>
      </c>
      <c r="F26" s="2" t="s">
        <v>1198</v>
      </c>
    </row>
    <row r="27" spans="1:6">
      <c r="B27" s="21"/>
      <c r="D27" t="s">
        <v>1024</v>
      </c>
      <c r="F27" s="2" t="s">
        <v>1305</v>
      </c>
    </row>
    <row r="28" spans="1:6">
      <c r="B28" s="21"/>
      <c r="D28" t="s">
        <v>1024</v>
      </c>
      <c r="F28" s="2" t="s">
        <v>1303</v>
      </c>
    </row>
    <row r="29" spans="1:6">
      <c r="B29" s="21"/>
      <c r="D29" t="s">
        <v>1024</v>
      </c>
      <c r="F29" s="2" t="s">
        <v>1203</v>
      </c>
    </row>
    <row r="30" spans="1:6">
      <c r="B30" s="21"/>
      <c r="D30" t="s">
        <v>1024</v>
      </c>
      <c r="F30" s="2" t="s">
        <v>1304</v>
      </c>
    </row>
    <row r="31" spans="1:6">
      <c r="B31" s="21"/>
      <c r="D31" t="s">
        <v>1025</v>
      </c>
      <c r="F31" s="2" t="s">
        <v>13</v>
      </c>
    </row>
    <row r="32" spans="1:6">
      <c r="B32" s="21"/>
      <c r="D32" t="s">
        <v>1026</v>
      </c>
      <c r="F32" s="2" t="s">
        <v>14</v>
      </c>
    </row>
    <row r="33" spans="2:10">
      <c r="B33" s="142"/>
      <c r="D33"/>
      <c r="F33" s="2" t="s">
        <v>856</v>
      </c>
    </row>
    <row r="34" spans="2:10">
      <c r="B34" s="21"/>
      <c r="D34" t="s">
        <v>1026</v>
      </c>
      <c r="F34" s="2" t="s">
        <v>576</v>
      </c>
    </row>
    <row r="35" spans="2:10">
      <c r="B35" s="21"/>
      <c r="D35" t="s">
        <v>1027</v>
      </c>
      <c r="F35" s="2" t="s">
        <v>1207</v>
      </c>
    </row>
    <row r="36" spans="2:10">
      <c r="B36" s="21"/>
      <c r="D36" t="s">
        <v>1027</v>
      </c>
      <c r="F36" s="2" t="s">
        <v>1208</v>
      </c>
    </row>
    <row r="37" spans="2:10">
      <c r="B37" s="21"/>
      <c r="D37" t="s">
        <v>1028</v>
      </c>
      <c r="F37" s="2" t="s">
        <v>1029</v>
      </c>
    </row>
    <row r="38" spans="2:10">
      <c r="B38" s="21"/>
      <c r="D38" t="s">
        <v>1028</v>
      </c>
      <c r="F38" s="2" t="s">
        <v>1030</v>
      </c>
    </row>
    <row r="39" spans="2:10">
      <c r="B39" s="142"/>
    </row>
    <row r="40" spans="2:10">
      <c r="B40" s="21"/>
      <c r="F40" s="2" t="s">
        <v>857</v>
      </c>
    </row>
    <row r="41" spans="2:10">
      <c r="B41" s="21"/>
      <c r="F41" s="2" t="s">
        <v>270</v>
      </c>
    </row>
    <row r="42" spans="2:10">
      <c r="B42" s="21"/>
      <c r="F42" s="2" t="s">
        <v>888</v>
      </c>
    </row>
  </sheetData>
  <sheetProtection algorithmName="SHA-512" hashValue="Q//7PpcohPmjp9rj2/n4OLvX+ukdbAB2y6Nzxm2G3cBIlbl1g80bV737pdlYZp9gLyw3rtODNHp6QHawRgFtiA==" saltValue="bM6kAkFbD8ByvvRL8Qcwcg==" spinCount="100000" sheet="1" objects="1" scenarios="1" autoFilter="0"/>
  <printOptions horizontalCentered="1"/>
  <pageMargins left="0.7" right="0.7" top="0.75" bottom="0.75" header="0.3" footer="0.3"/>
  <pageSetup orientation="portrait" r:id="rId1"/>
  <headerFooter>
    <oddFooter>&amp;L&amp;9&amp;F&amp;R&amp;9&amp;A, Page &amp;P of &amp;N</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F63"/>
  <sheetViews>
    <sheetView zoomScale="110" zoomScaleNormal="110" workbookViewId="0">
      <selection activeCell="F13" sqref="F13"/>
    </sheetView>
  </sheetViews>
  <sheetFormatPr defaultColWidth="8.85546875" defaultRowHeight="15"/>
  <cols>
    <col min="1" max="1" width="4.140625" style="327" customWidth="1"/>
    <col min="2" max="2" width="41.85546875" style="327" customWidth="1"/>
    <col min="3" max="3" width="53.28515625" style="155" customWidth="1"/>
    <col min="4" max="4" width="4.7109375" style="16" customWidth="1"/>
    <col min="5" max="16384" width="8.85546875" style="16"/>
  </cols>
  <sheetData>
    <row r="1" spans="1:4">
      <c r="A1" s="317" t="s">
        <v>1156</v>
      </c>
    </row>
    <row r="2" spans="1:4" ht="5.45" customHeight="1" thickBot="1">
      <c r="A2" s="318"/>
      <c r="B2" s="318"/>
      <c r="C2" s="336"/>
      <c r="D2" s="10"/>
    </row>
    <row r="3" spans="1:4" ht="5.45" customHeight="1">
      <c r="A3" s="319"/>
      <c r="B3" s="319"/>
      <c r="C3" s="337"/>
      <c r="D3" s="2"/>
    </row>
    <row r="4" spans="1:4" ht="18.75">
      <c r="A4" s="320" t="s">
        <v>391</v>
      </c>
    </row>
    <row r="6" spans="1:4">
      <c r="A6" s="321">
        <v>1</v>
      </c>
      <c r="B6" s="328" t="s">
        <v>16</v>
      </c>
      <c r="C6" s="338" t="s">
        <v>1048</v>
      </c>
      <c r="D6" s="70"/>
    </row>
    <row r="7" spans="1:4">
      <c r="A7" s="324"/>
      <c r="B7" s="739" t="s">
        <v>3349</v>
      </c>
      <c r="C7" s="341"/>
      <c r="D7" s="70"/>
    </row>
    <row r="8" spans="1:4">
      <c r="A8" s="324"/>
      <c r="B8" s="332" t="s">
        <v>17</v>
      </c>
      <c r="C8" s="341" t="s">
        <v>1048</v>
      </c>
      <c r="D8" s="70"/>
    </row>
    <row r="9" spans="1:4">
      <c r="A9" s="324"/>
      <c r="B9" s="332" t="s">
        <v>960</v>
      </c>
      <c r="C9" s="341" t="s">
        <v>3345</v>
      </c>
      <c r="D9" s="70"/>
    </row>
    <row r="10" spans="1:4">
      <c r="A10" s="324"/>
      <c r="B10" s="739" t="s">
        <v>3346</v>
      </c>
      <c r="C10" s="341"/>
      <c r="D10" s="70"/>
    </row>
    <row r="11" spans="1:4">
      <c r="A11" s="324"/>
      <c r="B11" s="332" t="s">
        <v>17</v>
      </c>
      <c r="C11" s="341" t="s">
        <v>3347</v>
      </c>
      <c r="D11" s="70"/>
    </row>
    <row r="12" spans="1:4">
      <c r="A12" s="324"/>
      <c r="B12" s="332" t="s">
        <v>960</v>
      </c>
      <c r="C12" s="341" t="s">
        <v>3378</v>
      </c>
      <c r="D12" s="70"/>
    </row>
    <row r="13" spans="1:4">
      <c r="A13" s="324"/>
      <c r="B13" s="754" t="s">
        <v>3348</v>
      </c>
      <c r="C13" s="755"/>
      <c r="D13" s="70"/>
    </row>
    <row r="14" spans="1:4">
      <c r="A14" s="324"/>
      <c r="B14" s="332" t="s">
        <v>17</v>
      </c>
      <c r="C14" s="341" t="s">
        <v>3350</v>
      </c>
      <c r="D14" s="70"/>
    </row>
    <row r="15" spans="1:4">
      <c r="A15" s="324"/>
      <c r="B15" s="332" t="s">
        <v>960</v>
      </c>
      <c r="C15" s="341" t="s">
        <v>3351</v>
      </c>
      <c r="D15" s="70"/>
    </row>
    <row r="16" spans="1:4" ht="7.9" customHeight="1">
      <c r="A16" s="325"/>
      <c r="B16" s="334"/>
      <c r="C16" s="345"/>
      <c r="D16" s="70"/>
    </row>
    <row r="17" spans="1:6">
      <c r="A17" s="316">
        <v>2</v>
      </c>
      <c r="B17" s="331" t="s">
        <v>18</v>
      </c>
      <c r="C17" s="340" t="s">
        <v>3108</v>
      </c>
      <c r="D17" s="70"/>
    </row>
    <row r="18" spans="1:6" ht="7.9" customHeight="1">
      <c r="A18" s="325"/>
      <c r="B18" s="334"/>
      <c r="C18" s="345"/>
      <c r="D18" s="70"/>
    </row>
    <row r="19" spans="1:6" ht="37.9" customHeight="1">
      <c r="A19" s="324"/>
      <c r="B19" s="332" t="s">
        <v>3106</v>
      </c>
      <c r="C19" s="341" t="s">
        <v>3107</v>
      </c>
      <c r="D19" s="70"/>
    </row>
    <row r="20" spans="1:6" ht="7.9" customHeight="1">
      <c r="A20" s="325"/>
      <c r="B20" s="334"/>
      <c r="C20" s="345"/>
      <c r="D20" s="70"/>
    </row>
    <row r="21" spans="1:6" ht="49.15" customHeight="1">
      <c r="A21" s="316">
        <v>3</v>
      </c>
      <c r="B21" s="331" t="s">
        <v>19</v>
      </c>
      <c r="C21" s="340" t="s">
        <v>3109</v>
      </c>
      <c r="D21" s="70"/>
      <c r="F21"/>
    </row>
    <row r="22" spans="1:6" ht="7.9" customHeight="1">
      <c r="A22" s="323"/>
      <c r="B22" s="330"/>
      <c r="C22" s="339"/>
      <c r="D22" s="70"/>
      <c r="F22"/>
    </row>
    <row r="23" spans="1:6" ht="30">
      <c r="A23" s="316">
        <v>4</v>
      </c>
      <c r="B23" s="331" t="s">
        <v>20</v>
      </c>
      <c r="C23" s="340" t="s">
        <v>1047</v>
      </c>
      <c r="D23" s="70"/>
    </row>
    <row r="24" spans="1:6" ht="7.9" customHeight="1">
      <c r="A24" s="325"/>
      <c r="B24" s="334"/>
      <c r="C24" s="345"/>
      <c r="D24" s="70"/>
    </row>
    <row r="25" spans="1:6">
      <c r="A25" s="324">
        <v>5</v>
      </c>
      <c r="B25" s="332" t="s">
        <v>22</v>
      </c>
      <c r="C25" s="341" t="s">
        <v>1062</v>
      </c>
      <c r="D25" s="70"/>
    </row>
    <row r="26" spans="1:6" ht="30">
      <c r="A26" s="324"/>
      <c r="B26" s="332"/>
      <c r="C26" s="341" t="s">
        <v>1049</v>
      </c>
      <c r="D26" s="70"/>
    </row>
    <row r="27" spans="1:6" ht="30">
      <c r="A27" s="324"/>
      <c r="B27" s="332"/>
      <c r="C27" s="341" t="s">
        <v>1060</v>
      </c>
      <c r="D27" s="70"/>
    </row>
    <row r="28" spans="1:6" ht="30">
      <c r="A28" s="324"/>
      <c r="B28" s="332"/>
      <c r="C28" s="341" t="s">
        <v>3110</v>
      </c>
      <c r="D28" s="70"/>
    </row>
    <row r="29" spans="1:6" ht="7.9" customHeight="1">
      <c r="A29" s="325"/>
      <c r="B29" s="334"/>
      <c r="C29" s="345"/>
      <c r="D29" s="70"/>
    </row>
    <row r="30" spans="1:6" ht="60">
      <c r="A30" s="316">
        <v>6</v>
      </c>
      <c r="B30" s="331" t="s">
        <v>1061</v>
      </c>
      <c r="C30" s="340" t="s">
        <v>1063</v>
      </c>
      <c r="D30" s="70"/>
      <c r="F30"/>
    </row>
    <row r="31" spans="1:6" ht="7.9" customHeight="1">
      <c r="A31" s="634"/>
      <c r="B31" s="334"/>
      <c r="C31" s="345"/>
      <c r="D31" s="70"/>
      <c r="F31"/>
    </row>
    <row r="32" spans="1:6" ht="30">
      <c r="A32" s="324"/>
      <c r="B32" s="332" t="s">
        <v>3104</v>
      </c>
      <c r="C32" s="341" t="s">
        <v>3105</v>
      </c>
      <c r="D32" s="70"/>
      <c r="F32"/>
    </row>
    <row r="33" spans="1:5" ht="7.9" customHeight="1">
      <c r="A33" s="325"/>
      <c r="B33" s="334"/>
      <c r="C33" s="345"/>
      <c r="D33" s="70"/>
    </row>
    <row r="34" spans="1:5" ht="30">
      <c r="A34" s="316">
        <v>7</v>
      </c>
      <c r="B34" s="331" t="s">
        <v>23</v>
      </c>
      <c r="C34" s="340" t="s">
        <v>1179</v>
      </c>
      <c r="D34" s="70"/>
    </row>
    <row r="35" spans="1:5" ht="7.9" customHeight="1">
      <c r="A35" s="323"/>
      <c r="B35" s="330"/>
      <c r="C35" s="339"/>
      <c r="D35" s="70"/>
    </row>
    <row r="36" spans="1:5" ht="61.15" customHeight="1">
      <c r="A36" s="316">
        <v>8</v>
      </c>
      <c r="B36" s="331" t="s">
        <v>24</v>
      </c>
      <c r="C36" s="340" t="s">
        <v>3111</v>
      </c>
      <c r="D36" s="70"/>
    </row>
    <row r="37" spans="1:5" ht="7.9" customHeight="1">
      <c r="A37" s="323"/>
      <c r="B37" s="330"/>
      <c r="C37" s="339"/>
      <c r="D37" s="70"/>
    </row>
    <row r="38" spans="1:5" ht="45">
      <c r="A38" s="316">
        <v>9</v>
      </c>
      <c r="B38" s="331" t="s">
        <v>392</v>
      </c>
      <c r="C38" s="342" t="s">
        <v>3112</v>
      </c>
      <c r="D38" s="70"/>
      <c r="E38" s="174"/>
    </row>
    <row r="39" spans="1:5" ht="7.9" customHeight="1">
      <c r="A39" s="323"/>
      <c r="B39" s="330"/>
      <c r="C39" s="339"/>
      <c r="D39" s="70"/>
      <c r="E39" s="174"/>
    </row>
    <row r="40" spans="1:5">
      <c r="A40" s="321">
        <v>10</v>
      </c>
      <c r="B40" s="328" t="s">
        <v>25</v>
      </c>
      <c r="C40" s="338" t="s">
        <v>3113</v>
      </c>
      <c r="D40" s="70"/>
      <c r="E40" s="174"/>
    </row>
    <row r="41" spans="1:5">
      <c r="A41" s="324"/>
      <c r="B41" s="332"/>
      <c r="C41" s="343" t="s">
        <v>1057</v>
      </c>
      <c r="D41" s="70"/>
      <c r="E41" s="174"/>
    </row>
    <row r="42" spans="1:5" ht="7.9" customHeight="1">
      <c r="A42" s="323"/>
      <c r="B42" s="330"/>
      <c r="C42" s="339"/>
      <c r="D42" s="70"/>
      <c r="E42" s="174"/>
    </row>
    <row r="43" spans="1:5" ht="45">
      <c r="A43" s="316">
        <v>11</v>
      </c>
      <c r="B43" s="333" t="s">
        <v>26</v>
      </c>
      <c r="C43" s="340" t="s">
        <v>1192</v>
      </c>
      <c r="D43" s="70"/>
      <c r="E43" s="174"/>
    </row>
    <row r="44" spans="1:5" ht="7.9" customHeight="1">
      <c r="A44" s="323"/>
      <c r="B44" s="330"/>
      <c r="C44" s="339"/>
      <c r="D44" s="70"/>
      <c r="E44" s="174"/>
    </row>
    <row r="45" spans="1:5" ht="30">
      <c r="A45" s="321">
        <v>12</v>
      </c>
      <c r="B45" s="328" t="s">
        <v>27</v>
      </c>
      <c r="C45" s="338" t="s">
        <v>1051</v>
      </c>
      <c r="D45" s="70"/>
      <c r="E45" s="174"/>
    </row>
    <row r="46" spans="1:5">
      <c r="A46" s="322"/>
      <c r="B46" s="329"/>
      <c r="C46" s="344" t="s">
        <v>1050</v>
      </c>
      <c r="D46" s="70"/>
      <c r="E46" s="174"/>
    </row>
    <row r="47" spans="1:5" ht="7.9" customHeight="1">
      <c r="A47" s="323"/>
      <c r="B47" s="330"/>
      <c r="C47" s="339"/>
      <c r="D47" s="70"/>
      <c r="E47" s="174"/>
    </row>
    <row r="48" spans="1:5">
      <c r="A48" s="321">
        <v>13</v>
      </c>
      <c r="B48" s="328" t="s">
        <v>28</v>
      </c>
      <c r="C48" s="338" t="s">
        <v>1211</v>
      </c>
      <c r="D48" s="70"/>
      <c r="E48" s="174"/>
    </row>
    <row r="49" spans="1:5">
      <c r="A49" s="322"/>
      <c r="B49" s="329"/>
      <c r="C49" s="344" t="s">
        <v>1212</v>
      </c>
      <c r="D49" s="70"/>
      <c r="E49" s="174"/>
    </row>
    <row r="50" spans="1:5" ht="7.9" customHeight="1">
      <c r="A50" s="323"/>
      <c r="B50" s="330"/>
      <c r="C50" s="339"/>
      <c r="D50" s="70"/>
    </row>
    <row r="51" spans="1:5" ht="60.6" customHeight="1">
      <c r="A51" s="321">
        <v>14</v>
      </c>
      <c r="B51" s="328" t="s">
        <v>29</v>
      </c>
      <c r="C51" s="338" t="s">
        <v>3114</v>
      </c>
      <c r="D51" s="70"/>
      <c r="E51"/>
    </row>
    <row r="52" spans="1:5">
      <c r="A52" s="324"/>
      <c r="B52" s="332"/>
      <c r="C52" s="343" t="s">
        <v>1052</v>
      </c>
      <c r="D52" s="70"/>
    </row>
    <row r="53" spans="1:5" ht="7.9" customHeight="1">
      <c r="A53" s="325"/>
      <c r="B53" s="334"/>
      <c r="C53" s="345"/>
      <c r="D53" s="70"/>
    </row>
    <row r="54" spans="1:5">
      <c r="A54" s="321">
        <v>15</v>
      </c>
      <c r="B54" s="328" t="s">
        <v>30</v>
      </c>
      <c r="C54" s="338" t="s">
        <v>1014</v>
      </c>
      <c r="D54" s="70"/>
    </row>
    <row r="55" spans="1:5" ht="7.9" customHeight="1">
      <c r="A55" s="325"/>
      <c r="B55" s="334"/>
      <c r="C55" s="345"/>
      <c r="D55" s="70"/>
    </row>
    <row r="56" spans="1:5" ht="60">
      <c r="A56" s="321">
        <v>16</v>
      </c>
      <c r="B56" s="328" t="s">
        <v>1053</v>
      </c>
      <c r="C56" s="338" t="s">
        <v>3353</v>
      </c>
    </row>
    <row r="57" spans="1:5">
      <c r="A57" s="322"/>
      <c r="B57" s="329"/>
      <c r="C57" s="344" t="s">
        <v>3115</v>
      </c>
    </row>
    <row r="58" spans="1:5" ht="7.9" customHeight="1">
      <c r="A58" s="323"/>
      <c r="B58" s="330"/>
      <c r="C58" s="339"/>
    </row>
    <row r="59" spans="1:5" ht="45">
      <c r="A59" s="321">
        <v>17</v>
      </c>
      <c r="B59" s="328" t="s">
        <v>295</v>
      </c>
      <c r="C59" s="338" t="s">
        <v>1055</v>
      </c>
    </row>
    <row r="60" spans="1:5">
      <c r="A60" s="322"/>
      <c r="B60" s="329"/>
      <c r="C60" s="344" t="s">
        <v>1056</v>
      </c>
    </row>
    <row r="61" spans="1:5" ht="7.9" customHeight="1">
      <c r="A61" s="326"/>
      <c r="B61" s="335"/>
      <c r="C61" s="346"/>
    </row>
    <row r="62" spans="1:5" ht="45">
      <c r="A62" s="316">
        <v>18</v>
      </c>
      <c r="B62" s="331" t="s">
        <v>264</v>
      </c>
      <c r="C62" s="340" t="s">
        <v>1054</v>
      </c>
    </row>
    <row r="63" spans="1:5" ht="7.9" customHeight="1">
      <c r="A63" s="326"/>
      <c r="B63" s="335"/>
      <c r="C63" s="346"/>
    </row>
  </sheetData>
  <sheetProtection algorithmName="SHA-512" hashValue="IehFOwOH3Uzi5F59JAnjmTF36qHzJyQPQAfQ++8Neeb4QTKiprQGy1aLaqeAvObdRPIH5FenpftvmpEV7Qr0uQ==" saltValue="wHAhKBjLnzp32FatsMiLSg==" spinCount="100000" sheet="1" objects="1" scenarios="1" autoFilter="0"/>
  <mergeCells count="1">
    <mergeCell ref="B13:C13"/>
  </mergeCells>
  <hyperlinks>
    <hyperlink ref="C46" r:id="rId1" xr:uid="{00000000-0004-0000-0600-000000000000}"/>
    <hyperlink ref="C52" r:id="rId2" xr:uid="{00000000-0004-0000-0600-000001000000}"/>
    <hyperlink ref="C57" r:id="rId3" xr:uid="{00000000-0004-0000-0600-000002000000}"/>
    <hyperlink ref="C60" r:id="rId4" xr:uid="{00000000-0004-0000-0600-000003000000}"/>
    <hyperlink ref="C41" r:id="rId5" xr:uid="{00000000-0004-0000-0600-000004000000}"/>
    <hyperlink ref="C49" r:id="rId6" xr:uid="{00000000-0004-0000-0600-000005000000}"/>
  </hyperlinks>
  <printOptions horizontalCentered="1"/>
  <pageMargins left="0.7" right="0.7" top="0.5" bottom="0.75" header="0.3" footer="0.3"/>
  <pageSetup scale="86" fitToHeight="3" orientation="portrait" r:id="rId7"/>
  <headerFooter>
    <oddFooter>&amp;L&amp;9&amp;F&amp;R&amp;9&amp;A, Page &amp;P of &amp;N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AA75"/>
  <sheetViews>
    <sheetView zoomScaleNormal="100" workbookViewId="0">
      <selection activeCell="A14" sqref="A14"/>
    </sheetView>
  </sheetViews>
  <sheetFormatPr defaultRowHeight="15"/>
  <cols>
    <col min="1" max="1" width="5" customWidth="1"/>
    <col min="2" max="2" width="6" customWidth="1"/>
    <col min="3" max="3" width="13.140625" customWidth="1"/>
    <col min="4" max="4" width="10.42578125" customWidth="1"/>
    <col min="5" max="5" width="10.5703125" customWidth="1"/>
    <col min="6" max="6" width="11.85546875" customWidth="1"/>
    <col min="7" max="7" width="12.42578125" customWidth="1"/>
    <col min="8" max="8" width="18.85546875" customWidth="1"/>
    <col min="9" max="9" width="13.42578125" customWidth="1"/>
    <col min="10" max="10" width="11.42578125" customWidth="1"/>
    <col min="11" max="11" width="4.28515625" customWidth="1"/>
    <col min="12" max="12" width="30.28515625" customWidth="1"/>
    <col min="13" max="13" width="5.5703125" style="135" customWidth="1"/>
    <col min="14" max="14" width="3.85546875" hidden="1" customWidth="1"/>
    <col min="15" max="15" width="13.5703125" hidden="1" customWidth="1"/>
    <col min="16" max="16" width="23.7109375" hidden="1" customWidth="1"/>
    <col min="17" max="18" width="8.85546875" hidden="1" customWidth="1"/>
    <col min="19" max="19" width="13.28515625" hidden="1" customWidth="1"/>
    <col min="20" max="20" width="20.5703125" hidden="1" customWidth="1"/>
    <col min="21" max="25" width="8.85546875" hidden="1" customWidth="1"/>
    <col min="26" max="26" width="16.28515625" hidden="1" customWidth="1"/>
    <col min="27" max="27" width="2.42578125" style="135" customWidth="1"/>
  </cols>
  <sheetData>
    <row r="1" spans="1:17">
      <c r="A1" s="8" t="s">
        <v>3261</v>
      </c>
      <c r="L1" s="275" t="s">
        <v>3358</v>
      </c>
    </row>
    <row r="2" spans="1:17" ht="6" customHeight="1" thickBot="1">
      <c r="A2" s="1"/>
      <c r="B2" s="1"/>
      <c r="C2" s="1"/>
      <c r="D2" s="1"/>
      <c r="E2" s="1"/>
      <c r="F2" s="1"/>
      <c r="G2" s="1"/>
      <c r="H2" s="1"/>
      <c r="I2" s="1"/>
      <c r="J2" s="1"/>
      <c r="K2" s="85"/>
    </row>
    <row r="4" spans="1:17" ht="18.75">
      <c r="A4" s="26" t="s">
        <v>44</v>
      </c>
      <c r="H4" t="s">
        <v>824</v>
      </c>
      <c r="I4" s="374" t="s">
        <v>88</v>
      </c>
      <c r="K4" s="487"/>
      <c r="L4" s="286" t="str">
        <f>IF(I4="00/00/0000", "Please fill in Application Date", "")</f>
        <v>Please fill in Application Date</v>
      </c>
      <c r="O4" t="s">
        <v>3237</v>
      </c>
      <c r="P4" s="131" t="s">
        <v>573</v>
      </c>
    </row>
    <row r="5" spans="1:17" ht="8.4499999999999993" customHeight="1">
      <c r="A5" s="26"/>
      <c r="P5" s="132"/>
    </row>
    <row r="6" spans="1:17">
      <c r="A6" s="461">
        <v>1</v>
      </c>
      <c r="B6" t="s">
        <v>3236</v>
      </c>
      <c r="D6" s="761"/>
      <c r="E6" s="761"/>
      <c r="F6" s="761"/>
      <c r="G6" s="761"/>
      <c r="H6" s="761"/>
      <c r="P6" s="133" t="s">
        <v>64</v>
      </c>
    </row>
    <row r="7" spans="1:17" ht="13.15" customHeight="1">
      <c r="P7" s="134" t="b">
        <v>1</v>
      </c>
    </row>
    <row r="8" spans="1:17">
      <c r="A8" s="461">
        <v>2</v>
      </c>
      <c r="B8" t="s">
        <v>31</v>
      </c>
      <c r="D8" s="761"/>
      <c r="E8" s="761"/>
      <c r="F8" s="761"/>
      <c r="G8" s="761"/>
      <c r="H8" s="761"/>
      <c r="P8" s="134" t="b">
        <v>0</v>
      </c>
    </row>
    <row r="9" spans="1:17">
      <c r="B9" t="s">
        <v>32</v>
      </c>
      <c r="D9" s="765"/>
      <c r="E9" s="765"/>
      <c r="F9" s="765"/>
      <c r="G9" s="765"/>
      <c r="H9" s="765"/>
    </row>
    <row r="10" spans="1:17">
      <c r="B10" t="s">
        <v>33</v>
      </c>
      <c r="C10" s="761"/>
      <c r="D10" s="761"/>
      <c r="E10" s="761"/>
      <c r="F10" s="635" t="s">
        <v>34</v>
      </c>
      <c r="G10" s="375"/>
      <c r="H10" s="636" t="s">
        <v>35</v>
      </c>
      <c r="I10" s="376"/>
    </row>
    <row r="11" spans="1:17" ht="13.15" customHeight="1"/>
    <row r="12" spans="1:17">
      <c r="A12" s="461">
        <v>3</v>
      </c>
      <c r="B12" t="s">
        <v>3235</v>
      </c>
      <c r="D12" s="761"/>
      <c r="E12" s="761"/>
      <c r="F12" s="761"/>
      <c r="G12" s="761"/>
      <c r="H12" s="761"/>
    </row>
    <row r="13" spans="1:17">
      <c r="B13" t="s">
        <v>757</v>
      </c>
      <c r="D13" s="769"/>
      <c r="E13" s="769"/>
      <c r="F13" s="769"/>
      <c r="H13" s="485" t="s">
        <v>574</v>
      </c>
      <c r="I13" s="770"/>
      <c r="J13" s="770"/>
      <c r="K13" s="488"/>
      <c r="P13" s="67" t="s">
        <v>3199</v>
      </c>
      <c r="Q13" s="172"/>
    </row>
    <row r="14" spans="1:17" ht="13.15" customHeight="1">
      <c r="P14" s="68" t="s">
        <v>3198</v>
      </c>
      <c r="Q14" s="66" t="b">
        <v>1</v>
      </c>
    </row>
    <row r="15" spans="1:17">
      <c r="B15" s="25" t="s">
        <v>1058</v>
      </c>
      <c r="F15" s="758"/>
      <c r="G15" s="758"/>
      <c r="H15" s="758"/>
      <c r="I15" s="758"/>
      <c r="J15" s="758"/>
    </row>
    <row r="16" spans="1:17">
      <c r="A16" s="461">
        <v>4</v>
      </c>
      <c r="B16" t="s">
        <v>1017</v>
      </c>
    </row>
    <row r="17" spans="1:23" ht="39.75" customHeight="1">
      <c r="B17" s="766"/>
      <c r="C17" s="767"/>
      <c r="D17" s="767"/>
      <c r="E17" s="767"/>
      <c r="F17" s="767"/>
      <c r="G17" s="767"/>
      <c r="H17" s="767"/>
      <c r="I17" s="767"/>
      <c r="J17" s="768"/>
      <c r="K17" s="489"/>
    </row>
    <row r="18" spans="1:23" ht="14.45" customHeight="1">
      <c r="B18" s="139"/>
      <c r="C18" s="139"/>
      <c r="D18" s="139"/>
      <c r="E18" s="139"/>
      <c r="F18" s="139"/>
      <c r="G18" s="139"/>
      <c r="H18" s="139"/>
      <c r="I18" s="139"/>
      <c r="J18" s="139"/>
      <c r="K18" s="139"/>
    </row>
    <row r="19" spans="1:23">
      <c r="A19" s="461">
        <v>5</v>
      </c>
      <c r="B19" t="s">
        <v>36</v>
      </c>
      <c r="D19" s="760"/>
      <c r="E19" s="761"/>
      <c r="F19" s="761"/>
      <c r="G19" s="461">
        <v>6</v>
      </c>
      <c r="H19" t="s">
        <v>37</v>
      </c>
      <c r="I19" s="761"/>
      <c r="J19" s="761"/>
      <c r="K19" s="486"/>
      <c r="W19" s="25"/>
    </row>
    <row r="20" spans="1:23" ht="10.9" customHeight="1"/>
    <row r="21" spans="1:23" ht="13.9" customHeight="1">
      <c r="A21" s="461">
        <v>7</v>
      </c>
      <c r="B21" t="s">
        <v>57</v>
      </c>
      <c r="E21" s="376"/>
      <c r="G21" s="461">
        <v>8</v>
      </c>
      <c r="H21" t="s">
        <v>1039</v>
      </c>
      <c r="J21" s="376"/>
      <c r="L21" s="284" t="s">
        <v>1229</v>
      </c>
    </row>
    <row r="22" spans="1:23" ht="13.9" customHeight="1">
      <c r="B22" t="s">
        <v>58</v>
      </c>
      <c r="E22" s="376"/>
    </row>
    <row r="23" spans="1:23" ht="13.9" customHeight="1">
      <c r="B23" t="s">
        <v>59</v>
      </c>
      <c r="E23" s="376"/>
      <c r="G23" s="461">
        <v>9</v>
      </c>
      <c r="H23" t="s">
        <v>1309</v>
      </c>
      <c r="I23" s="760"/>
      <c r="J23" s="760"/>
    </row>
    <row r="24" spans="1:23" ht="10.9" customHeight="1"/>
    <row r="25" spans="1:23" ht="13.9" customHeight="1">
      <c r="A25" s="461">
        <v>10</v>
      </c>
      <c r="B25" t="s">
        <v>403</v>
      </c>
      <c r="G25" s="377"/>
    </row>
    <row r="26" spans="1:23" ht="10.9" customHeight="1"/>
    <row r="27" spans="1:23" ht="13.9" customHeight="1">
      <c r="A27" s="461">
        <v>11</v>
      </c>
      <c r="B27" t="s">
        <v>39</v>
      </c>
      <c r="D27" s="376"/>
      <c r="G27" s="461">
        <v>12</v>
      </c>
      <c r="H27" t="s">
        <v>38</v>
      </c>
      <c r="J27" s="376"/>
    </row>
    <row r="28" spans="1:23" ht="13.9" customHeight="1">
      <c r="A28" s="31"/>
      <c r="H28" t="s">
        <v>3132</v>
      </c>
      <c r="J28" s="480"/>
    </row>
    <row r="29" spans="1:23">
      <c r="A29" s="461"/>
      <c r="H29" t="s">
        <v>3133</v>
      </c>
      <c r="O29" s="67"/>
      <c r="P29" s="171"/>
      <c r="Q29" s="171"/>
      <c r="R29" s="172"/>
    </row>
    <row r="30" spans="1:23" ht="13.15" customHeight="1">
      <c r="H30" s="174"/>
      <c r="O30" s="68"/>
      <c r="P30" s="176"/>
      <c r="Q30" s="176"/>
      <c r="R30" s="66"/>
    </row>
    <row r="31" spans="1:23" ht="13.9" customHeight="1">
      <c r="A31" s="461">
        <v>13</v>
      </c>
      <c r="B31" t="s">
        <v>1015</v>
      </c>
      <c r="G31" s="174"/>
      <c r="H31" s="376" t="b">
        <v>1</v>
      </c>
      <c r="L31" s="764"/>
    </row>
    <row r="32" spans="1:23" ht="13.9" customHeight="1">
      <c r="A32" s="461"/>
      <c r="G32" s="174"/>
      <c r="H32" s="174"/>
      <c r="L32" s="764"/>
      <c r="O32" s="370"/>
      <c r="P32" s="171"/>
      <c r="Q32" s="171"/>
      <c r="R32" s="171"/>
      <c r="S32" s="172"/>
    </row>
    <row r="33" spans="1:20">
      <c r="A33" s="461">
        <v>14</v>
      </c>
      <c r="B33" t="s">
        <v>409</v>
      </c>
      <c r="D33" t="s">
        <v>748</v>
      </c>
      <c r="E33" s="376"/>
      <c r="G33" s="461">
        <v>15</v>
      </c>
      <c r="H33" s="376"/>
      <c r="I33" t="s">
        <v>3134</v>
      </c>
      <c r="K33" s="186"/>
      <c r="L33" s="195"/>
      <c r="O33" s="68"/>
      <c r="P33" s="176"/>
      <c r="Q33" s="176"/>
      <c r="R33" s="176"/>
      <c r="S33" s="66"/>
    </row>
    <row r="34" spans="1:20">
      <c r="D34" t="s">
        <v>40</v>
      </c>
      <c r="E34" s="376"/>
      <c r="H34" s="174" t="str">
        <f>O35</f>
        <v/>
      </c>
      <c r="J34" s="186"/>
      <c r="O34" s="67" t="s">
        <v>3259</v>
      </c>
      <c r="P34" s="171"/>
      <c r="Q34" s="171"/>
      <c r="R34" s="172"/>
    </row>
    <row r="35" spans="1:20">
      <c r="D35" t="s">
        <v>41</v>
      </c>
      <c r="E35" s="376"/>
      <c r="G35" s="461">
        <v>16</v>
      </c>
      <c r="H35" s="376"/>
      <c r="I35" t="s">
        <v>1171</v>
      </c>
      <c r="O35" s="68" t="str">
        <f>IF(H33&gt;D27, "LIHTC Units cannot be greater than Total Units.", "")</f>
        <v/>
      </c>
      <c r="P35" s="176"/>
      <c r="Q35" s="176"/>
      <c r="R35" s="66"/>
    </row>
    <row r="36" spans="1:20">
      <c r="D36" t="s">
        <v>42</v>
      </c>
      <c r="E36" s="376"/>
      <c r="H36" s="174"/>
    </row>
    <row r="37" spans="1:20">
      <c r="D37" t="s">
        <v>43</v>
      </c>
      <c r="E37" s="376"/>
      <c r="O37" s="67" t="s">
        <v>749</v>
      </c>
      <c r="P37" s="171"/>
      <c r="Q37" s="171"/>
      <c r="R37" s="172"/>
    </row>
    <row r="38" spans="1:20">
      <c r="E38">
        <f>SUM(E33:E37)</f>
        <v>0</v>
      </c>
      <c r="G38" s="174"/>
      <c r="O38" s="68" t="str">
        <f>IF(E38=D27,"", "Error -Total Units should match sum of Unit Types.")</f>
        <v/>
      </c>
      <c r="P38" s="176"/>
      <c r="Q38" s="176"/>
      <c r="R38" s="66"/>
    </row>
    <row r="39" spans="1:20" ht="13.15" customHeight="1">
      <c r="B39" s="174" t="str">
        <f>O38</f>
        <v/>
      </c>
      <c r="G39" s="174"/>
      <c r="O39" s="67" t="s">
        <v>719</v>
      </c>
      <c r="P39" s="171"/>
      <c r="Q39" s="172"/>
      <c r="S39" t="s">
        <v>897</v>
      </c>
    </row>
    <row r="40" spans="1:20" ht="13.9" customHeight="1">
      <c r="A40" s="461">
        <v>17</v>
      </c>
      <c r="B40" t="s">
        <v>1209</v>
      </c>
      <c r="J40" s="376">
        <v>0</v>
      </c>
      <c r="O40" s="173" t="s">
        <v>720</v>
      </c>
      <c r="P40" s="307" t="str">
        <f>IF(P42=1,"Mixed Use/Mixed Income",IF(P43=1,"Supportive Housing",IF(P41=1,"Mixed Income Only","General Residential")))</f>
        <v>Mixed Use/Mixed Income</v>
      </c>
      <c r="Q40" s="175"/>
    </row>
    <row r="41" spans="1:20" ht="13.15" customHeight="1">
      <c r="O41" s="297" t="s">
        <v>994</v>
      </c>
      <c r="P41">
        <f>IF(AND(Tenants!O13&gt;0, H31=FALSE), 1, 0)</f>
        <v>0</v>
      </c>
      <c r="S41">
        <f>G25</f>
        <v>0</v>
      </c>
      <c r="T41" t="str">
        <f>IF(S41="Elderly", "Elderly - non specific", IF(S41="Disabled", "PWD - Non Specific", IF(S41 = "Homeless", "Homeless - Other", "GENERAL")))</f>
        <v>GENERAL</v>
      </c>
    </row>
    <row r="42" spans="1:20">
      <c r="A42" s="461">
        <v>18</v>
      </c>
      <c r="B42" t="s">
        <v>718</v>
      </c>
      <c r="F42" s="376" t="b">
        <v>0</v>
      </c>
      <c r="K42" s="70"/>
      <c r="O42" s="173" t="s">
        <v>995</v>
      </c>
      <c r="P42">
        <f>IF(H31=TRUE, 1, 0)</f>
        <v>1</v>
      </c>
      <c r="Q42" s="175"/>
      <c r="T42" s="306" t="str">
        <f>T41</f>
        <v>GENERAL</v>
      </c>
    </row>
    <row r="43" spans="1:20" ht="13.15" customHeight="1">
      <c r="O43" s="68" t="s">
        <v>721</v>
      </c>
      <c r="P43" s="176">
        <f>IF(J40&gt;0,1,0)</f>
        <v>0</v>
      </c>
      <c r="Q43" s="66"/>
    </row>
    <row r="44" spans="1:20" ht="13.9" customHeight="1">
      <c r="A44" s="461">
        <v>19</v>
      </c>
      <c r="B44" t="s">
        <v>45</v>
      </c>
      <c r="H44" s="760"/>
      <c r="I44" s="761"/>
      <c r="J44" s="761"/>
      <c r="O44" s="67" t="s">
        <v>3260</v>
      </c>
      <c r="P44" s="171"/>
      <c r="Q44" s="172"/>
    </row>
    <row r="45" spans="1:20" ht="13.9" customHeight="1">
      <c r="A45" s="31"/>
      <c r="B45" t="s">
        <v>46</v>
      </c>
      <c r="H45" s="378">
        <v>0</v>
      </c>
      <c r="O45" s="68" t="str">
        <f>IF(H45&gt;1, "Error: 100% max", "")</f>
        <v/>
      </c>
      <c r="P45" s="176"/>
      <c r="Q45" s="66"/>
    </row>
    <row r="46" spans="1:20" ht="13.9" customHeight="1">
      <c r="A46" s="31"/>
      <c r="H46" s="174" t="str">
        <f>O45</f>
        <v/>
      </c>
      <c r="K46" s="70"/>
      <c r="O46" s="458" t="s">
        <v>3126</v>
      </c>
      <c r="P46" s="459"/>
      <c r="Q46" s="460" t="str">
        <f>IFERROR(I48/D27,"")</f>
        <v/>
      </c>
      <c r="S46" t="s">
        <v>898</v>
      </c>
    </row>
    <row r="47" spans="1:20" ht="13.9" customHeight="1">
      <c r="A47" s="461">
        <v>20</v>
      </c>
      <c r="B47" t="s">
        <v>3127</v>
      </c>
      <c r="O47" s="67" t="s">
        <v>750</v>
      </c>
      <c r="P47" s="171"/>
      <c r="Q47" s="172"/>
      <c r="T47" t="s">
        <v>566</v>
      </c>
    </row>
    <row r="48" spans="1:20" ht="13.9" customHeight="1">
      <c r="C48" t="s">
        <v>3135</v>
      </c>
      <c r="I48" s="376">
        <v>0</v>
      </c>
      <c r="O48" s="68" t="s">
        <v>751</v>
      </c>
      <c r="P48" s="176" t="str">
        <f>IF(I48&gt;D27,"Error - UD Units cannot be greater than Total Units", "")</f>
        <v/>
      </c>
      <c r="Q48" s="66"/>
      <c r="T48" t="s">
        <v>567</v>
      </c>
    </row>
    <row r="49" spans="1:20" ht="13.9" customHeight="1">
      <c r="A49" s="31"/>
      <c r="C49" t="s">
        <v>3128</v>
      </c>
      <c r="I49" s="376">
        <v>0</v>
      </c>
      <c r="K49" s="490"/>
      <c r="T49" t="s">
        <v>568</v>
      </c>
    </row>
    <row r="50" spans="1:20" ht="13.9" customHeight="1">
      <c r="C50" t="s">
        <v>3130</v>
      </c>
      <c r="I50" s="376">
        <v>0</v>
      </c>
    </row>
    <row r="51" spans="1:20" ht="13.9" customHeight="1">
      <c r="C51" t="s">
        <v>3129</v>
      </c>
      <c r="I51" s="376">
        <v>0</v>
      </c>
    </row>
    <row r="52" spans="1:20" ht="13.9" customHeight="1">
      <c r="A52" s="31"/>
      <c r="C52" t="s">
        <v>3131</v>
      </c>
      <c r="I52" s="376">
        <v>0</v>
      </c>
      <c r="K52" s="418"/>
      <c r="L52" s="418"/>
    </row>
    <row r="53" spans="1:20" ht="13.15" customHeight="1"/>
    <row r="54" spans="1:20">
      <c r="A54" s="461">
        <v>21</v>
      </c>
      <c r="B54" t="s">
        <v>3150</v>
      </c>
      <c r="G54" s="376"/>
      <c r="H54" s="186"/>
      <c r="I54" s="56" t="s">
        <v>814</v>
      </c>
      <c r="J54" s="376">
        <v>0</v>
      </c>
      <c r="K54" s="70"/>
      <c r="O54" t="s">
        <v>815</v>
      </c>
    </row>
    <row r="55" spans="1:20" ht="10.9" customHeight="1">
      <c r="A55" s="461"/>
      <c r="K55" s="70"/>
    </row>
    <row r="56" spans="1:20" ht="15" customHeight="1">
      <c r="B56" t="s">
        <v>813</v>
      </c>
      <c r="G56" s="376"/>
      <c r="H56" s="763" t="s">
        <v>1210</v>
      </c>
      <c r="I56" s="763"/>
      <c r="J56" s="492"/>
      <c r="O56" s="67" t="s">
        <v>562</v>
      </c>
      <c r="P56" s="171"/>
      <c r="Q56" s="172" t="s">
        <v>560</v>
      </c>
    </row>
    <row r="57" spans="1:20" ht="13.15" customHeight="1">
      <c r="H57" s="139"/>
      <c r="I57" s="139"/>
      <c r="O57" s="173" t="s">
        <v>561</v>
      </c>
      <c r="Q57" s="175" t="s">
        <v>559</v>
      </c>
    </row>
    <row r="58" spans="1:20">
      <c r="H58" s="456"/>
      <c r="I58" s="456"/>
      <c r="J58" s="456"/>
      <c r="O58" s="173" t="s">
        <v>563</v>
      </c>
      <c r="Q58" s="175"/>
    </row>
    <row r="59" spans="1:20">
      <c r="A59" s="461">
        <v>22</v>
      </c>
      <c r="B59" t="s">
        <v>802</v>
      </c>
      <c r="G59" s="376" t="b">
        <v>0</v>
      </c>
      <c r="O59" s="68"/>
      <c r="P59" s="176"/>
      <c r="Q59" s="66"/>
    </row>
    <row r="60" spans="1:20">
      <c r="B60" s="416" t="s">
        <v>575</v>
      </c>
      <c r="E60" s="761"/>
      <c r="F60" s="761"/>
      <c r="G60" s="761"/>
      <c r="H60" s="761"/>
    </row>
    <row r="61" spans="1:20">
      <c r="B61" s="416" t="s">
        <v>3136</v>
      </c>
      <c r="F61" s="756"/>
      <c r="G61" s="756"/>
      <c r="H61" s="756"/>
      <c r="I61" s="756"/>
      <c r="J61" s="756"/>
    </row>
    <row r="62" spans="1:20" ht="13.9" customHeight="1">
      <c r="F62" s="756"/>
      <c r="G62" s="756"/>
      <c r="H62" s="756"/>
      <c r="I62" s="756"/>
      <c r="J62" s="756"/>
      <c r="O62" t="s">
        <v>899</v>
      </c>
      <c r="P62" s="455" t="str">
        <f>IF(G56&gt;"",G56, IF(G54&gt;"", G54, ""))</f>
        <v/>
      </c>
    </row>
    <row r="63" spans="1:20" ht="13.9" customHeight="1">
      <c r="F63" s="757"/>
      <c r="G63" s="757"/>
      <c r="H63" s="757"/>
      <c r="I63" s="757"/>
      <c r="J63" s="757"/>
    </row>
    <row r="64" spans="1:20" ht="10.9" customHeight="1"/>
    <row r="65" spans="1:11">
      <c r="B65" s="416" t="s">
        <v>3137</v>
      </c>
      <c r="F65" s="376"/>
    </row>
    <row r="66" spans="1:11" ht="13.15" customHeight="1">
      <c r="B66" s="416" t="s">
        <v>3138</v>
      </c>
      <c r="F66" s="376"/>
    </row>
    <row r="68" spans="1:11">
      <c r="A68" s="461">
        <v>23</v>
      </c>
      <c r="B68" t="s">
        <v>3154</v>
      </c>
      <c r="H68" s="762"/>
      <c r="I68" s="762"/>
      <c r="J68" s="762"/>
    </row>
    <row r="70" spans="1:11">
      <c r="B70" t="s">
        <v>3155</v>
      </c>
      <c r="F70" s="762"/>
      <c r="G70" s="762"/>
      <c r="H70" s="762"/>
      <c r="I70" s="762"/>
    </row>
    <row r="72" spans="1:11">
      <c r="A72" s="461">
        <v>24</v>
      </c>
      <c r="B72" t="s">
        <v>1180</v>
      </c>
      <c r="I72" s="762"/>
      <c r="J72" s="762"/>
      <c r="K72" s="491"/>
    </row>
    <row r="73" spans="1:11">
      <c r="F73" t="s">
        <v>1108</v>
      </c>
      <c r="H73" s="756"/>
      <c r="I73" s="759"/>
      <c r="J73" s="759"/>
      <c r="K73" s="80"/>
    </row>
    <row r="74" spans="1:11">
      <c r="H74" s="756"/>
      <c r="I74" s="756"/>
      <c r="J74" s="756"/>
      <c r="K74" s="80"/>
    </row>
    <row r="75" spans="1:11">
      <c r="H75" s="757"/>
      <c r="I75" s="757"/>
      <c r="J75" s="757"/>
      <c r="K75" s="80"/>
    </row>
  </sheetData>
  <sheetProtection algorithmName="SHA-512" hashValue="ia4YWSScwetikATorRugGgNfinbdAWHA6u3b+LM3nI9uEIaUybXq9Zqo8R0/KD7Vt7KkHGRfl7KFw4VoEEhrfg==" saltValue="0qFDkc8/2/A0fMv02INqSQ==" spinCount="100000" sheet="1" objects="1" scenarios="1" autoFilter="0"/>
  <mergeCells count="21">
    <mergeCell ref="L31:L32"/>
    <mergeCell ref="D6:H6"/>
    <mergeCell ref="D8:H8"/>
    <mergeCell ref="D9:H9"/>
    <mergeCell ref="C10:E10"/>
    <mergeCell ref="D19:F19"/>
    <mergeCell ref="D12:H12"/>
    <mergeCell ref="B17:J17"/>
    <mergeCell ref="D13:F13"/>
    <mergeCell ref="I13:J13"/>
    <mergeCell ref="F61:J63"/>
    <mergeCell ref="F15:J15"/>
    <mergeCell ref="H73:J75"/>
    <mergeCell ref="H44:J44"/>
    <mergeCell ref="E60:H60"/>
    <mergeCell ref="I72:J72"/>
    <mergeCell ref="F70:I70"/>
    <mergeCell ref="H68:J68"/>
    <mergeCell ref="I23:J23"/>
    <mergeCell ref="I19:J19"/>
    <mergeCell ref="H56:I56"/>
  </mergeCells>
  <dataValidations count="19">
    <dataValidation type="list" allowBlank="1" showInputMessage="1" showErrorMessage="1" errorTitle="Invalid Entry" error="Must select True or False" sqref="F42" xr:uid="{00000000-0002-0000-0700-000000000000}">
      <formula1>$P$7:$P$8</formula1>
    </dataValidation>
    <dataValidation type="list" allowBlank="1" showInputMessage="1" showErrorMessage="1" errorTitle="Invalid selection" error="Must choose True or False" sqref="G59 H31 J21" xr:uid="{00000000-0002-0000-0700-000001000000}">
      <formula1>$P$7:$P$8</formula1>
    </dataValidation>
    <dataValidation type="custom" allowBlank="1" showInputMessage="1" showErrorMessage="1" errorTitle="Invalid Entry" error="Please enter only 10 digits.  The field will automatically format as a phone number. " sqref="K13" xr:uid="{00000000-0002-0000-0700-000002000000}">
      <formula1>AND(ISNUMBER(K13),LEN(K13)=10)</formula1>
    </dataValidation>
    <dataValidation type="list" allowBlank="1" showInputMessage="1" showErrorMessage="1" sqref="G25" xr:uid="{00000000-0002-0000-0700-000003000000}">
      <formula1>$T$47:$T$49</formula1>
    </dataValidation>
    <dataValidation type="list" allowBlank="1" showInputMessage="1" showErrorMessage="1" errorTitle="Invalid Entry" error="Select from choices provided" sqref="G54" xr:uid="{00000000-0002-0000-0700-000004000000}">
      <formula1>$O$56:$O$58</formula1>
    </dataValidation>
    <dataValidation type="list" allowBlank="1" showInputMessage="1" showErrorMessage="1" errorTitle="Invalid Entry" error="Select from options provided. " sqref="G56" xr:uid="{00000000-0002-0000-0700-000005000000}">
      <formula1>$Q$56:$Q$57</formula1>
    </dataValidation>
    <dataValidation type="list" errorStyle="warning" showInputMessage="1" showErrorMessage="1" errorTitle="SmartDox" error="The value you entered for the dropdown is not valid." sqref="P62" xr:uid="{00000000-0002-0000-0700-000006000000}">
      <formula1>SD_D_PL_TaxCreditPercentType_Name</formula1>
    </dataValidation>
    <dataValidation type="list" errorStyle="warning" showInputMessage="1" showErrorMessage="1" errorTitle="SmartDox" error="The value you entered for the dropdown is not valid." sqref="T42" xr:uid="{00000000-0002-0000-0700-000007000000}">
      <formula1>SD_D_PL_PopulationSubType_Name</formula1>
    </dataValidation>
    <dataValidation type="list" errorStyle="warning" showInputMessage="1" showErrorMessage="1" errorTitle="SmartDox" error="The value you entered for the dropdown is not valid." sqref="G10" xr:uid="{00000000-0002-0000-0700-000008000000}">
      <formula1>SD_D_PL_State_Name</formula1>
    </dataValidation>
    <dataValidation type="list" errorStyle="warning" showInputMessage="1" showErrorMessage="1" errorTitle="SmartDox" error="The value you entered for the dropdown is not valid." sqref="P40" xr:uid="{00000000-0002-0000-0700-000009000000}">
      <formula1>SD_D_PL_PropertyType_Name</formula1>
    </dataValidation>
    <dataValidation type="list" errorStyle="warning" showInputMessage="1" showErrorMessage="1" errorTitle="SmartDox" error="The value you entered for the dropdown is not valid." sqref="D19" xr:uid="{00000000-0002-0000-0700-00000A000000}">
      <formula1>SD_D_PL_Jurisdiction_Name</formula1>
    </dataValidation>
    <dataValidation type="list" errorStyle="warning" showInputMessage="1" showErrorMessage="1" errorTitle="SmartDox" error="The value you entered for the dropdown is not valid." sqref="H44" xr:uid="{00000000-0002-0000-0700-00000B000000}">
      <formula1>SD_D_PL_TenantStatus_Name</formula1>
    </dataValidation>
    <dataValidation type="list" errorStyle="warning" showInputMessage="1" showErrorMessage="1" errorTitle="SmartDox" error="The value you entered for the dropdown is not valid." sqref="I23" xr:uid="{00000000-0002-0000-0700-00000C000000}">
      <formula1>SD_D_PL_RevitalizationType_Name</formula1>
    </dataValidation>
    <dataValidation type="list" errorStyle="warning" showInputMessage="1" showErrorMessage="1" errorTitle="SmartDox" error="The value you entered for the dropdown is not valid." sqref="I72" xr:uid="{00000000-0002-0000-0700-00000D000000}">
      <formula1>SD_D_PL_UDF_343_Name</formula1>
    </dataValidation>
    <dataValidation type="list" errorStyle="warning" showInputMessage="1" showErrorMessage="1" errorTitle="SmartDox" error="The value you entered for the dropdown is not valid." sqref="H68" xr:uid="{00000000-0002-0000-0700-00000E000000}">
      <formula1>SD_D_PL_UDF_450_Name</formula1>
    </dataValidation>
    <dataValidation type="list" errorStyle="warning" showInputMessage="1" showErrorMessage="1" errorTitle="SmartDox" error="The value you entered for the dropdown is not valid." sqref="F70" xr:uid="{00000000-0002-0000-0700-00000F000000}">
      <formula1>SD_D_PL_UDF_447_Name</formula1>
    </dataValidation>
    <dataValidation type="custom" allowBlank="1" showInputMessage="1" showErrorMessage="1" errorTitle="Invalid format" error="Please enter only 10 digits for the phone number.  Field is set to automatically format correctly. " sqref="I13" xr:uid="{00000000-0002-0000-0700-000010000000}">
      <formula1>AND(ISNUMBER(I13), LEN(I13)=10)</formula1>
    </dataValidation>
    <dataValidation type="whole" allowBlank="1" showInputMessage="1" showErrorMessage="1" errorTitle="Invalid Entry" error="Please enter only the number assigned to the district.  " sqref="E21:E23" xr:uid="{00000000-0002-0000-0700-000011000000}">
      <formula1>0</formula1>
      <formula2>1000</formula2>
    </dataValidation>
    <dataValidation type="whole" operator="greaterThan" allowBlank="1" showInputMessage="1" showErrorMessage="1" errorTitle="Use Whole Numbers Only" error="Use Whole Numbers Only" sqref="D27" xr:uid="{00000000-0002-0000-0700-000012000000}">
      <formula1>0</formula1>
    </dataValidation>
  </dataValidations>
  <hyperlinks>
    <hyperlink ref="L21" r:id="rId1" display="Link to HUD QCT Map" xr:uid="{00000000-0004-0000-0700-000000000000}"/>
  </hyperlinks>
  <printOptions horizontalCentered="1"/>
  <pageMargins left="0.45" right="0.45" top="0.25" bottom="0.75" header="0.3" footer="0.3"/>
  <pageSetup scale="85" fitToHeight="10" orientation="portrait" r:id="rId2"/>
  <headerFooter>
    <oddFooter>&amp;L&amp;9&amp;F&amp;R&amp;9&amp;A, Page &amp;P of &amp;N</oddFooter>
  </headerFooter>
  <rowBreaks count="1" manualBreakCount="1">
    <brk id="57" max="9" man="1"/>
  </rowBreaks>
  <ignoredErrors>
    <ignoredError sqref="A65:A67 A56:A57 A43 A48 A50:A51 A53 A75:A1048576 A2:A5 A60 A63 A28 A34:A39 A17:A18 A20 A9:A11 A7 A30 A13 A41 A73" numberStoredAsText="1"/>
  </ignoredErrors>
  <drawing r:id="rId3"/>
  <legacyDrawing r:id="rId4"/>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Invalid Entry" error="Select from available options" xr:uid="{00000000-0002-0000-0700-000013000000}">
          <x14:formula1>
            <xm:f>Dropdowns!$A$32:$A$39</xm:f>
          </x14:formula1>
          <xm:sqref>E60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R138"/>
  <sheetViews>
    <sheetView zoomScale="110" zoomScaleNormal="110" workbookViewId="0">
      <selection activeCell="A14" sqref="A14"/>
    </sheetView>
  </sheetViews>
  <sheetFormatPr defaultRowHeight="15"/>
  <cols>
    <col min="1" max="1" width="4.7109375" style="25" customWidth="1"/>
    <col min="2" max="2" width="32.5703125" customWidth="1"/>
    <col min="3" max="3" width="17.140625" customWidth="1"/>
    <col min="4" max="4" width="11.42578125" customWidth="1"/>
    <col min="5" max="5" width="12.5703125" customWidth="1"/>
    <col min="6" max="6" width="18.42578125" customWidth="1"/>
    <col min="7" max="7" width="13.28515625" customWidth="1"/>
    <col min="8" max="8" width="8.42578125" customWidth="1"/>
    <col min="9" max="9" width="23.28515625" customWidth="1"/>
    <col min="10" max="10" width="2.42578125" style="135" customWidth="1"/>
    <col min="11" max="11" width="9.7109375" hidden="1" customWidth="1"/>
    <col min="12" max="12" width="4.140625" hidden="1" customWidth="1"/>
    <col min="13" max="13" width="30.7109375" hidden="1" customWidth="1"/>
    <col min="14" max="14" width="14.85546875" hidden="1" customWidth="1"/>
    <col min="15" max="15" width="21.42578125" hidden="1" customWidth="1"/>
    <col min="16" max="16" width="8.85546875" hidden="1" customWidth="1"/>
    <col min="17" max="17" width="2.85546875" hidden="1" customWidth="1"/>
    <col min="18" max="18" width="2.42578125" style="135" customWidth="1"/>
  </cols>
  <sheetData>
    <row r="1" spans="1:18">
      <c r="A1" s="8" t="str">
        <f>'DEV Info'!A1</f>
        <v>Virginia Housing Rental Housing Loan Application - MIXED USE</v>
      </c>
      <c r="K1" s="25" t="s">
        <v>248</v>
      </c>
    </row>
    <row r="2" spans="1:18" ht="7.9" customHeight="1" thickBot="1">
      <c r="A2" s="52"/>
      <c r="B2" s="1"/>
      <c r="C2" s="1"/>
      <c r="D2" s="1"/>
      <c r="E2" s="1"/>
      <c r="F2" s="1"/>
      <c r="G2" s="1"/>
      <c r="H2" s="1"/>
      <c r="I2" s="85"/>
      <c r="J2" s="136"/>
      <c r="R2" s="136"/>
    </row>
    <row r="3" spans="1:18">
      <c r="O3" s="25" t="s">
        <v>831</v>
      </c>
    </row>
    <row r="4" spans="1:18" ht="18.75">
      <c r="A4" s="26" t="s">
        <v>803</v>
      </c>
      <c r="K4" s="179" t="s">
        <v>64</v>
      </c>
      <c r="M4" s="25"/>
      <c r="O4" t="s">
        <v>732</v>
      </c>
      <c r="P4" s="306" t="s">
        <v>735</v>
      </c>
    </row>
    <row r="5" spans="1:18">
      <c r="B5" t="s">
        <v>805</v>
      </c>
      <c r="K5" s="180" t="b">
        <v>1</v>
      </c>
      <c r="O5" t="s">
        <v>740</v>
      </c>
      <c r="P5" t="b">
        <f>IF(OR(C14 = "Refinance - Internal w/o Renovation", C14="Refinance - Internal w/Renovation"), TRUE, FALSE)</f>
        <v>0</v>
      </c>
    </row>
    <row r="6" spans="1:18" ht="11.45" customHeight="1">
      <c r="K6" s="181" t="b">
        <v>0</v>
      </c>
    </row>
    <row r="7" spans="1:18" ht="13.9" customHeight="1">
      <c r="A7" s="53" t="s">
        <v>1343</v>
      </c>
      <c r="B7" s="206" t="s">
        <v>1186</v>
      </c>
    </row>
    <row r="8" spans="1:18" ht="11.45" customHeight="1">
      <c r="B8" s="206"/>
    </row>
    <row r="9" spans="1:18" ht="13.9" customHeight="1">
      <c r="B9" s="25" t="s">
        <v>1187</v>
      </c>
      <c r="D9" s="376" t="b">
        <v>0</v>
      </c>
      <c r="F9" s="174" t="str">
        <f>M12</f>
        <v/>
      </c>
    </row>
    <row r="10" spans="1:18" ht="13.9" customHeight="1">
      <c r="B10" s="205"/>
      <c r="F10" s="798" t="s">
        <v>3100</v>
      </c>
      <c r="G10" s="798"/>
    </row>
    <row r="11" spans="1:18" ht="18" customHeight="1">
      <c r="B11" s="25" t="s">
        <v>996</v>
      </c>
      <c r="C11" s="761"/>
      <c r="D11" s="761"/>
      <c r="E11" s="454"/>
      <c r="F11" s="798"/>
      <c r="G11" s="798"/>
      <c r="H11" s="376">
        <v>0</v>
      </c>
      <c r="M11" s="425" t="s">
        <v>1302</v>
      </c>
      <c r="N11" s="171"/>
      <c r="O11" s="172"/>
    </row>
    <row r="12" spans="1:18" ht="13.9" customHeight="1">
      <c r="B12" s="25"/>
      <c r="C12" s="25"/>
      <c r="D12" s="25"/>
      <c r="E12" s="298"/>
      <c r="F12" s="799" t="s">
        <v>998</v>
      </c>
      <c r="G12" s="799"/>
      <c r="M12" s="173" t="str">
        <f>IF(H11&gt;18, "If Perm Forward for more than 18 months, additional fees may apply.","")</f>
        <v/>
      </c>
      <c r="O12" s="175"/>
    </row>
    <row r="13" spans="1:18" ht="15.75" customHeight="1">
      <c r="F13" s="799"/>
      <c r="G13" s="799"/>
      <c r="H13" s="377">
        <v>0</v>
      </c>
      <c r="M13" s="68"/>
      <c r="N13" s="176"/>
      <c r="O13" s="66"/>
    </row>
    <row r="14" spans="1:18" ht="13.9" customHeight="1">
      <c r="B14" s="25" t="s">
        <v>997</v>
      </c>
      <c r="C14" s="761"/>
      <c r="D14" s="761"/>
      <c r="E14" s="761"/>
    </row>
    <row r="15" spans="1:18" ht="11.45" customHeight="1"/>
    <row r="16" spans="1:18" ht="13.9" customHeight="1">
      <c r="B16" s="25" t="s">
        <v>1191</v>
      </c>
      <c r="F16" s="376" t="b">
        <v>0</v>
      </c>
    </row>
    <row r="17" spans="1:8" ht="11.45" customHeight="1"/>
    <row r="18" spans="1:8" ht="16.899999999999999" customHeight="1">
      <c r="A18" s="429" t="s">
        <v>1344</v>
      </c>
      <c r="B18" s="26" t="s">
        <v>1133</v>
      </c>
      <c r="H18" s="430" t="str">
        <f>IF(C11&lt;&gt;"Construction/Permanent", "Skip this section","")</f>
        <v>Skip this section</v>
      </c>
    </row>
    <row r="19" spans="1:8" ht="11.45" customHeight="1"/>
    <row r="20" spans="1:8" ht="14.65" customHeight="1">
      <c r="A20" s="53">
        <v>1</v>
      </c>
      <c r="B20" s="206" t="s">
        <v>1188</v>
      </c>
    </row>
    <row r="21" spans="1:8" ht="34.9" customHeight="1">
      <c r="B21" s="182" t="s">
        <v>48</v>
      </c>
      <c r="C21" s="29" t="s">
        <v>49</v>
      </c>
      <c r="D21" s="29" t="s">
        <v>47</v>
      </c>
      <c r="E21" s="29" t="s">
        <v>572</v>
      </c>
    </row>
    <row r="22" spans="1:8" ht="14.65" customHeight="1">
      <c r="B22" s="238" t="s">
        <v>1124</v>
      </c>
      <c r="C22" s="379"/>
      <c r="D22" s="380"/>
      <c r="E22" s="381"/>
    </row>
    <row r="23" spans="1:8" ht="14.65" customHeight="1">
      <c r="B23" s="238" t="s">
        <v>768</v>
      </c>
      <c r="C23" s="379"/>
      <c r="D23" s="380"/>
      <c r="E23" s="381"/>
    </row>
    <row r="24" spans="1:8" ht="14.65" customHeight="1">
      <c r="B24" s="238" t="s">
        <v>1125</v>
      </c>
      <c r="C24" s="379"/>
      <c r="D24" s="380"/>
      <c r="E24" s="381"/>
    </row>
    <row r="25" spans="1:8" ht="14.65" customHeight="1">
      <c r="B25" s="238" t="s">
        <v>1125</v>
      </c>
      <c r="C25" s="379"/>
      <c r="D25" s="380"/>
      <c r="E25" s="381"/>
    </row>
    <row r="26" spans="1:8" ht="14.65" customHeight="1">
      <c r="B26" s="238" t="s">
        <v>1125</v>
      </c>
      <c r="C26" s="379"/>
      <c r="D26" s="380"/>
      <c r="E26" s="381"/>
    </row>
    <row r="27" spans="1:8" ht="14.65" customHeight="1">
      <c r="B27" s="238" t="s">
        <v>769</v>
      </c>
      <c r="C27" s="379"/>
      <c r="D27" s="380"/>
      <c r="E27" s="381"/>
    </row>
    <row r="28" spans="1:8" ht="14.65" customHeight="1">
      <c r="B28" s="238" t="s">
        <v>1126</v>
      </c>
      <c r="C28" s="379"/>
      <c r="D28" s="380"/>
      <c r="E28" s="381"/>
    </row>
    <row r="29" spans="1:8" ht="14.65" customHeight="1">
      <c r="B29" s="805" t="s">
        <v>1189</v>
      </c>
      <c r="C29" s="64">
        <f>SUM(C22:C28)</f>
        <v>0</v>
      </c>
    </row>
    <row r="30" spans="1:8" ht="14.65" customHeight="1">
      <c r="B30" s="806"/>
    </row>
    <row r="31" spans="1:8" ht="14.65" customHeight="1">
      <c r="B31" s="193" t="s">
        <v>1127</v>
      </c>
      <c r="C31" s="433" t="e">
        <f>C29/'DEV Info'!D27</f>
        <v>#DIV/0!</v>
      </c>
    </row>
    <row r="32" spans="1:8" ht="13.9" customHeight="1">
      <c r="A32" s="53"/>
      <c r="C32" s="25"/>
      <c r="E32" s="25"/>
      <c r="F32" s="183"/>
    </row>
    <row r="33" spans="1:6">
      <c r="A33" s="53">
        <v>2</v>
      </c>
      <c r="B33" s="193" t="s">
        <v>1136</v>
      </c>
      <c r="C33" s="25"/>
      <c r="F33" s="183"/>
    </row>
    <row r="34" spans="1:6" ht="9" customHeight="1">
      <c r="A34" s="53"/>
      <c r="C34" s="25"/>
    </row>
    <row r="35" spans="1:6" ht="24.75">
      <c r="A35" s="53"/>
      <c r="B35" s="182" t="s">
        <v>774</v>
      </c>
      <c r="C35" s="29" t="s">
        <v>49</v>
      </c>
      <c r="D35" s="29" t="s">
        <v>47</v>
      </c>
      <c r="E35" s="29" t="s">
        <v>572</v>
      </c>
    </row>
    <row r="36" spans="1:6">
      <c r="A36" s="53"/>
      <c r="B36" s="381"/>
      <c r="C36" s="379"/>
      <c r="D36" s="380"/>
      <c r="E36" s="381"/>
    </row>
    <row r="37" spans="1:6">
      <c r="A37" s="53"/>
      <c r="B37" s="381"/>
      <c r="C37" s="379"/>
      <c r="D37" s="380"/>
      <c r="E37" s="381"/>
    </row>
    <row r="38" spans="1:6">
      <c r="A38" s="53"/>
      <c r="B38" s="381"/>
      <c r="C38" s="379"/>
      <c r="D38" s="380"/>
      <c r="E38" s="381"/>
    </row>
    <row r="39" spans="1:6">
      <c r="A39" s="53"/>
      <c r="B39" s="381"/>
      <c r="C39" s="379"/>
      <c r="D39" s="380"/>
      <c r="E39" s="381"/>
    </row>
    <row r="40" spans="1:6">
      <c r="A40" s="53"/>
      <c r="B40" s="381"/>
      <c r="C40" s="379"/>
      <c r="D40" s="380"/>
      <c r="E40" s="381"/>
    </row>
    <row r="41" spans="1:6">
      <c r="A41" s="53"/>
      <c r="B41" s="381"/>
      <c r="C41" s="379"/>
      <c r="D41" s="380"/>
      <c r="E41" s="381"/>
    </row>
    <row r="42" spans="1:6">
      <c r="A42" s="53"/>
      <c r="B42" s="60" t="s">
        <v>785</v>
      </c>
      <c r="C42" s="183">
        <f>SUM(C36:C41)</f>
        <v>0</v>
      </c>
    </row>
    <row r="43" spans="1:6">
      <c r="A43" s="53"/>
      <c r="B43" s="60"/>
      <c r="C43" s="183"/>
      <c r="F43" s="183"/>
    </row>
    <row r="44" spans="1:6">
      <c r="A44" s="53">
        <v>3</v>
      </c>
      <c r="B44" s="25" t="s">
        <v>1141</v>
      </c>
      <c r="C44" s="25"/>
    </row>
    <row r="45" spans="1:6" ht="10.15" customHeight="1">
      <c r="A45" s="53"/>
      <c r="C45" s="25"/>
    </row>
    <row r="46" spans="1:6">
      <c r="A46" s="53"/>
      <c r="B46" s="182" t="s">
        <v>771</v>
      </c>
      <c r="C46" s="29" t="s">
        <v>764</v>
      </c>
    </row>
    <row r="47" spans="1:6">
      <c r="A47" s="53"/>
      <c r="B47" s="238" t="s">
        <v>772</v>
      </c>
      <c r="C47" s="400"/>
    </row>
    <row r="48" spans="1:6">
      <c r="A48" s="53"/>
      <c r="B48" s="238" t="s">
        <v>1137</v>
      </c>
      <c r="C48" s="400"/>
    </row>
    <row r="49" spans="1:15">
      <c r="A49" s="53"/>
      <c r="B49" s="60" t="s">
        <v>804</v>
      </c>
      <c r="C49" s="183">
        <f>SUM(C47:C48)</f>
        <v>0</v>
      </c>
    </row>
    <row r="50" spans="1:15">
      <c r="A50" s="53"/>
      <c r="B50" s="60"/>
      <c r="C50" s="183"/>
    </row>
    <row r="51" spans="1:15">
      <c r="A51" s="53">
        <v>4</v>
      </c>
      <c r="B51" s="25" t="s">
        <v>1140</v>
      </c>
      <c r="C51" s="25"/>
    </row>
    <row r="52" spans="1:15" ht="10.15" customHeight="1">
      <c r="A52" s="53"/>
    </row>
    <row r="53" spans="1:15" ht="24.6" customHeight="1">
      <c r="A53" s="53"/>
      <c r="B53" s="182" t="s">
        <v>775</v>
      </c>
      <c r="C53" s="182" t="s">
        <v>56</v>
      </c>
      <c r="D53" s="787" t="s">
        <v>821</v>
      </c>
      <c r="E53" s="794"/>
      <c r="F53" s="788"/>
    </row>
    <row r="54" spans="1:15">
      <c r="A54" s="53"/>
      <c r="B54" s="381" t="s">
        <v>1128</v>
      </c>
      <c r="C54" s="379"/>
      <c r="D54" s="795"/>
      <c r="E54" s="795"/>
      <c r="F54" s="795"/>
      <c r="G54" s="796" t="str">
        <f>M55</f>
        <v/>
      </c>
      <c r="H54" s="797"/>
      <c r="I54" s="797"/>
      <c r="M54" s="425" t="s">
        <v>1345</v>
      </c>
      <c r="N54" s="171"/>
      <c r="O54" s="172"/>
    </row>
    <row r="55" spans="1:15">
      <c r="A55" s="53"/>
      <c r="B55" s="381" t="s">
        <v>1178</v>
      </c>
      <c r="C55" s="379"/>
      <c r="D55" s="795"/>
      <c r="E55" s="795"/>
      <c r="F55" s="795"/>
      <c r="G55" s="796"/>
      <c r="H55" s="797"/>
      <c r="I55" s="797"/>
      <c r="M55" s="800" t="str">
        <f>IF(C54&gt;0,"Note: Owner Equity can include the portion of the “as is” value or purchase price of the property that is unencumbered; the lesser of the two values is used","")</f>
        <v/>
      </c>
      <c r="N55" s="798"/>
      <c r="O55" s="801"/>
    </row>
    <row r="56" spans="1:15">
      <c r="A56" s="53"/>
      <c r="B56" s="381" t="s">
        <v>1130</v>
      </c>
      <c r="C56" s="379"/>
      <c r="D56" s="795"/>
      <c r="E56" s="795"/>
      <c r="F56" s="795"/>
      <c r="G56" s="796"/>
      <c r="H56" s="797"/>
      <c r="I56" s="797"/>
      <c r="M56" s="802"/>
      <c r="N56" s="803"/>
      <c r="O56" s="804"/>
    </row>
    <row r="57" spans="1:15">
      <c r="A57" s="53"/>
      <c r="B57" s="381" t="s">
        <v>1131</v>
      </c>
      <c r="C57" s="379"/>
      <c r="D57" s="795"/>
      <c r="E57" s="795"/>
      <c r="F57" s="795"/>
      <c r="G57" s="796"/>
      <c r="H57" s="797"/>
      <c r="I57" s="797"/>
    </row>
    <row r="58" spans="1:15">
      <c r="A58" s="53"/>
      <c r="B58" s="60" t="s">
        <v>786</v>
      </c>
      <c r="C58" s="183">
        <f>SUM(C54:C57)</f>
        <v>0</v>
      </c>
    </row>
    <row r="59" spans="1:15" ht="15.75" thickBot="1">
      <c r="A59" s="53"/>
      <c r="C59" s="25"/>
    </row>
    <row r="60" spans="1:15" ht="18.75">
      <c r="A60" s="53">
        <v>5</v>
      </c>
      <c r="B60" s="215" t="s">
        <v>1132</v>
      </c>
      <c r="C60" s="207"/>
      <c r="D60" s="208"/>
      <c r="E60" s="208"/>
      <c r="F60" s="209"/>
    </row>
    <row r="61" spans="1:15">
      <c r="A61" s="53"/>
      <c r="B61" s="210"/>
      <c r="C61" s="25" t="s">
        <v>1181</v>
      </c>
      <c r="E61" s="64">
        <f>C29</f>
        <v>0</v>
      </c>
      <c r="F61" s="211"/>
      <c r="M61" s="67" t="s">
        <v>1342</v>
      </c>
      <c r="N61" s="172"/>
    </row>
    <row r="62" spans="1:15">
      <c r="A62" s="53"/>
      <c r="B62" s="210"/>
      <c r="C62" s="25" t="s">
        <v>1138</v>
      </c>
      <c r="E62" s="64">
        <f>C42</f>
        <v>0</v>
      </c>
      <c r="F62" s="211"/>
      <c r="M62" s="432" t="str">
        <f>IF($C$11&lt;&gt;"Construction/Permanent",  "", M63)</f>
        <v/>
      </c>
      <c r="N62" s="175"/>
    </row>
    <row r="63" spans="1:15">
      <c r="A63" s="53"/>
      <c r="B63" s="210"/>
      <c r="C63" s="25" t="s">
        <v>776</v>
      </c>
      <c r="E63" s="64">
        <f>C49</f>
        <v>0</v>
      </c>
      <c r="F63" s="211"/>
      <c r="M63" s="427" t="str">
        <f>IF(D65&lt;&gt;Uses!F103, "Error: Sources should equal Uses on Uses Tab", "")</f>
        <v/>
      </c>
      <c r="N63" s="66"/>
    </row>
    <row r="64" spans="1:15">
      <c r="A64" s="53"/>
      <c r="B64" s="210"/>
      <c r="C64" s="25" t="s">
        <v>396</v>
      </c>
      <c r="E64" s="243">
        <f>C58</f>
        <v>0</v>
      </c>
      <c r="F64" s="211"/>
    </row>
    <row r="65" spans="1:9" ht="17.25">
      <c r="A65" s="53"/>
      <c r="B65" s="210"/>
      <c r="C65" s="428" t="s">
        <v>310</v>
      </c>
      <c r="D65" s="789">
        <f>SUM(E61:E64)</f>
        <v>0</v>
      </c>
      <c r="E65" s="789"/>
      <c r="F65" s="216"/>
    </row>
    <row r="66" spans="1:9" ht="15.75" thickBot="1">
      <c r="A66" s="53"/>
      <c r="B66" s="431" t="str">
        <f>M62</f>
        <v/>
      </c>
      <c r="C66" s="212"/>
      <c r="D66" s="213"/>
      <c r="E66" s="213"/>
      <c r="F66" s="214"/>
    </row>
    <row r="67" spans="1:9">
      <c r="A67" s="53"/>
      <c r="C67" s="25"/>
    </row>
    <row r="68" spans="1:9" ht="18.75">
      <c r="A68" s="429" t="s">
        <v>1344</v>
      </c>
      <c r="B68" s="26" t="str">
        <f>IF(C11="Construction/Permanent", "TOTAL SOURCES AFTER CONSTRUCTION", "Total Permanent Funds")</f>
        <v>Total Permanent Funds</v>
      </c>
      <c r="C68" s="25"/>
    </row>
    <row r="69" spans="1:9">
      <c r="A69" s="53"/>
      <c r="B69" s="25"/>
      <c r="C69" s="25"/>
    </row>
    <row r="70" spans="1:9">
      <c r="A70" s="53">
        <v>1</v>
      </c>
      <c r="B70" s="25" t="str">
        <f>IF($C$11="Construction/Permanent", "Total Virginia Housing Funds at Conversion: Permanent", "Total Virginia Housing Funds at Closing")</f>
        <v>Total Virginia Housing Funds at Closing</v>
      </c>
      <c r="H70" s="70"/>
      <c r="I70" s="70"/>
    </row>
    <row r="71" spans="1:9" ht="10.15" customHeight="1">
      <c r="A71" s="53"/>
      <c r="B71" s="25"/>
      <c r="H71" s="70"/>
      <c r="I71" s="70"/>
    </row>
    <row r="72" spans="1:9" ht="24.75">
      <c r="B72" s="182" t="s">
        <v>48</v>
      </c>
      <c r="C72" s="29" t="s">
        <v>49</v>
      </c>
      <c r="D72" s="29" t="s">
        <v>47</v>
      </c>
      <c r="E72" s="29" t="s">
        <v>572</v>
      </c>
      <c r="F72" s="54" t="s">
        <v>770</v>
      </c>
      <c r="G72" s="790" t="s">
        <v>731</v>
      </c>
      <c r="H72" s="791"/>
      <c r="I72" s="70"/>
    </row>
    <row r="73" spans="1:9">
      <c r="B73" s="238" t="s">
        <v>767</v>
      </c>
      <c r="C73" s="379"/>
      <c r="D73" s="380"/>
      <c r="E73" s="381"/>
      <c r="F73" s="236" t="str">
        <f>IF(D73=0,"", ROUND((PMT(D73/12,E73,C73)*-12),0))</f>
        <v/>
      </c>
      <c r="G73" s="781"/>
      <c r="H73" s="782"/>
      <c r="I73" s="70"/>
    </row>
    <row r="74" spans="1:9">
      <c r="B74" s="238" t="s">
        <v>768</v>
      </c>
      <c r="C74" s="379"/>
      <c r="D74" s="380"/>
      <c r="E74" s="381"/>
      <c r="F74" s="236" t="str">
        <f>IF(D74=0,"", ROUND((PMT(D74/12,E74,C74)*-12),0))</f>
        <v/>
      </c>
      <c r="G74" s="781"/>
      <c r="H74" s="782"/>
      <c r="I74" s="32"/>
    </row>
    <row r="75" spans="1:9">
      <c r="B75" s="238" t="s">
        <v>1125</v>
      </c>
      <c r="C75" s="379"/>
      <c r="D75" s="380"/>
      <c r="E75" s="381"/>
      <c r="F75" s="236" t="str">
        <f t="shared" ref="F75:F76" si="0">IF(D75=0,"", ROUND((PMT(D75/12,E75,C75)*-12),0))</f>
        <v/>
      </c>
      <c r="G75" s="781"/>
      <c r="H75" s="782"/>
      <c r="I75" s="32"/>
    </row>
    <row r="76" spans="1:9">
      <c r="B76" s="238" t="s">
        <v>1125</v>
      </c>
      <c r="C76" s="379"/>
      <c r="D76" s="380"/>
      <c r="E76" s="381"/>
      <c r="F76" s="236" t="str">
        <f t="shared" si="0"/>
        <v/>
      </c>
      <c r="G76" s="781"/>
      <c r="H76" s="782"/>
      <c r="I76" s="32"/>
    </row>
    <row r="77" spans="1:9">
      <c r="B77" s="238" t="s">
        <v>1125</v>
      </c>
      <c r="C77" s="379"/>
      <c r="D77" s="380"/>
      <c r="E77" s="381"/>
      <c r="F77" s="236" t="str">
        <f>IF(D77=0,"", ROUND((PMT(D77/12,E77,C77)*-12),0))</f>
        <v/>
      </c>
      <c r="G77" s="781"/>
      <c r="H77" s="782"/>
    </row>
    <row r="78" spans="1:9">
      <c r="B78" s="805" t="s">
        <v>1182</v>
      </c>
      <c r="C78" s="183">
        <f>SUM(C73:C77)</f>
        <v>0</v>
      </c>
      <c r="F78" s="183">
        <f>SUM(F73:F77)</f>
        <v>0</v>
      </c>
      <c r="G78" s="32"/>
      <c r="H78" s="32"/>
    </row>
    <row r="79" spans="1:9">
      <c r="B79" s="806"/>
      <c r="C79" s="183"/>
      <c r="F79" s="183"/>
      <c r="G79" s="32"/>
      <c r="H79" s="32"/>
    </row>
    <row r="80" spans="1:9">
      <c r="C80" s="25"/>
      <c r="E80" s="25"/>
      <c r="F80" s="32"/>
      <c r="G80" s="32"/>
      <c r="H80" s="32"/>
    </row>
    <row r="81" spans="1:8">
      <c r="A81" s="53">
        <v>2</v>
      </c>
      <c r="B81" s="25" t="s">
        <v>1185</v>
      </c>
      <c r="C81" s="183"/>
      <c r="F81" s="183"/>
      <c r="G81" s="32"/>
      <c r="H81" s="32"/>
    </row>
    <row r="82" spans="1:8">
      <c r="A82" s="53"/>
      <c r="B82" s="25"/>
      <c r="C82" s="183"/>
      <c r="F82" s="183"/>
      <c r="G82" s="32"/>
      <c r="H82" s="32"/>
    </row>
    <row r="83" spans="1:8" ht="24.75">
      <c r="B83" s="182" t="s">
        <v>48</v>
      </c>
      <c r="C83" s="29" t="s">
        <v>49</v>
      </c>
      <c r="D83" s="29" t="s">
        <v>47</v>
      </c>
      <c r="E83" s="29" t="s">
        <v>572</v>
      </c>
      <c r="F83" s="54" t="s">
        <v>770</v>
      </c>
      <c r="G83" s="790" t="s">
        <v>731</v>
      </c>
      <c r="H83" s="791"/>
    </row>
    <row r="84" spans="1:8">
      <c r="B84" s="381"/>
      <c r="C84" s="379"/>
      <c r="D84" s="380"/>
      <c r="E84" s="381"/>
      <c r="F84" s="236" t="str">
        <f>IF(D84=0,"", ROUND((PMT(D84/12,E84,C84)*-12),0))</f>
        <v/>
      </c>
      <c r="G84" s="792"/>
      <c r="H84" s="793"/>
    </row>
    <row r="85" spans="1:8">
      <c r="B85" s="381"/>
      <c r="C85" s="379"/>
      <c r="D85" s="380"/>
      <c r="E85" s="381"/>
      <c r="F85" s="236" t="str">
        <f>IF(D85=0,"", ROUND((PMT(D85/12,E85,C85)*-12),0))</f>
        <v/>
      </c>
      <c r="G85" s="792"/>
      <c r="H85" s="793"/>
    </row>
    <row r="86" spans="1:8">
      <c r="B86" s="381"/>
      <c r="C86" s="379"/>
      <c r="D86" s="380"/>
      <c r="E86" s="381"/>
      <c r="F86" s="236" t="str">
        <f>IF(D86=0,"", ROUND((PMT(D86/12,E86,C86)*-12),0))</f>
        <v/>
      </c>
      <c r="G86" s="792"/>
      <c r="H86" s="793"/>
    </row>
    <row r="87" spans="1:8">
      <c r="B87" s="25" t="s">
        <v>1183</v>
      </c>
      <c r="C87" s="183">
        <f>SUM(C84:C86)</f>
        <v>0</v>
      </c>
      <c r="F87" s="183"/>
      <c r="G87" s="32"/>
      <c r="H87" s="32"/>
    </row>
    <row r="88" spans="1:8">
      <c r="B88" s="25"/>
      <c r="C88" s="183"/>
      <c r="F88" s="183"/>
      <c r="G88" s="32"/>
      <c r="H88" s="32"/>
    </row>
    <row r="89" spans="1:8">
      <c r="B89" s="25" t="s">
        <v>778</v>
      </c>
      <c r="F89" s="183"/>
      <c r="G89" s="32"/>
      <c r="H89" s="32"/>
    </row>
    <row r="90" spans="1:8">
      <c r="B90" t="s">
        <v>1139</v>
      </c>
      <c r="E90" s="376" t="b">
        <v>0</v>
      </c>
      <c r="F90" s="183"/>
      <c r="G90" s="32"/>
      <c r="H90" s="32"/>
    </row>
    <row r="91" spans="1:8">
      <c r="B91" s="25"/>
      <c r="C91" s="183"/>
      <c r="F91" s="183"/>
      <c r="G91" s="32"/>
      <c r="H91" s="32"/>
    </row>
    <row r="92" spans="1:8">
      <c r="A92" s="53">
        <v>3</v>
      </c>
      <c r="B92" s="25" t="s">
        <v>396</v>
      </c>
      <c r="C92" s="183"/>
      <c r="F92" s="183"/>
      <c r="G92" s="32"/>
      <c r="H92" s="32"/>
    </row>
    <row r="93" spans="1:8" ht="14.45" customHeight="1">
      <c r="B93" s="182" t="s">
        <v>775</v>
      </c>
      <c r="C93" s="182" t="s">
        <v>56</v>
      </c>
      <c r="G93" s="32"/>
      <c r="H93" s="32"/>
    </row>
    <row r="94" spans="1:8">
      <c r="B94" s="381" t="s">
        <v>1142</v>
      </c>
      <c r="C94" s="379"/>
      <c r="G94" s="32"/>
      <c r="H94" s="32"/>
    </row>
    <row r="95" spans="1:8">
      <c r="B95" s="381" t="s">
        <v>1143</v>
      </c>
      <c r="C95" s="379"/>
      <c r="G95" s="32"/>
      <c r="H95" s="32"/>
    </row>
    <row r="96" spans="1:8">
      <c r="B96" s="381" t="s">
        <v>1144</v>
      </c>
      <c r="C96" s="379"/>
      <c r="G96" s="32"/>
      <c r="H96" s="32"/>
    </row>
    <row r="97" spans="1:14">
      <c r="B97" s="381" t="s">
        <v>1128</v>
      </c>
      <c r="C97" s="379"/>
      <c r="G97" s="32"/>
      <c r="H97" s="32"/>
    </row>
    <row r="98" spans="1:14">
      <c r="B98" s="381" t="s">
        <v>1129</v>
      </c>
      <c r="C98" s="379"/>
      <c r="G98" s="32"/>
      <c r="H98" s="32"/>
    </row>
    <row r="99" spans="1:14">
      <c r="B99" s="381" t="s">
        <v>1130</v>
      </c>
      <c r="C99" s="379"/>
      <c r="G99" s="32"/>
      <c r="H99" s="32"/>
    </row>
    <row r="100" spans="1:14">
      <c r="B100" s="381" t="s">
        <v>1131</v>
      </c>
      <c r="C100" s="379"/>
      <c r="G100" s="32"/>
      <c r="H100" s="32"/>
    </row>
    <row r="101" spans="1:14">
      <c r="B101" s="60" t="s">
        <v>786</v>
      </c>
      <c r="C101" s="183">
        <f>SUM(C94:C100)</f>
        <v>0</v>
      </c>
      <c r="G101" s="32"/>
      <c r="H101" s="32"/>
    </row>
    <row r="102" spans="1:14" ht="15.75" thickBot="1">
      <c r="B102" s="53"/>
      <c r="G102" s="32"/>
      <c r="H102" s="32"/>
    </row>
    <row r="103" spans="1:14" ht="18.75">
      <c r="A103" s="53">
        <v>4</v>
      </c>
      <c r="B103" s="215" t="str">
        <f>IF(C11="Construction/Permanent", "TOTAL SOURCES AFTER CONSTRUCTION", "Total Permanent Funds")</f>
        <v>Total Permanent Funds</v>
      </c>
      <c r="C103" s="207"/>
      <c r="D103" s="208"/>
      <c r="E103" s="208"/>
      <c r="F103" s="209"/>
      <c r="G103" s="32"/>
      <c r="H103" s="32"/>
    </row>
    <row r="104" spans="1:14">
      <c r="B104" s="210"/>
      <c r="C104" s="25" t="s">
        <v>1181</v>
      </c>
      <c r="E104" s="64">
        <f>C78</f>
        <v>0</v>
      </c>
      <c r="F104" s="211"/>
      <c r="G104" s="32"/>
      <c r="H104" s="32"/>
    </row>
    <row r="105" spans="1:14">
      <c r="B105" s="210"/>
      <c r="C105" s="25" t="s">
        <v>777</v>
      </c>
      <c r="E105" s="64">
        <f>C87</f>
        <v>0</v>
      </c>
      <c r="F105" s="211"/>
      <c r="G105" s="807" t="s">
        <v>1206</v>
      </c>
      <c r="H105" s="808"/>
    </row>
    <row r="106" spans="1:14">
      <c r="B106" s="210"/>
      <c r="C106" s="25" t="s">
        <v>396</v>
      </c>
      <c r="E106" s="243">
        <f>C101</f>
        <v>0</v>
      </c>
      <c r="F106" s="211"/>
      <c r="G106" s="807"/>
      <c r="H106" s="808"/>
    </row>
    <row r="107" spans="1:14" ht="17.25">
      <c r="B107" s="210"/>
      <c r="C107" s="428" t="s">
        <v>310</v>
      </c>
      <c r="D107" s="789">
        <f>SUM(E104:E106)</f>
        <v>0</v>
      </c>
      <c r="E107" s="789"/>
      <c r="F107" s="216"/>
      <c r="G107" s="807"/>
      <c r="H107" s="808"/>
      <c r="M107" s="67" t="s">
        <v>1342</v>
      </c>
      <c r="N107" s="172"/>
    </row>
    <row r="108" spans="1:14" ht="17.25">
      <c r="B108" s="426" t="str">
        <f>M108</f>
        <v/>
      </c>
      <c r="C108" s="258"/>
      <c r="D108" s="368"/>
      <c r="E108" s="368"/>
      <c r="F108" s="216"/>
      <c r="G108" s="32"/>
      <c r="H108" s="32"/>
      <c r="M108" s="432" t="str">
        <f>IF($C$11&lt;&gt;"Construction/Permanent", M109, "")</f>
        <v/>
      </c>
      <c r="N108" s="175"/>
    </row>
    <row r="109" spans="1:14" ht="15.75" thickBot="1">
      <c r="B109" s="371"/>
      <c r="C109" s="212"/>
      <c r="D109" s="213"/>
      <c r="E109" s="213"/>
      <c r="F109" s="214"/>
      <c r="G109" s="32"/>
      <c r="H109" s="32"/>
      <c r="M109" s="427" t="str">
        <f>IF(D107&lt;&gt;Uses!F103, "Error: Sources should equal Uses on Uses Tab", "")</f>
        <v/>
      </c>
      <c r="N109" s="66"/>
    </row>
    <row r="110" spans="1:14">
      <c r="B110" s="60"/>
      <c r="C110" s="183"/>
      <c r="G110" s="32"/>
      <c r="H110" s="32"/>
    </row>
    <row r="111" spans="1:14">
      <c r="A111" s="53"/>
      <c r="B111" s="25"/>
    </row>
    <row r="112" spans="1:14">
      <c r="A112" s="53">
        <v>9</v>
      </c>
      <c r="B112" s="25" t="s">
        <v>1184</v>
      </c>
      <c r="E112" s="56" t="s">
        <v>1350</v>
      </c>
      <c r="F112" s="376" t="b">
        <v>0</v>
      </c>
    </row>
    <row r="113" spans="1:16" ht="9.6" customHeight="1">
      <c r="M113" s="25"/>
    </row>
    <row r="114" spans="1:16">
      <c r="B114" s="29" t="s">
        <v>578</v>
      </c>
      <c r="C114" s="29" t="s">
        <v>579</v>
      </c>
      <c r="D114" s="787" t="s">
        <v>825</v>
      </c>
      <c r="E114" s="788"/>
      <c r="F114" s="29" t="s">
        <v>779</v>
      </c>
    </row>
    <row r="115" spans="1:16">
      <c r="B115" s="238" t="s">
        <v>19</v>
      </c>
      <c r="C115" s="239" t="s">
        <v>1069</v>
      </c>
      <c r="D115" s="783">
        <v>0</v>
      </c>
      <c r="E115" s="784"/>
      <c r="F115" s="237">
        <v>10000</v>
      </c>
    </row>
    <row r="116" spans="1:16">
      <c r="B116" s="238" t="s">
        <v>20</v>
      </c>
      <c r="C116" s="239">
        <v>5.0000000000000001E-3</v>
      </c>
      <c r="D116" s="783">
        <v>0</v>
      </c>
      <c r="E116" s="784"/>
      <c r="F116" s="237">
        <f>(D116*C116) - F115</f>
        <v>-10000</v>
      </c>
    </row>
    <row r="117" spans="1:16">
      <c r="B117" s="238" t="s">
        <v>781</v>
      </c>
      <c r="C117" s="239">
        <v>5.0000000000000001E-3</v>
      </c>
      <c r="D117" s="783">
        <v>0</v>
      </c>
      <c r="E117" s="784"/>
      <c r="F117" s="237">
        <f>C117*D117</f>
        <v>0</v>
      </c>
    </row>
    <row r="118" spans="1:16">
      <c r="B118" s="238" t="s">
        <v>780</v>
      </c>
      <c r="C118" s="239">
        <v>1.4999999999999999E-2</v>
      </c>
      <c r="D118" s="783">
        <v>0</v>
      </c>
      <c r="E118" s="784"/>
      <c r="F118" s="237">
        <f>IF(D118&gt;7500000, C137, C118*D118)</f>
        <v>0</v>
      </c>
    </row>
    <row r="119" spans="1:16" ht="30">
      <c r="B119" s="347" t="s">
        <v>1064</v>
      </c>
      <c r="C119" s="348">
        <v>6.2500000000000003E-3</v>
      </c>
      <c r="D119" s="785"/>
      <c r="E119" s="786"/>
      <c r="F119" s="237">
        <f>C138</f>
        <v>0</v>
      </c>
    </row>
    <row r="120" spans="1:16">
      <c r="B120" s="238" t="s">
        <v>782</v>
      </c>
      <c r="C120" s="413"/>
      <c r="D120" s="783">
        <v>0</v>
      </c>
      <c r="E120" s="784"/>
      <c r="F120" s="237">
        <v>0</v>
      </c>
      <c r="K120" s="67" t="s">
        <v>1346</v>
      </c>
      <c r="L120" s="171"/>
      <c r="M120" s="171"/>
      <c r="N120" s="171"/>
      <c r="O120" s="171"/>
      <c r="P120" s="172"/>
    </row>
    <row r="121" spans="1:16">
      <c r="D121" s="25" t="s">
        <v>790</v>
      </c>
      <c r="E121" s="64"/>
      <c r="F121" s="64">
        <f>SUM(F115:F120)</f>
        <v>0</v>
      </c>
      <c r="K121" s="173" t="s">
        <v>1347</v>
      </c>
      <c r="L121" s="195" t="str">
        <f>IF((D116)=C29, "", "Warning:  Funded Amount listed for Processing not equal to Virginia Housing Funding above")</f>
        <v/>
      </c>
      <c r="P121" s="175"/>
    </row>
    <row r="122" spans="1:16">
      <c r="B122" s="195" t="str">
        <f>IF(C11= "Construction/Permanent", L121,L122)</f>
        <v/>
      </c>
      <c r="K122" s="68" t="s">
        <v>1348</v>
      </c>
      <c r="L122" s="434" t="str">
        <f>IF((D116)=C78, "", "Warning:  Funded Amount listed for Processing not equal to Virginia Housing Funding above")</f>
        <v/>
      </c>
      <c r="M122" s="176"/>
      <c r="N122" s="176"/>
      <c r="O122" s="176"/>
      <c r="P122" s="66"/>
    </row>
    <row r="123" spans="1:16">
      <c r="A123"/>
      <c r="B123" s="78" t="s">
        <v>3359</v>
      </c>
    </row>
    <row r="124" spans="1:16" ht="14.45" customHeight="1">
      <c r="A124"/>
      <c r="B124" s="217" t="s">
        <v>19</v>
      </c>
      <c r="C124" s="777" t="s">
        <v>783</v>
      </c>
      <c r="D124" s="777"/>
      <c r="E124" s="777"/>
      <c r="F124" s="777"/>
    </row>
    <row r="125" spans="1:16" ht="10.9" customHeight="1">
      <c r="A125"/>
      <c r="B125" s="218"/>
      <c r="C125" s="777"/>
      <c r="D125" s="777"/>
      <c r="E125" s="777"/>
      <c r="F125" s="777"/>
    </row>
    <row r="126" spans="1:16" ht="10.15" customHeight="1">
      <c r="A126"/>
      <c r="B126" s="219"/>
      <c r="C126" s="223"/>
      <c r="D126" s="223"/>
      <c r="E126" s="223"/>
      <c r="F126" s="224"/>
    </row>
    <row r="127" spans="1:16">
      <c r="A127"/>
      <c r="B127" s="220" t="s">
        <v>20</v>
      </c>
      <c r="C127" s="774" t="s">
        <v>21</v>
      </c>
      <c r="D127" s="775"/>
      <c r="E127" s="775"/>
      <c r="F127" s="776"/>
    </row>
    <row r="128" spans="1:16" ht="10.15" customHeight="1">
      <c r="A128"/>
      <c r="B128" s="219"/>
      <c r="C128" s="222"/>
      <c r="D128" s="222"/>
      <c r="E128" s="222"/>
      <c r="F128" s="221"/>
    </row>
    <row r="129" spans="1:6">
      <c r="A129"/>
      <c r="B129" s="217" t="s">
        <v>22</v>
      </c>
      <c r="C129" s="778" t="s">
        <v>1070</v>
      </c>
      <c r="D129" s="779"/>
      <c r="E129" s="779"/>
      <c r="F129" s="780"/>
    </row>
    <row r="130" spans="1:6">
      <c r="A130"/>
      <c r="B130" s="234"/>
      <c r="C130" s="771" t="s">
        <v>1071</v>
      </c>
      <c r="D130" s="772"/>
      <c r="E130" s="772"/>
      <c r="F130" s="773"/>
    </row>
    <row r="131" spans="1:6">
      <c r="A131"/>
      <c r="B131" s="68"/>
      <c r="C131" s="235" t="s">
        <v>1073</v>
      </c>
      <c r="D131" s="176"/>
      <c r="E131" s="176"/>
      <c r="F131" s="66"/>
    </row>
    <row r="132" spans="1:6">
      <c r="A132"/>
    </row>
    <row r="135" spans="1:6">
      <c r="B135" s="349" t="s">
        <v>1065</v>
      </c>
      <c r="C135" s="350"/>
    </row>
    <row r="136" spans="1:6">
      <c r="B136" s="351" t="s">
        <v>1066</v>
      </c>
      <c r="C136" s="352" t="b">
        <f>IF(D118&gt;=7500000,TRUE, FALSE)</f>
        <v>0</v>
      </c>
    </row>
    <row r="137" spans="1:6">
      <c r="B137" s="351" t="s">
        <v>1067</v>
      </c>
      <c r="C137" s="353">
        <f>C118 * 7500000</f>
        <v>112500</v>
      </c>
    </row>
    <row r="138" spans="1:6">
      <c r="B138" s="354" t="s">
        <v>1068</v>
      </c>
      <c r="C138" s="355">
        <f>IF(C136= FALSE, 0, (D118-7500000) *C119)</f>
        <v>0</v>
      </c>
    </row>
  </sheetData>
  <sheetProtection algorithmName="SHA-512" hashValue="Bbf2N5iwjXPxse3SftX1zveXgy69CvpNqLBs+f74JFIjndtrAp2SCf9BCg1UO/2suQb26O8KE4rR9oZeGrK9sw==" saltValue="vmSBT3WjZJXLckiikCnRkQ==" spinCount="100000" sheet="1" objects="1" scenarios="1" autoFilter="0"/>
  <mergeCells count="37">
    <mergeCell ref="M55:O56"/>
    <mergeCell ref="B78:B79"/>
    <mergeCell ref="B29:B30"/>
    <mergeCell ref="G105:H107"/>
    <mergeCell ref="D120:E120"/>
    <mergeCell ref="G75:H75"/>
    <mergeCell ref="G76:H76"/>
    <mergeCell ref="C11:D11"/>
    <mergeCell ref="C14:E14"/>
    <mergeCell ref="G73:H73"/>
    <mergeCell ref="G72:H72"/>
    <mergeCell ref="G74:H74"/>
    <mergeCell ref="D53:F53"/>
    <mergeCell ref="D54:F54"/>
    <mergeCell ref="D55:F55"/>
    <mergeCell ref="D56:F56"/>
    <mergeCell ref="D57:F57"/>
    <mergeCell ref="D65:E65"/>
    <mergeCell ref="G54:I57"/>
    <mergeCell ref="F10:G11"/>
    <mergeCell ref="F12:G13"/>
    <mergeCell ref="C130:F130"/>
    <mergeCell ref="C127:F127"/>
    <mergeCell ref="C124:F125"/>
    <mergeCell ref="C129:F129"/>
    <mergeCell ref="G77:H77"/>
    <mergeCell ref="D117:E117"/>
    <mergeCell ref="D118:E118"/>
    <mergeCell ref="D119:E119"/>
    <mergeCell ref="D114:E114"/>
    <mergeCell ref="D115:E115"/>
    <mergeCell ref="D116:E116"/>
    <mergeCell ref="D107:E107"/>
    <mergeCell ref="G83:H83"/>
    <mergeCell ref="G84:H84"/>
    <mergeCell ref="G85:H85"/>
    <mergeCell ref="G86:H86"/>
  </mergeCells>
  <conditionalFormatting sqref="A18:G18 A19:I53 A54:F57 A58:I67">
    <cfRule type="expression" dxfId="3" priority="3">
      <formula>$C$11&lt;&gt;"Construction/Permanent"</formula>
    </cfRule>
  </conditionalFormatting>
  <conditionalFormatting sqref="G54">
    <cfRule type="expression" dxfId="2" priority="1">
      <formula>$C$11&lt;&gt;"Construction/Permanent"</formula>
    </cfRule>
  </conditionalFormatting>
  <conditionalFormatting sqref="H11">
    <cfRule type="expression" dxfId="1" priority="5">
      <formula>$C$11&lt;&gt;"Permanent Forward"</formula>
    </cfRule>
  </conditionalFormatting>
  <conditionalFormatting sqref="H13">
    <cfRule type="expression" dxfId="0" priority="4">
      <formula>$C$11&lt;&gt;"Construction/Permanent"</formula>
    </cfRule>
  </conditionalFormatting>
  <dataValidations count="2">
    <dataValidation type="list" allowBlank="1" showInputMessage="1" showErrorMessage="1" errorTitle="Invalid Entry" error="Must select True or False!" sqref="D9 F112 E90 F16" xr:uid="{00000000-0002-0000-0800-000000000000}">
      <formula1>$K$5:$K$6</formula1>
    </dataValidation>
    <dataValidation type="list" errorStyle="warning" showInputMessage="1" showErrorMessage="1" errorTitle="SmartDox" error="The value you entered for the dropdown is not valid." sqref="P4" xr:uid="{00000000-0002-0000-0800-000001000000}">
      <formula1>SD_D_PL_DEVDealType_Name</formula1>
    </dataValidation>
  </dataValidations>
  <printOptions horizontalCentered="1"/>
  <pageMargins left="0.5" right="0.5" top="0.5" bottom="0.5" header="0.3" footer="0.3"/>
  <pageSetup scale="71" fitToHeight="8" orientation="portrait" r:id="rId1"/>
  <headerFooter>
    <oddFooter>&amp;L&amp;9&amp;F&amp;R&amp;9&amp;A, Page &amp;P of &amp;N</oddFooter>
  </headerFooter>
  <rowBreaks count="1" manualBreakCount="1">
    <brk id="59" max="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Must select from options provided_x000a_" xr:uid="{00000000-0002-0000-0800-000002000000}">
          <x14:formula1>
            <xm:f>Dropdowns!$A$5:$A$7</xm:f>
          </x14:formula1>
          <xm:sqref>C11:D11</xm:sqref>
        </x14:dataValidation>
        <x14:dataValidation type="list" errorStyle="warning" allowBlank="1" showInputMessage="1" showErrorMessage="1" errorTitle="Invalid Entry" error="Select from options provided_x000a_" xr:uid="{00000000-0002-0000-0800-000003000000}">
          <x14:formula1>
            <xm:f>Dropdowns!$A$5:$A$7</xm:f>
          </x14:formula1>
          <xm:sqref>G84:H86 G73:G77 H73:H74 H77</xm:sqref>
        </x14:dataValidation>
        <x14:dataValidation type="list" allowBlank="1" showInputMessage="1" showErrorMessage="1" errorTitle="Invalid Input" error="Must select from provided list. " xr:uid="{00000000-0002-0000-0800-000004000000}">
          <x14:formula1>
            <xm:f>Dropdowns!$A$11:$A$21</xm:f>
          </x14:formula1>
          <xm:sqref>C14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1D3BF-8D19-4084-8132-E96524A67922}">
  <ds:schemaRefs>
    <ds:schemaRef ds:uri="http://schemas.microsoft.com/sharepoint/v3/contenttype/forms"/>
  </ds:schemaRefs>
</ds:datastoreItem>
</file>

<file path=customXml/itemProps2.xml><?xml version="1.0" encoding="utf-8"?>
<ds:datastoreItem xmlns:ds="http://schemas.openxmlformats.org/officeDocument/2006/customXml" ds:itemID="{91B31541-81F2-44D8-8247-8C4B5B372080}">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14C92659-300D-455C-8724-B836A10927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34</vt:i4>
      </vt:variant>
    </vt:vector>
  </HeadingPairs>
  <TitlesOfParts>
    <vt:vector size="63" baseType="lpstr">
      <vt:lpstr>Dropdowns</vt:lpstr>
      <vt:lpstr>Version Notes</vt:lpstr>
      <vt:lpstr>Cover</vt:lpstr>
      <vt:lpstr>SD_Dropdowns</vt:lpstr>
      <vt:lpstr>Instructions</vt:lpstr>
      <vt:lpstr>Checklist</vt:lpstr>
      <vt:lpstr>Guidelines</vt:lpstr>
      <vt:lpstr>DEV Info</vt:lpstr>
      <vt:lpstr>Sources</vt:lpstr>
      <vt:lpstr>Borrower</vt:lpstr>
      <vt:lpstr>Team</vt:lpstr>
      <vt:lpstr>Site</vt:lpstr>
      <vt:lpstr>Bldg</vt:lpstr>
      <vt:lpstr>Tenants</vt:lpstr>
      <vt:lpstr>Mrktg</vt:lpstr>
      <vt:lpstr>Income</vt:lpstr>
      <vt:lpstr>Comm. Income</vt:lpstr>
      <vt:lpstr>Expenses</vt:lpstr>
      <vt:lpstr>Uses</vt:lpstr>
      <vt:lpstr>Con. Draw</vt:lpstr>
      <vt:lpstr>Arch.</vt:lpstr>
      <vt:lpstr>Dev Summary</vt:lpstr>
      <vt:lpstr>DCA</vt:lpstr>
      <vt:lpstr>Exhibit 1</vt:lpstr>
      <vt:lpstr>Exhibit 2</vt:lpstr>
      <vt:lpstr>Exhibit 3</vt:lpstr>
      <vt:lpstr>Exhibit 4</vt:lpstr>
      <vt:lpstr>Exhibit 5</vt:lpstr>
      <vt:lpstr>CSI Uses Groups</vt:lpstr>
      <vt:lpstr>Arch.!Print_Area</vt:lpstr>
      <vt:lpstr>Bldg!Print_Area</vt:lpstr>
      <vt:lpstr>Borrower!Print_Area</vt:lpstr>
      <vt:lpstr>'Comm. Income'!Print_Area</vt:lpstr>
      <vt:lpstr>'Con. Draw'!Print_Area</vt:lpstr>
      <vt:lpstr>Cover!Print_Area</vt:lpstr>
      <vt:lpstr>'CSI Uses Groups'!Print_Area</vt:lpstr>
      <vt:lpstr>DCA!Print_Area</vt:lpstr>
      <vt:lpstr>'DEV Info'!Print_Area</vt:lpstr>
      <vt:lpstr>'Dev Summary'!Print_Area</vt:lpstr>
      <vt:lpstr>'Exhibit 1'!Print_Area</vt:lpstr>
      <vt:lpstr>'Exhibit 2'!Print_Area</vt:lpstr>
      <vt:lpstr>'Exhibit 4'!Print_Area</vt:lpstr>
      <vt:lpstr>'Exhibit 5'!Print_Area</vt:lpstr>
      <vt:lpstr>Expenses!Print_Area</vt:lpstr>
      <vt:lpstr>Income!Print_Area</vt:lpstr>
      <vt:lpstr>Instructions!Print_Area</vt:lpstr>
      <vt:lpstr>Mrktg!Print_Area</vt:lpstr>
      <vt:lpstr>Site!Print_Area</vt:lpstr>
      <vt:lpstr>Sources!Print_Area</vt:lpstr>
      <vt:lpstr>Team!Print_Area</vt:lpstr>
      <vt:lpstr>Tenants!Print_Area</vt:lpstr>
      <vt:lpstr>Uses!Print_Area</vt:lpstr>
      <vt:lpstr>'CSI Uses Groups'!Print_Titles</vt:lpstr>
      <vt:lpstr>'DEV Info'!Print_Titles</vt:lpstr>
      <vt:lpstr>'Exhibit 2'!Print_Titles</vt:lpstr>
      <vt:lpstr>'Exhibit 4'!Print_Titles</vt:lpstr>
      <vt:lpstr>'Exhibit 5'!Print_Titles</vt:lpstr>
      <vt:lpstr>Expenses!Print_Titles</vt:lpstr>
      <vt:lpstr>Guidelines!Print_Titles</vt:lpstr>
      <vt:lpstr>Income!Print_Titles</vt:lpstr>
      <vt:lpstr>Site!Print_Titles</vt:lpstr>
      <vt:lpstr>Sources!Print_Titles</vt:lpstr>
      <vt:lpstr>Uses!Print_Titles</vt:lpstr>
    </vt:vector>
  </TitlesOfParts>
  <Company>VHDA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 Admin</dc:creator>
  <cp:lastModifiedBy>Henderson, Alena</cp:lastModifiedBy>
  <cp:lastPrinted>2026-02-05T21:01:30Z</cp:lastPrinted>
  <dcterms:created xsi:type="dcterms:W3CDTF">2014-01-21T14:57:36Z</dcterms:created>
  <dcterms:modified xsi:type="dcterms:W3CDTF">2026-04-23T20:08:09Z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0x010100394E5F23420D3A4E87261E6399785E80</vt:lpwstr>
  </property>
  <property fmtid="{D5CDD505-2E9C-101B-9397-08002B2CF9AE}" pid="3" name="SchemaType">
    <vt:lpwstr>Development</vt:lpwstr>
  </property>
  <property fmtid="{D5CDD505-2E9C-101B-9397-08002B2CF9AE}" pid="4" name="SmartDoxTemplateName">
    <vt:lpwstr/>
  </property>
  <property fmtid="{D5CDD505-2E9C-101B-9397-08002B2CF9AE}" pid="5" name="SD_RESERVED_IsProtected">
    <vt:lpwstr>True</vt:lpwstr>
  </property>
  <property fmtid="{D5CDD505-2E9C-101B-9397-08002B2CF9AE}" pid="6" name="SD_RESERVED_Protection0«ZZHRboMgGIVfhfAAde2aJkvExFZrWLIFQ1cvF6tUSRUMYN3efpptQuMN4f9yzuEAPqGAILjDXFb6GO5xos3lmKYvdPeaIgQBzkiMoFE9m/bUDmGI4Hb9tIEgI/QfZiRD8Jo3msHAz+iJTGsQKdmVchDa98ZpImemNJcCvEvDLD3IO1PzRKPPpRELPZ5UmNHs+GpW3BquzUySnpes4cIJj+IzwOIqbb7sVeEI9lI">
    <vt:lpwstr>SD_RESERVED_Protection1«pOTgFTixvrZobZqVNWTkykQtjc97UzVRO4UK21hl/dUxo59QP/fAAYgUilQ8zCVVRr+wd2B3Qvm1z9W3ZIXTSa37hBqwXZLMgzwuytT0oBlMxkCjZd3/9vN//9AgNfgA=§</vt:lpwstr>
  </property>
</Properties>
</file>