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Q:\Rental Business Solutions\2. System Admin\Managed Files &amp; Forms\Development\Underwriting\Apps &amp; UW\"/>
    </mc:Choice>
  </mc:AlternateContent>
  <xr:revisionPtr revIDLastSave="0" documentId="13_ncr:1_{59AA5E7B-66CF-425B-AE07-434885681B62}" xr6:coauthVersionLast="47" xr6:coauthVersionMax="47" xr10:uidLastSave="{00000000-0000-0000-0000-000000000000}"/>
  <workbookProtection workbookAlgorithmName="SHA-512" workbookHashValue="NoZvfO5Ctce0gqmHoZQAVpMZp9YkCKFjfBEYVtdD4iVkU8VWcwnEQJWnOLITSpQnfWN62QOwBEU6b8zDDi++qg==" workbookSaltValue="xy78SRdm5+HF5cdR7/fLiA==" workbookSpinCount="100000" lockStructure="1"/>
  <bookViews>
    <workbookView xWindow="-28920" yWindow="-120" windowWidth="29040" windowHeight="17520" tabRatio="689" firstSheet="2" activeTab="2" xr2:uid="{B4E919C3-EFA7-452A-B424-DB435A6652F7}"/>
  </bookViews>
  <sheets>
    <sheet name="Dropdowns" sheetId="38" state="hidden" r:id="rId1"/>
    <sheet name="Version Notes" sheetId="28" state="hidden" r:id="rId2"/>
    <sheet name="Cover" sheetId="1" r:id="rId3"/>
    <sheet name="SD_Dropdowns" sheetId="41" state="hidden" r:id="rId4"/>
    <sheet name="Instructions" sheetId="30" r:id="rId5"/>
    <sheet name="Checklist" sheetId="31" r:id="rId6"/>
    <sheet name="XGuidelines" sheetId="32" state="hidden" r:id="rId7"/>
    <sheet name="A&amp;E Reqs &amp; Checklist" sheetId="33" r:id="rId8"/>
    <sheet name="VH Fees &amp; Securites" sheetId="42" r:id="rId9"/>
    <sheet name="Development Info" sheetId="5" r:id="rId10"/>
    <sheet name="Developer &amp; Sponsor" sheetId="10" r:id="rId11"/>
    <sheet name="Team" sheetId="7" r:id="rId12"/>
    <sheet name="Site" sheetId="8" r:id="rId13"/>
    <sheet name="Building" sheetId="11" r:id="rId14"/>
    <sheet name="Amenities" sheetId="9" r:id="rId15"/>
    <sheet name="Sources" sheetId="27" r:id="rId16"/>
    <sheet name="Uses" sheetId="15" r:id="rId17"/>
    <sheet name="Const. to Perm." sheetId="43" r:id="rId18"/>
    <sheet name="Income" sheetId="12" r:id="rId19"/>
    <sheet name="Expenses" sheetId="13" r:id="rId20"/>
    <sheet name="DCA" sheetId="44" r:id="rId21"/>
    <sheet name="Dev Summary" sheetId="22" state="hidden" r:id="rId22"/>
    <sheet name="OLD DCA" sheetId="34" state="hidden" r:id="rId23"/>
    <sheet name="Ex.1 Stmt of Mortgagor" sheetId="20" r:id="rId24"/>
    <sheet name="Ex.2 Prev Part Certification" sheetId="25" r:id="rId25"/>
    <sheet name="Ex.3 Tenant Selection Plan" sheetId="26" r:id="rId26"/>
    <sheet name="CSI Uses Groups" sheetId="40" state="hidden" r:id="rId27"/>
  </sheets>
  <definedNames>
    <definedName name="_xlnm._FilterDatabase" localSheetId="20" hidden="1">DCA!$X$9:$X$61</definedName>
    <definedName name="_xlnm._FilterDatabase" localSheetId="22" hidden="1">'OLD DCA'!$B$89:$O$143</definedName>
    <definedName name="_xlnm.Criteria" localSheetId="20">DCA!$X$10:$X$34</definedName>
    <definedName name="_xlnm.Print_Area" localSheetId="7">'A&amp;E Reqs &amp; Checklist'!$A$1:$F$47</definedName>
    <definedName name="_xlnm.Print_Area" localSheetId="14">Amenities!$A$1:$J$48</definedName>
    <definedName name="_xlnm.Print_Area" localSheetId="13">Building!$A$1:$H$51</definedName>
    <definedName name="_xlnm.Print_Area" localSheetId="5">Checklist!$A$1:$K$88</definedName>
    <definedName name="_xlnm.Print_Area" localSheetId="17">'Const. to Perm.'!$A$1:$J$26</definedName>
    <definedName name="_xlnm.Print_Area" localSheetId="2">Cover!$B$1:$J$41</definedName>
    <definedName name="_xlnm.Print_Area" localSheetId="26">'CSI Uses Groups'!$A$1:$Q$760,'CSI Uses Groups'!$R$1:$AC$279</definedName>
    <definedName name="_xlnm.Print_Area" localSheetId="20">DCA!$B$2:$O$159</definedName>
    <definedName name="_xlnm.Print_Area" localSheetId="21">'Dev Summary'!$A$1:$J$54</definedName>
    <definedName name="_xlnm.Print_Area" localSheetId="10">'Developer &amp; Sponsor'!$A$1:$K$76</definedName>
    <definedName name="_xlnm.Print_Area" localSheetId="9">'Development Info'!$A$1:$J$76</definedName>
    <definedName name="_xlnm.Print_Area" localSheetId="23">'Ex.1 Stmt of Mortgagor'!$A$3:$E$58</definedName>
    <definedName name="_xlnm.Print_Area" localSheetId="24">'Ex.2 Prev Part Certification'!$A$3:$E$63</definedName>
    <definedName name="_xlnm.Print_Area" localSheetId="25">'Ex.3 Tenant Selection Plan'!$A$1:$J$67</definedName>
    <definedName name="_xlnm.Print_Area" localSheetId="19">Expenses!$A$1:$J$74</definedName>
    <definedName name="_xlnm.Print_Area" localSheetId="18">Income!$A$1:$M$73</definedName>
    <definedName name="_xlnm.Print_Area" localSheetId="4">Instructions!$B$1:$H$51</definedName>
    <definedName name="_xlnm.Print_Area" localSheetId="22">'OLD DCA'!$B$2:$O$130</definedName>
    <definedName name="_xlnm.Print_Area" localSheetId="12">Site!$A$1:$K$84</definedName>
    <definedName name="_xlnm.Print_Area" localSheetId="15">Sources!$A$1:$K$157</definedName>
    <definedName name="_xlnm.Print_Area" localSheetId="11">Team!$A$1:$K$52</definedName>
    <definedName name="_xlnm.Print_Area" localSheetId="16">Uses!$A$1:$G$109</definedName>
    <definedName name="_xlnm.Print_Area" localSheetId="8">'VH Fees &amp; Securites'!$A$1:$F$49</definedName>
    <definedName name="_xlnm.Print_Titles" localSheetId="5">Checklist!$14:$14</definedName>
    <definedName name="_xlnm.Print_Titles" localSheetId="26">'CSI Uses Groups'!$1:$2</definedName>
    <definedName name="_xlnm.Print_Titles" localSheetId="10">'Developer &amp; Sponsor'!$1:$2</definedName>
    <definedName name="_xlnm.Print_Titles" localSheetId="9">'Development Info'!$1:$2</definedName>
    <definedName name="_xlnm.Print_Titles" localSheetId="24">'Ex.2 Prev Part Certification'!$5:$8</definedName>
    <definedName name="_xlnm.Print_Titles" localSheetId="19">Expenses!$1:$5</definedName>
    <definedName name="_xlnm.Print_Titles" localSheetId="18">Income!$1:$6</definedName>
    <definedName name="_xlnm.Print_Titles" localSheetId="12">Site!$1:$2</definedName>
    <definedName name="_xlnm.Print_Titles" localSheetId="15">Sources!$1:$4</definedName>
    <definedName name="_xlnm.Print_Titles" localSheetId="16">Uses!$1:$5</definedName>
    <definedName name="_xlnm.Print_Titles" localSheetId="6">XGuidelines!$1:$4</definedName>
    <definedName name="SD_125_G_0" localSheetId="1" hidden="1">'Version Notes'!$G$4</definedName>
    <definedName name="SD_133_S_1" localSheetId="9" hidden="1">'Development Info'!$P$59</definedName>
    <definedName name="SD_161x1_102_S_0" localSheetId="25" hidden="1">'Ex.3 Tenant Selection Plan'!$O$15</definedName>
    <definedName name="SD_161x1_119_S_0" localSheetId="9" hidden="1">'Development Info'!$H$32</definedName>
    <definedName name="SD_161x1_120_S_1" localSheetId="13" hidden="1">Building!$H$29</definedName>
    <definedName name="SD_161x1_121_S_1" localSheetId="13" hidden="1">Building!$H$31</definedName>
    <definedName name="SD_161x1_122_S_1" localSheetId="13" hidden="1">Building!$H$30</definedName>
    <definedName name="SD_161x1_123_S_1" localSheetId="13" hidden="1">Building!$H$32</definedName>
    <definedName name="SD_161x1_124_S_0" localSheetId="13" hidden="1">Building!$C$29</definedName>
    <definedName name="SD_161x1_125_S_0" localSheetId="13" hidden="1">Building!$C$30</definedName>
    <definedName name="SD_161x1_126_S_0" localSheetId="13" hidden="1">Building!$C$31</definedName>
    <definedName name="SD_161x1_127_S_0" localSheetId="13" hidden="1">Building!$C$32</definedName>
    <definedName name="SD_161x1_128_S_0" localSheetId="13" hidden="1">Building!$C$36</definedName>
    <definedName name="SD_161x1_129_S_0" localSheetId="13" hidden="1">Building!$C$35</definedName>
    <definedName name="SD_161x1_130_S_0" localSheetId="13" hidden="1">Building!$C$33</definedName>
    <definedName name="SD_161x1_131_S_0" localSheetId="13" hidden="1">Building!$C$34</definedName>
    <definedName name="SD_161x1_133_S_0" localSheetId="12" hidden="1">Site!$F$5</definedName>
    <definedName name="SD_161x1_134_S_0" localSheetId="12" hidden="1">Site!$I$13</definedName>
    <definedName name="SD_161x1_135_S_0" localSheetId="12" hidden="1">Site!$D$16</definedName>
    <definedName name="SD_161x1_136_S_0" localSheetId="14" hidden="1">Amenities!$D$35</definedName>
    <definedName name="SD_161x1_138_S_0" localSheetId="14" hidden="1">Amenities!$H$26</definedName>
    <definedName name="SD_161x1_139_S_0" localSheetId="14" hidden="1">Amenities!$D$26</definedName>
    <definedName name="SD_161x1_140_S_0" localSheetId="14" hidden="1">Amenities!$H$27</definedName>
    <definedName name="SD_161x1_141_S_0" localSheetId="14" hidden="1">Amenities!$D$27</definedName>
    <definedName name="SD_161x1_142_S_0" localSheetId="14" hidden="1">Amenities!$H$28</definedName>
    <definedName name="SD_161x1_143_S_0" localSheetId="14" hidden="1">Amenities!$D$28</definedName>
    <definedName name="SD_161x1_144_S_0" localSheetId="14" hidden="1">Amenities!$H$29</definedName>
    <definedName name="SD_161x1_145_S_0" localSheetId="14" hidden="1">Amenities!$D$29</definedName>
    <definedName name="SD_161x1_147_S_0" localSheetId="14" hidden="1">Amenities!$D$30</definedName>
    <definedName name="SD_161x1_148_S_0" localSheetId="14" hidden="1">Amenities!$H$30</definedName>
    <definedName name="SD_161x1_149_S_0" localSheetId="14" hidden="1">Amenities!$D$31</definedName>
    <definedName name="SD_161x1_150_S_0" localSheetId="14" hidden="1">Amenities!$H$31</definedName>
    <definedName name="SD_161x1_151_S_0" localSheetId="14" hidden="1">Amenities!$D$33</definedName>
    <definedName name="SD_161x1_152_S_0" localSheetId="14" hidden="1">Amenities!$H$32</definedName>
    <definedName name="SD_161x1_153_S_0" localSheetId="14" hidden="1">Amenities!$D$34</definedName>
    <definedName name="SD_161x1_154_S_0" localSheetId="14" hidden="1">Amenities!$O$29</definedName>
    <definedName name="SD_161x1_155_S_0" localSheetId="14" hidden="1">Amenities!$H$33</definedName>
    <definedName name="SD_161x1_156_S_0" localSheetId="14" hidden="1">Amenities!$O$30</definedName>
    <definedName name="SD_161x1_157_S_0" localSheetId="14" hidden="1">Amenities!$H$34</definedName>
    <definedName name="SD_161x1_158_S_0" localSheetId="14" hidden="1">Amenities!$O$31</definedName>
    <definedName name="SD_161x1_159_S_0" localSheetId="14" hidden="1">Amenities!$H$35</definedName>
    <definedName name="SD_161x1_160_S_0" localSheetId="14" hidden="1">Amenities!$O$32</definedName>
    <definedName name="SD_161x1_161_S_0" localSheetId="14" hidden="1">Amenities!$H$36</definedName>
    <definedName name="SD_161x1_162_S_0" localSheetId="14" hidden="1">Amenities!$O$33</definedName>
    <definedName name="SD_161x1_163_S_0" localSheetId="14" hidden="1">Amenities!$H$37</definedName>
    <definedName name="SD_161x1_164_S_1" localSheetId="13" hidden="1">Building!$H$14</definedName>
    <definedName name="SD_161x1_17_S_0" localSheetId="9" hidden="1">'Development Info'!$D$9</definedName>
    <definedName name="SD_161x1_18_S_0" localSheetId="9" hidden="1">'Development Info'!$D$10</definedName>
    <definedName name="SD_161x1_19_S_0" localSheetId="9" hidden="1">'Development Info'!$C$11</definedName>
    <definedName name="SD_161x1_21_S_0" localSheetId="9" hidden="1">'Development Info'!$I$11</definedName>
    <definedName name="SD_161x1_24_S_0" localSheetId="9" hidden="1">'Development Info'!$I$16</definedName>
    <definedName name="SD_161x1_240x1_14_S_1" localSheetId="9" hidden="1">'Development Info'!$T$39</definedName>
    <definedName name="SD_161x1_25_B_0" localSheetId="11" hidden="1">Team!$C$46</definedName>
    <definedName name="SD_161x1_26_S_0" localSheetId="9" hidden="1">'Development Info'!$D$24</definedName>
    <definedName name="SD_161x1_28_S_0" localSheetId="9" hidden="1">'Development Info'!$H$42</definedName>
    <definedName name="SD_161x1_2935x1_2951x1_101_S_1" localSheetId="18" hidden="1">Income!$L$8</definedName>
    <definedName name="SD_161x1_2935x1_2951x1_107_S_0" localSheetId="18" hidden="1">Income!$H$8</definedName>
    <definedName name="SD_161x1_2935x1_2951x1_109_S_1" localSheetId="18" hidden="1">Income!$G$8</definedName>
    <definedName name="SD_161x1_2935x1_2951x1_52_S_0" localSheetId="18" hidden="1">Income!$C$8</definedName>
    <definedName name="SD_161x1_2935x1_2951x1_53_S_0" localSheetId="18" hidden="1">Income!$D$8</definedName>
    <definedName name="SD_161x1_2935x1_2951x1_54_S_0" localSheetId="18" hidden="1">Income!$F$8</definedName>
    <definedName name="SD_161x1_2935x1_2951x1_57_S_0" localSheetId="18" hidden="1">Income!$AK$8</definedName>
    <definedName name="SD_161x1_2935x1_2951x1_58_S_0" localSheetId="18" hidden="1">Income!$AP$8</definedName>
    <definedName name="SD_161x1_2935x1_2951x1_59_S_0" localSheetId="18" hidden="1">Income!$AN$8</definedName>
    <definedName name="SD_161x1_2935x1_2951x1_60_S_0" localSheetId="18" hidden="1">Income!$AO$8</definedName>
    <definedName name="SD_161x1_2935x1_2951x1_61_S_0" localSheetId="18" hidden="1">Income!$Z$8</definedName>
    <definedName name="SD_161x1_2935x1_2951x1_62_S_0" localSheetId="18" hidden="1">Income!$W$8</definedName>
    <definedName name="SD_161x1_2935x1_2951x1_63_S_0" localSheetId="18" hidden="1">Income!$AC$8</definedName>
    <definedName name="SD_161x1_2935x1_2951x1_64_S_0" localSheetId="18" hidden="1">Income!$AE$8</definedName>
    <definedName name="SD_161x1_2935x1_2951x1_65_S_0" localSheetId="18" hidden="1">Income!$AD$8</definedName>
    <definedName name="SD_161x1_2935x1_2951x1_66_S_0" localSheetId="18" hidden="1">Income!$U$8</definedName>
    <definedName name="SD_161x1_2935x1_2951x1_67_S_0" localSheetId="18" hidden="1">Income!$V$8</definedName>
    <definedName name="SD_161x1_2935x1_2951x1_68_S_0" localSheetId="18" hidden="1">Income!$Y$8</definedName>
    <definedName name="SD_161x1_2935x1_2951x1_69_S_0" localSheetId="18" hidden="1">Income!$X$8</definedName>
    <definedName name="SD_161x1_2935x1_2951x1_70_S_0" localSheetId="18" hidden="1">Income!$AA$8</definedName>
    <definedName name="SD_161x1_2935x1_2951x1_71_S_0" localSheetId="18" hidden="1">Income!$AB$8</definedName>
    <definedName name="SD_161x1_2935x1_2951x1_73_S_0" localSheetId="18" hidden="1">Income!$T$8</definedName>
    <definedName name="SD_161x1_2935x1_2951x1_75_S_0" localSheetId="18" hidden="1">Income!$AS$8</definedName>
    <definedName name="SD_161x1_2935x1_2951x1_76_S_0" localSheetId="18" hidden="1">Income!$AF$8</definedName>
    <definedName name="SD_161x1_2935x1_2951x1_77_S_0" localSheetId="18" hidden="1">Income!$AT$8</definedName>
    <definedName name="SD_161x1_2935x1_2951x1_78_S_0" localSheetId="18" hidden="1">Income!$AG$8</definedName>
    <definedName name="SD_161x1_2935x1_2951x1_79_S_0" localSheetId="18" hidden="1">Income!$AU$8</definedName>
    <definedName name="SD_161x1_2935x1_2951x1_80_S_0" localSheetId="18" hidden="1">Income!$AH$8</definedName>
    <definedName name="SD_161x1_2935x1_2951x1_81_S_0" localSheetId="18" hidden="1">Income!$AV$8</definedName>
    <definedName name="SD_161x1_2935x1_2951x1_82_S_0" localSheetId="18" hidden="1">Income!$AI$8</definedName>
    <definedName name="SD_161x1_2935x1_2951x1_83_S_0" localSheetId="18" hidden="1">Income!$AW$8</definedName>
    <definedName name="SD_161x1_2935x1_2951x1_84_S_0" localSheetId="18" hidden="1">Income!$AJ$8</definedName>
    <definedName name="SD_161x1_2935x1_2951x1_91_S_1" localSheetId="18" hidden="1">Income!$B$8</definedName>
    <definedName name="SD_161x1_2935x1_2951x1_93_S_1" localSheetId="18" hidden="1">Income!$AL$8</definedName>
    <definedName name="SD_161x1_2935x1_2951x10_101_S_1" localSheetId="18" hidden="1">Income!$L$17</definedName>
    <definedName name="SD_161x1_2935x1_2951x10_107_S_0" localSheetId="18" hidden="1">Income!$H$17</definedName>
    <definedName name="SD_161x1_2935x1_2951x10_109_S_1" localSheetId="18" hidden="1">Income!$G$17</definedName>
    <definedName name="SD_161x1_2935x1_2951x10_52_S_0" localSheetId="18" hidden="1">Income!$C$17</definedName>
    <definedName name="SD_161x1_2935x1_2951x10_53_S_0" localSheetId="18" hidden="1">Income!$D$17</definedName>
    <definedName name="SD_161x1_2935x1_2951x10_54_S_0" localSheetId="18" hidden="1">Income!$F$17</definedName>
    <definedName name="SD_161x1_2935x1_2951x10_57_S_0" localSheetId="18" hidden="1">Income!$AK$17</definedName>
    <definedName name="SD_161x1_2935x1_2951x10_58_S_0" localSheetId="18" hidden="1">Income!$AP$17</definedName>
    <definedName name="SD_161x1_2935x1_2951x10_59_S_0" localSheetId="18" hidden="1">Income!$AN$17</definedName>
    <definedName name="SD_161x1_2935x1_2951x10_60_S_0" localSheetId="18" hidden="1">Income!$AO$17</definedName>
    <definedName name="SD_161x1_2935x1_2951x10_61_S_0" localSheetId="18" hidden="1">Income!$Z$17</definedName>
    <definedName name="SD_161x1_2935x1_2951x10_62_S_0" localSheetId="18" hidden="1">Income!$W$17</definedName>
    <definedName name="SD_161x1_2935x1_2951x10_63_S_0" localSheetId="18" hidden="1">Income!$AC$17</definedName>
    <definedName name="SD_161x1_2935x1_2951x10_64_S_0" localSheetId="18" hidden="1">Income!$AE$17</definedName>
    <definedName name="SD_161x1_2935x1_2951x10_65_S_0" localSheetId="18" hidden="1">Income!$AD$17</definedName>
    <definedName name="SD_161x1_2935x1_2951x10_66_S_0" localSheetId="18" hidden="1">Income!$U$17</definedName>
    <definedName name="SD_161x1_2935x1_2951x10_67_S_0" localSheetId="18" hidden="1">Income!$V$17</definedName>
    <definedName name="SD_161x1_2935x1_2951x10_68_S_0" localSheetId="18" hidden="1">Income!$Y$17</definedName>
    <definedName name="SD_161x1_2935x1_2951x10_69_S_0" localSheetId="18" hidden="1">Income!$X$17</definedName>
    <definedName name="SD_161x1_2935x1_2951x10_70_S_0" localSheetId="18" hidden="1">Income!$AA$17</definedName>
    <definedName name="SD_161x1_2935x1_2951x10_71_S_0" localSheetId="18" hidden="1">Income!$AB$17</definedName>
    <definedName name="SD_161x1_2935x1_2951x10_73_S_0" localSheetId="18" hidden="1">Income!$T$17</definedName>
    <definedName name="SD_161x1_2935x1_2951x10_75_S_0" localSheetId="18" hidden="1">Income!$AS$17</definedName>
    <definedName name="SD_161x1_2935x1_2951x10_76_S_0" localSheetId="18" hidden="1">Income!$AF$17</definedName>
    <definedName name="SD_161x1_2935x1_2951x10_77_S_0" localSheetId="18" hidden="1">Income!$AT$17</definedName>
    <definedName name="SD_161x1_2935x1_2951x10_78_S_0" localSheetId="18" hidden="1">Income!$AG$17</definedName>
    <definedName name="SD_161x1_2935x1_2951x10_79_S_0" localSheetId="18" hidden="1">Income!$AU$17</definedName>
    <definedName name="SD_161x1_2935x1_2951x10_80_S_0" localSheetId="18" hidden="1">Income!$AH$17</definedName>
    <definedName name="SD_161x1_2935x1_2951x10_81_S_0" localSheetId="18" hidden="1">Income!$AV$17</definedName>
    <definedName name="SD_161x1_2935x1_2951x10_82_S_0" localSheetId="18" hidden="1">Income!$AI$17</definedName>
    <definedName name="SD_161x1_2935x1_2951x10_83_S_0" localSheetId="18" hidden="1">Income!$AW$17</definedName>
    <definedName name="SD_161x1_2935x1_2951x10_84_S_0" localSheetId="18" hidden="1">Income!$AJ$17</definedName>
    <definedName name="SD_161x1_2935x1_2951x10_91_S_1" localSheetId="18" hidden="1">Income!$B$17</definedName>
    <definedName name="SD_161x1_2935x1_2951x10_93_S_1" localSheetId="18" hidden="1">Income!$AL$17</definedName>
    <definedName name="SD_161x1_2935x1_2951x11_101_S_1" localSheetId="18" hidden="1">Income!$L$18</definedName>
    <definedName name="SD_161x1_2935x1_2951x11_107_S_0" localSheetId="18" hidden="1">Income!$H$18</definedName>
    <definedName name="SD_161x1_2935x1_2951x11_109_S_1" localSheetId="18" hidden="1">Income!$G$18</definedName>
    <definedName name="SD_161x1_2935x1_2951x11_52_S_0" localSheetId="18" hidden="1">Income!$C$18</definedName>
    <definedName name="SD_161x1_2935x1_2951x11_53_S_0" localSheetId="18" hidden="1">Income!$D$18</definedName>
    <definedName name="SD_161x1_2935x1_2951x11_54_S_0" localSheetId="18" hidden="1">Income!$F$18</definedName>
    <definedName name="SD_161x1_2935x1_2951x11_57_S_0" localSheetId="18" hidden="1">Income!$AK$18</definedName>
    <definedName name="SD_161x1_2935x1_2951x11_58_S_0" localSheetId="18" hidden="1">Income!$AP$18</definedName>
    <definedName name="SD_161x1_2935x1_2951x11_59_S_0" localSheetId="18" hidden="1">Income!$AN$18</definedName>
    <definedName name="SD_161x1_2935x1_2951x11_60_S_0" localSheetId="18" hidden="1">Income!$AO$18</definedName>
    <definedName name="SD_161x1_2935x1_2951x11_61_S_0" localSheetId="18" hidden="1">Income!$Z$18</definedName>
    <definedName name="SD_161x1_2935x1_2951x11_62_S_0" localSheetId="18" hidden="1">Income!$W$18</definedName>
    <definedName name="SD_161x1_2935x1_2951x11_63_S_0" localSheetId="18" hidden="1">Income!$AC$18</definedName>
    <definedName name="SD_161x1_2935x1_2951x11_64_S_0" localSheetId="18" hidden="1">Income!$AE$18</definedName>
    <definedName name="SD_161x1_2935x1_2951x11_65_S_0" localSheetId="18" hidden="1">Income!$AD$18</definedName>
    <definedName name="SD_161x1_2935x1_2951x11_66_S_0" localSheetId="18" hidden="1">Income!$U$18</definedName>
    <definedName name="SD_161x1_2935x1_2951x11_67_S_0" localSheetId="18" hidden="1">Income!$V$18</definedName>
    <definedName name="SD_161x1_2935x1_2951x11_68_S_0" localSheetId="18" hidden="1">Income!$Y$18</definedName>
    <definedName name="SD_161x1_2935x1_2951x11_69_S_0" localSheetId="18" hidden="1">Income!$X$18</definedName>
    <definedName name="SD_161x1_2935x1_2951x11_70_S_0" localSheetId="18" hidden="1">Income!$AA$18</definedName>
    <definedName name="SD_161x1_2935x1_2951x11_71_S_0" localSheetId="18" hidden="1">Income!$AB$18</definedName>
    <definedName name="SD_161x1_2935x1_2951x11_73_S_0" localSheetId="18" hidden="1">Income!$T$18</definedName>
    <definedName name="SD_161x1_2935x1_2951x11_75_S_0" localSheetId="18" hidden="1">Income!$AS$18</definedName>
    <definedName name="SD_161x1_2935x1_2951x11_76_S_0" localSheetId="18" hidden="1">Income!$AF$18</definedName>
    <definedName name="SD_161x1_2935x1_2951x11_77_S_0" localSheetId="18" hidden="1">Income!$AT$18</definedName>
    <definedName name="SD_161x1_2935x1_2951x11_78_S_0" localSheetId="18" hidden="1">Income!$AG$18</definedName>
    <definedName name="SD_161x1_2935x1_2951x11_79_S_0" localSheetId="18" hidden="1">Income!$AU$18</definedName>
    <definedName name="SD_161x1_2935x1_2951x11_80_S_0" localSheetId="18" hidden="1">Income!$AH$18</definedName>
    <definedName name="SD_161x1_2935x1_2951x11_81_S_0" localSheetId="18" hidden="1">Income!$AV$18</definedName>
    <definedName name="SD_161x1_2935x1_2951x11_82_S_0" localSheetId="18" hidden="1">Income!$AI$18</definedName>
    <definedName name="SD_161x1_2935x1_2951x11_83_S_0" localSheetId="18" hidden="1">Income!$AW$18</definedName>
    <definedName name="SD_161x1_2935x1_2951x11_84_S_0" localSheetId="18" hidden="1">Income!$AJ$18</definedName>
    <definedName name="SD_161x1_2935x1_2951x11_91_B_1" localSheetId="18" hidden="1">Income!$B$18</definedName>
    <definedName name="SD_161x1_2935x1_2951x11_93_S_1" localSheetId="18" hidden="1">Income!$AL$18</definedName>
    <definedName name="SD_161x1_2935x1_2951x12_101_S_1" localSheetId="18" hidden="1">Income!$L$19</definedName>
    <definedName name="SD_161x1_2935x1_2951x12_107_S_0" localSheetId="18" hidden="1">Income!$H$19</definedName>
    <definedName name="SD_161x1_2935x1_2951x12_109_S_1" localSheetId="18" hidden="1">Income!$G$19</definedName>
    <definedName name="SD_161x1_2935x1_2951x12_52_S_0" localSheetId="18" hidden="1">Income!$C$19</definedName>
    <definedName name="SD_161x1_2935x1_2951x12_53_S_0" localSheetId="18" hidden="1">Income!$D$19</definedName>
    <definedName name="SD_161x1_2935x1_2951x12_54_S_0" localSheetId="18" hidden="1">Income!$F$19</definedName>
    <definedName name="SD_161x1_2935x1_2951x12_57_S_0" localSheetId="18" hidden="1">Income!$AK$19</definedName>
    <definedName name="SD_161x1_2935x1_2951x12_58_S_0" localSheetId="18" hidden="1">Income!$AP$19</definedName>
    <definedName name="SD_161x1_2935x1_2951x12_59_S_0" localSheetId="18" hidden="1">Income!$AN$19</definedName>
    <definedName name="SD_161x1_2935x1_2951x12_60_S_0" localSheetId="18" hidden="1">Income!$AO$19</definedName>
    <definedName name="SD_161x1_2935x1_2951x12_61_S_0" localSheetId="18" hidden="1">Income!$Z$19</definedName>
    <definedName name="SD_161x1_2935x1_2951x12_62_S_0" localSheetId="18" hidden="1">Income!$W$19</definedName>
    <definedName name="SD_161x1_2935x1_2951x12_63_S_0" localSheetId="18" hidden="1">Income!$AC$19</definedName>
    <definedName name="SD_161x1_2935x1_2951x12_64_S_0" localSheetId="18" hidden="1">Income!$AE$19</definedName>
    <definedName name="SD_161x1_2935x1_2951x12_65_S_0" localSheetId="18" hidden="1">Income!$AD$19</definedName>
    <definedName name="SD_161x1_2935x1_2951x12_66_S_0" localSheetId="18" hidden="1">Income!$U$19</definedName>
    <definedName name="SD_161x1_2935x1_2951x12_67_S_0" localSheetId="18" hidden="1">Income!$V$19</definedName>
    <definedName name="SD_161x1_2935x1_2951x12_68_S_0" localSheetId="18" hidden="1">Income!$Y$19</definedName>
    <definedName name="SD_161x1_2935x1_2951x12_69_S_0" localSheetId="18" hidden="1">Income!$X$19</definedName>
    <definedName name="SD_161x1_2935x1_2951x12_70_S_0" localSheetId="18" hidden="1">Income!$AA$19</definedName>
    <definedName name="SD_161x1_2935x1_2951x12_71_S_0" localSheetId="18" hidden="1">Income!$AB$19</definedName>
    <definedName name="SD_161x1_2935x1_2951x12_73_S_0" localSheetId="18" hidden="1">Income!$T$19</definedName>
    <definedName name="SD_161x1_2935x1_2951x12_75_S_0" localSheetId="18" hidden="1">Income!$AS$19</definedName>
    <definedName name="SD_161x1_2935x1_2951x12_76_S_0" localSheetId="18" hidden="1">Income!$AF$19</definedName>
    <definedName name="SD_161x1_2935x1_2951x12_77_S_0" localSheetId="18" hidden="1">Income!$AT$19</definedName>
    <definedName name="SD_161x1_2935x1_2951x12_78_S_0" localSheetId="18" hidden="1">Income!$AG$19</definedName>
    <definedName name="SD_161x1_2935x1_2951x12_79_S_0" localSheetId="18" hidden="1">Income!$AU$19</definedName>
    <definedName name="SD_161x1_2935x1_2951x12_80_S_0" localSheetId="18" hidden="1">Income!$AH$19</definedName>
    <definedName name="SD_161x1_2935x1_2951x12_81_S_0" localSheetId="18" hidden="1">Income!$AV$19</definedName>
    <definedName name="SD_161x1_2935x1_2951x12_82_S_0" localSheetId="18" hidden="1">Income!$AI$19</definedName>
    <definedName name="SD_161x1_2935x1_2951x12_83_S_0" localSheetId="18" hidden="1">Income!$AW$19</definedName>
    <definedName name="SD_161x1_2935x1_2951x12_84_S_0" localSheetId="18" hidden="1">Income!$AJ$19</definedName>
    <definedName name="SD_161x1_2935x1_2951x12_91_B_1" localSheetId="18" hidden="1">Income!$B$19</definedName>
    <definedName name="SD_161x1_2935x1_2951x12_93_S_1" localSheetId="18" hidden="1">Income!$AL$19</definedName>
    <definedName name="SD_161x1_2935x1_2951x13_101_S_1" localSheetId="18" hidden="1">Income!$L$20</definedName>
    <definedName name="SD_161x1_2935x1_2951x13_107_S_0" localSheetId="18" hidden="1">Income!$H$20</definedName>
    <definedName name="SD_161x1_2935x1_2951x13_109_S_1" localSheetId="18" hidden="1">Income!$G$20</definedName>
    <definedName name="SD_161x1_2935x1_2951x13_52_S_0" localSheetId="18" hidden="1">Income!$C$20</definedName>
    <definedName name="SD_161x1_2935x1_2951x13_53_S_0" localSheetId="18" hidden="1">Income!$D$20</definedName>
    <definedName name="SD_161x1_2935x1_2951x13_54_S_0" localSheetId="18" hidden="1">Income!$F$20</definedName>
    <definedName name="SD_161x1_2935x1_2951x13_57_S_0" localSheetId="18" hidden="1">Income!$AK$20</definedName>
    <definedName name="SD_161x1_2935x1_2951x13_58_S_0" localSheetId="18" hidden="1">Income!$AP$20</definedName>
    <definedName name="SD_161x1_2935x1_2951x13_59_S_0" localSheetId="18" hidden="1">Income!$AN$20</definedName>
    <definedName name="SD_161x1_2935x1_2951x13_60_S_0" localSheetId="18" hidden="1">Income!$AO$20</definedName>
    <definedName name="SD_161x1_2935x1_2951x13_61_S_0" localSheetId="18" hidden="1">Income!$Z$20</definedName>
    <definedName name="SD_161x1_2935x1_2951x13_62_S_0" localSheetId="18" hidden="1">Income!$W$20</definedName>
    <definedName name="SD_161x1_2935x1_2951x13_63_S_0" localSheetId="18" hidden="1">Income!$AC$20</definedName>
    <definedName name="SD_161x1_2935x1_2951x13_64_S_0" localSheetId="18" hidden="1">Income!$AE$20</definedName>
    <definedName name="SD_161x1_2935x1_2951x13_65_S_0" localSheetId="18" hidden="1">Income!$AD$20</definedName>
    <definedName name="SD_161x1_2935x1_2951x13_66_S_0" localSheetId="18" hidden="1">Income!$U$20</definedName>
    <definedName name="SD_161x1_2935x1_2951x13_67_S_0" localSheetId="18" hidden="1">Income!$V$20</definedName>
    <definedName name="SD_161x1_2935x1_2951x13_68_S_0" localSheetId="18" hidden="1">Income!$Y$20</definedName>
    <definedName name="SD_161x1_2935x1_2951x13_69_S_0" localSheetId="18" hidden="1">Income!$X$20</definedName>
    <definedName name="SD_161x1_2935x1_2951x13_70_S_0" localSheetId="18" hidden="1">Income!$AA$20</definedName>
    <definedName name="SD_161x1_2935x1_2951x13_71_S_0" localSheetId="18" hidden="1">Income!$AB$20</definedName>
    <definedName name="SD_161x1_2935x1_2951x13_73_S_0" localSheetId="18" hidden="1">Income!$T$20</definedName>
    <definedName name="SD_161x1_2935x1_2951x13_75_S_0" localSheetId="18" hidden="1">Income!$AS$20</definedName>
    <definedName name="SD_161x1_2935x1_2951x13_76_S_0" localSheetId="18" hidden="1">Income!$AF$20</definedName>
    <definedName name="SD_161x1_2935x1_2951x13_77_S_0" localSheetId="18" hidden="1">Income!$AT$20</definedName>
    <definedName name="SD_161x1_2935x1_2951x13_78_S_0" localSheetId="18" hidden="1">Income!$AG$20</definedName>
    <definedName name="SD_161x1_2935x1_2951x13_79_S_0" localSheetId="18" hidden="1">Income!$AU$20</definedName>
    <definedName name="SD_161x1_2935x1_2951x13_80_S_0" localSheetId="18" hidden="1">Income!$AH$20</definedName>
    <definedName name="SD_161x1_2935x1_2951x13_81_S_0" localSheetId="18" hidden="1">Income!$AV$20</definedName>
    <definedName name="SD_161x1_2935x1_2951x13_82_S_0" localSheetId="18" hidden="1">Income!$AI$20</definedName>
    <definedName name="SD_161x1_2935x1_2951x13_83_S_0" localSheetId="18" hidden="1">Income!$AW$20</definedName>
    <definedName name="SD_161x1_2935x1_2951x13_84_S_0" localSheetId="18" hidden="1">Income!$AJ$20</definedName>
    <definedName name="SD_161x1_2935x1_2951x13_91_B_1" localSheetId="18" hidden="1">Income!$B$20</definedName>
    <definedName name="SD_161x1_2935x1_2951x13_93_S_1" localSheetId="18" hidden="1">Income!$AL$20</definedName>
    <definedName name="SD_161x1_2935x1_2951x14_101_S_1" localSheetId="18" hidden="1">Income!$L$21</definedName>
    <definedName name="SD_161x1_2935x1_2951x14_107_S_0" localSheetId="18" hidden="1">Income!$H$21</definedName>
    <definedName name="SD_161x1_2935x1_2951x14_109_S_1" localSheetId="18" hidden="1">Income!$G$21</definedName>
    <definedName name="SD_161x1_2935x1_2951x14_52_S_0" localSheetId="18" hidden="1">Income!$C$21</definedName>
    <definedName name="SD_161x1_2935x1_2951x14_53_S_0" localSheetId="18" hidden="1">Income!$D$21</definedName>
    <definedName name="SD_161x1_2935x1_2951x14_54_S_0" localSheetId="18" hidden="1">Income!$F$21</definedName>
    <definedName name="SD_161x1_2935x1_2951x14_57_S_0" localSheetId="18" hidden="1">Income!$AK$21</definedName>
    <definedName name="SD_161x1_2935x1_2951x14_58_S_0" localSheetId="18" hidden="1">Income!$AP$21</definedName>
    <definedName name="SD_161x1_2935x1_2951x14_59_S_0" localSheetId="18" hidden="1">Income!$AN$21</definedName>
    <definedName name="SD_161x1_2935x1_2951x14_60_S_0" localSheetId="18" hidden="1">Income!$AO$21</definedName>
    <definedName name="SD_161x1_2935x1_2951x14_61_S_0" localSheetId="18" hidden="1">Income!$Z$21</definedName>
    <definedName name="SD_161x1_2935x1_2951x14_62_S_0" localSheetId="18" hidden="1">Income!$W$21</definedName>
    <definedName name="SD_161x1_2935x1_2951x14_63_S_0" localSheetId="18" hidden="1">Income!$AC$21</definedName>
    <definedName name="SD_161x1_2935x1_2951x14_64_S_0" localSheetId="18" hidden="1">Income!$AE$21</definedName>
    <definedName name="SD_161x1_2935x1_2951x14_65_S_0" localSheetId="18" hidden="1">Income!$AD$21</definedName>
    <definedName name="SD_161x1_2935x1_2951x14_66_S_0" localSheetId="18" hidden="1">Income!$U$21</definedName>
    <definedName name="SD_161x1_2935x1_2951x14_67_S_0" localSheetId="18" hidden="1">Income!$V$21</definedName>
    <definedName name="SD_161x1_2935x1_2951x14_68_S_0" localSheetId="18" hidden="1">Income!$Y$21</definedName>
    <definedName name="SD_161x1_2935x1_2951x14_69_S_0" localSheetId="18" hidden="1">Income!$X$21</definedName>
    <definedName name="SD_161x1_2935x1_2951x14_70_S_0" localSheetId="18" hidden="1">Income!$AA$21</definedName>
    <definedName name="SD_161x1_2935x1_2951x14_71_S_0" localSheetId="18" hidden="1">Income!$AB$21</definedName>
    <definedName name="SD_161x1_2935x1_2951x14_73_S_0" localSheetId="18" hidden="1">Income!$T$21</definedName>
    <definedName name="SD_161x1_2935x1_2951x14_75_S_0" localSheetId="18" hidden="1">Income!$AS$21</definedName>
    <definedName name="SD_161x1_2935x1_2951x14_76_S_0" localSheetId="18" hidden="1">Income!$AF$21</definedName>
    <definedName name="SD_161x1_2935x1_2951x14_77_S_0" localSheetId="18" hidden="1">Income!$AT$21</definedName>
    <definedName name="SD_161x1_2935x1_2951x14_78_S_0" localSheetId="18" hidden="1">Income!$AG$21</definedName>
    <definedName name="SD_161x1_2935x1_2951x14_79_S_0" localSheetId="18" hidden="1">Income!$AU$21</definedName>
    <definedName name="SD_161x1_2935x1_2951x14_80_S_0" localSheetId="18" hidden="1">Income!$AH$21</definedName>
    <definedName name="SD_161x1_2935x1_2951x14_81_S_0" localSheetId="18" hidden="1">Income!$AV$21</definedName>
    <definedName name="SD_161x1_2935x1_2951x14_82_S_0" localSheetId="18" hidden="1">Income!$AI$21</definedName>
    <definedName name="SD_161x1_2935x1_2951x14_83_S_0" localSheetId="18" hidden="1">Income!$AW$21</definedName>
    <definedName name="SD_161x1_2935x1_2951x14_84_S_0" localSheetId="18" hidden="1">Income!$AJ$21</definedName>
    <definedName name="SD_161x1_2935x1_2951x14_91_B_1" localSheetId="18" hidden="1">Income!$B$21</definedName>
    <definedName name="SD_161x1_2935x1_2951x14_93_S_1" localSheetId="18" hidden="1">Income!$AL$21</definedName>
    <definedName name="SD_161x1_2935x1_2951x15_101_S_1" localSheetId="18" hidden="1">Income!$L$22</definedName>
    <definedName name="SD_161x1_2935x1_2951x15_107_S_0" localSheetId="18" hidden="1">Income!$H$22</definedName>
    <definedName name="SD_161x1_2935x1_2951x15_109_S_1" localSheetId="18" hidden="1">Income!$G$22</definedName>
    <definedName name="SD_161x1_2935x1_2951x15_52_S_0" localSheetId="18" hidden="1">Income!$C$22</definedName>
    <definedName name="SD_161x1_2935x1_2951x15_53_S_0" localSheetId="18" hidden="1">Income!$D$22</definedName>
    <definedName name="SD_161x1_2935x1_2951x15_54_S_0" localSheetId="18" hidden="1">Income!$F$22</definedName>
    <definedName name="SD_161x1_2935x1_2951x15_57_S_0" localSheetId="18" hidden="1">Income!$AK$22</definedName>
    <definedName name="SD_161x1_2935x1_2951x15_58_S_0" localSheetId="18" hidden="1">Income!$AP$22</definedName>
    <definedName name="SD_161x1_2935x1_2951x15_59_S_0" localSheetId="18" hidden="1">Income!$AN$22</definedName>
    <definedName name="SD_161x1_2935x1_2951x15_60_S_0" localSheetId="18" hidden="1">Income!$AO$22</definedName>
    <definedName name="SD_161x1_2935x1_2951x15_61_S_0" localSheetId="18" hidden="1">Income!$Z$22</definedName>
    <definedName name="SD_161x1_2935x1_2951x15_62_S_0" localSheetId="18" hidden="1">Income!$W$22</definedName>
    <definedName name="SD_161x1_2935x1_2951x15_63_S_0" localSheetId="18" hidden="1">Income!$AC$22</definedName>
    <definedName name="SD_161x1_2935x1_2951x15_64_S_0" localSheetId="18" hidden="1">Income!$AE$22</definedName>
    <definedName name="SD_161x1_2935x1_2951x15_65_S_0" localSheetId="18" hidden="1">Income!$AD$22</definedName>
    <definedName name="SD_161x1_2935x1_2951x15_66_S_0" localSheetId="18" hidden="1">Income!$U$22</definedName>
    <definedName name="SD_161x1_2935x1_2951x15_67_S_0" localSheetId="18" hidden="1">Income!$V$22</definedName>
    <definedName name="SD_161x1_2935x1_2951x15_68_S_0" localSheetId="18" hidden="1">Income!$Y$22</definedName>
    <definedName name="SD_161x1_2935x1_2951x15_69_S_0" localSheetId="18" hidden="1">Income!$X$22</definedName>
    <definedName name="SD_161x1_2935x1_2951x15_70_S_0" localSheetId="18" hidden="1">Income!$AA$22</definedName>
    <definedName name="SD_161x1_2935x1_2951x15_71_S_0" localSheetId="18" hidden="1">Income!$AB$22</definedName>
    <definedName name="SD_161x1_2935x1_2951x15_73_S_0" localSheetId="18" hidden="1">Income!$T$22</definedName>
    <definedName name="SD_161x1_2935x1_2951x15_75_S_0" localSheetId="18" hidden="1">Income!$AS$22</definedName>
    <definedName name="SD_161x1_2935x1_2951x15_76_S_0" localSheetId="18" hidden="1">Income!$AF$22</definedName>
    <definedName name="SD_161x1_2935x1_2951x15_77_S_0" localSheetId="18" hidden="1">Income!$AT$22</definedName>
    <definedName name="SD_161x1_2935x1_2951x15_78_S_0" localSheetId="18" hidden="1">Income!$AG$22</definedName>
    <definedName name="SD_161x1_2935x1_2951x15_79_S_0" localSheetId="18" hidden="1">Income!$AU$22</definedName>
    <definedName name="SD_161x1_2935x1_2951x15_80_S_0" localSheetId="18" hidden="1">Income!$AH$22</definedName>
    <definedName name="SD_161x1_2935x1_2951x15_81_S_0" localSheetId="18" hidden="1">Income!$AV$22</definedName>
    <definedName name="SD_161x1_2935x1_2951x15_82_S_0" localSheetId="18" hidden="1">Income!$AI$22</definedName>
    <definedName name="SD_161x1_2935x1_2951x15_83_S_0" localSheetId="18" hidden="1">Income!$AW$22</definedName>
    <definedName name="SD_161x1_2935x1_2951x15_84_S_0" localSheetId="18" hidden="1">Income!$AJ$22</definedName>
    <definedName name="SD_161x1_2935x1_2951x15_91_B_1" localSheetId="18" hidden="1">Income!$B$22</definedName>
    <definedName name="SD_161x1_2935x1_2951x15_93_S_1" localSheetId="18" hidden="1">Income!$AL$22</definedName>
    <definedName name="SD_161x1_2935x1_2951x16_101_S_1" localSheetId="18" hidden="1">Income!$L$23</definedName>
    <definedName name="SD_161x1_2935x1_2951x16_107_S_0" localSheetId="18" hidden="1">Income!$H$23</definedName>
    <definedName name="SD_161x1_2935x1_2951x16_109_S_1" localSheetId="18" hidden="1">Income!$G$23</definedName>
    <definedName name="SD_161x1_2935x1_2951x16_52_S_0" localSheetId="18" hidden="1">Income!$C$23</definedName>
    <definedName name="SD_161x1_2935x1_2951x16_53_S_0" localSheetId="18" hidden="1">Income!$D$23</definedName>
    <definedName name="SD_161x1_2935x1_2951x16_54_S_0" localSheetId="18" hidden="1">Income!$F$23</definedName>
    <definedName name="SD_161x1_2935x1_2951x16_57_S_0" localSheetId="18" hidden="1">Income!$AK$23</definedName>
    <definedName name="SD_161x1_2935x1_2951x16_58_S_0" localSheetId="18" hidden="1">Income!$AP$23</definedName>
    <definedName name="SD_161x1_2935x1_2951x16_59_S_0" localSheetId="18" hidden="1">Income!$AN$23</definedName>
    <definedName name="SD_161x1_2935x1_2951x16_60_S_0" localSheetId="18" hidden="1">Income!$AO$23</definedName>
    <definedName name="SD_161x1_2935x1_2951x16_61_S_0" localSheetId="18" hidden="1">Income!$Z$23</definedName>
    <definedName name="SD_161x1_2935x1_2951x16_62_S_0" localSheetId="18" hidden="1">Income!$W$23</definedName>
    <definedName name="SD_161x1_2935x1_2951x16_63_S_0" localSheetId="18" hidden="1">Income!$AC$23</definedName>
    <definedName name="SD_161x1_2935x1_2951x16_64_S_0" localSheetId="18" hidden="1">Income!$AE$23</definedName>
    <definedName name="SD_161x1_2935x1_2951x16_65_S_0" localSheetId="18" hidden="1">Income!$AD$23</definedName>
    <definedName name="SD_161x1_2935x1_2951x16_66_S_0" localSheetId="18" hidden="1">Income!$U$23</definedName>
    <definedName name="SD_161x1_2935x1_2951x16_67_S_0" localSheetId="18" hidden="1">Income!$V$23</definedName>
    <definedName name="SD_161x1_2935x1_2951x16_68_S_0" localSheetId="18" hidden="1">Income!$Y$23</definedName>
    <definedName name="SD_161x1_2935x1_2951x16_69_S_0" localSheetId="18" hidden="1">Income!$X$23</definedName>
    <definedName name="SD_161x1_2935x1_2951x16_70_S_0" localSheetId="18" hidden="1">Income!$AA$23</definedName>
    <definedName name="SD_161x1_2935x1_2951x16_71_S_0" localSheetId="18" hidden="1">Income!$AB$23</definedName>
    <definedName name="SD_161x1_2935x1_2951x16_73_S_0" localSheetId="18" hidden="1">Income!$T$23</definedName>
    <definedName name="SD_161x1_2935x1_2951x16_75_S_0" localSheetId="18" hidden="1">Income!$AS$23</definedName>
    <definedName name="SD_161x1_2935x1_2951x16_76_S_0" localSheetId="18" hidden="1">Income!$AF$23</definedName>
    <definedName name="SD_161x1_2935x1_2951x16_77_S_0" localSheetId="18" hidden="1">Income!$AT$23</definedName>
    <definedName name="SD_161x1_2935x1_2951x16_78_S_0" localSheetId="18" hidden="1">Income!$AG$23</definedName>
    <definedName name="SD_161x1_2935x1_2951x16_79_S_0" localSheetId="18" hidden="1">Income!$AU$23</definedName>
    <definedName name="SD_161x1_2935x1_2951x16_80_S_0" localSheetId="18" hidden="1">Income!$AH$23</definedName>
    <definedName name="SD_161x1_2935x1_2951x16_81_S_0" localSheetId="18" hidden="1">Income!$AV$23</definedName>
    <definedName name="SD_161x1_2935x1_2951x16_82_S_0" localSheetId="18" hidden="1">Income!$AI$23</definedName>
    <definedName name="SD_161x1_2935x1_2951x16_83_S_0" localSheetId="18" hidden="1">Income!$AW$23</definedName>
    <definedName name="SD_161x1_2935x1_2951x16_84_S_0" localSheetId="18" hidden="1">Income!$AJ$23</definedName>
    <definedName name="SD_161x1_2935x1_2951x16_91_B_1" localSheetId="18" hidden="1">Income!$B$23</definedName>
    <definedName name="SD_161x1_2935x1_2951x16_93_S_1" localSheetId="18" hidden="1">Income!$AL$23</definedName>
    <definedName name="SD_161x1_2935x1_2951x17_101_S_1" localSheetId="18" hidden="1">Income!$L$24</definedName>
    <definedName name="SD_161x1_2935x1_2951x17_107_S_0" localSheetId="18" hidden="1">Income!$H$24</definedName>
    <definedName name="SD_161x1_2935x1_2951x17_109_S_1" localSheetId="18" hidden="1">Income!$G$24</definedName>
    <definedName name="SD_161x1_2935x1_2951x17_52_S_0" localSheetId="18" hidden="1">Income!$C$24</definedName>
    <definedName name="SD_161x1_2935x1_2951x17_53_S_0" localSheetId="18" hidden="1">Income!$D$24</definedName>
    <definedName name="SD_161x1_2935x1_2951x17_54_S_0" localSheetId="18" hidden="1">Income!$F$24</definedName>
    <definedName name="SD_161x1_2935x1_2951x17_57_S_0" localSheetId="18" hidden="1">Income!$AK$24</definedName>
    <definedName name="SD_161x1_2935x1_2951x17_58_S_0" localSheetId="18" hidden="1">Income!$AP$24</definedName>
    <definedName name="SD_161x1_2935x1_2951x17_59_S_0" localSheetId="18" hidden="1">Income!$AN$24</definedName>
    <definedName name="SD_161x1_2935x1_2951x17_60_S_0" localSheetId="18" hidden="1">Income!$AO$24</definedName>
    <definedName name="SD_161x1_2935x1_2951x17_61_S_0" localSheetId="18" hidden="1">Income!$Z$24</definedName>
    <definedName name="SD_161x1_2935x1_2951x17_62_S_0" localSheetId="18" hidden="1">Income!$W$24</definedName>
    <definedName name="SD_161x1_2935x1_2951x17_63_S_0" localSheetId="18" hidden="1">Income!$AC$24</definedName>
    <definedName name="SD_161x1_2935x1_2951x17_64_S_0" localSheetId="18" hidden="1">Income!$AE$24</definedName>
    <definedName name="SD_161x1_2935x1_2951x17_65_S_0" localSheetId="18" hidden="1">Income!$AD$24</definedName>
    <definedName name="SD_161x1_2935x1_2951x17_66_S_0" localSheetId="18" hidden="1">Income!$U$24</definedName>
    <definedName name="SD_161x1_2935x1_2951x17_67_S_0" localSheetId="18" hidden="1">Income!$V$24</definedName>
    <definedName name="SD_161x1_2935x1_2951x17_68_S_0" localSheetId="18" hidden="1">Income!$Y$24</definedName>
    <definedName name="SD_161x1_2935x1_2951x17_69_S_0" localSheetId="18" hidden="1">Income!$X$24</definedName>
    <definedName name="SD_161x1_2935x1_2951x17_70_S_0" localSheetId="18" hidden="1">Income!$AA$24</definedName>
    <definedName name="SD_161x1_2935x1_2951x17_71_S_0" localSheetId="18" hidden="1">Income!$AB$24</definedName>
    <definedName name="SD_161x1_2935x1_2951x17_73_S_0" localSheetId="18" hidden="1">Income!$T$24</definedName>
    <definedName name="SD_161x1_2935x1_2951x17_75_S_0" localSheetId="18" hidden="1">Income!$AS$24</definedName>
    <definedName name="SD_161x1_2935x1_2951x17_76_S_0" localSheetId="18" hidden="1">Income!$AF$24</definedName>
    <definedName name="SD_161x1_2935x1_2951x17_77_S_0" localSheetId="18" hidden="1">Income!$AT$24</definedName>
    <definedName name="SD_161x1_2935x1_2951x17_78_S_0" localSheetId="18" hidden="1">Income!$AG$24</definedName>
    <definedName name="SD_161x1_2935x1_2951x17_79_S_0" localSheetId="18" hidden="1">Income!$AU$24</definedName>
    <definedName name="SD_161x1_2935x1_2951x17_80_S_0" localSheetId="18" hidden="1">Income!$AH$24</definedName>
    <definedName name="SD_161x1_2935x1_2951x17_81_S_0" localSheetId="18" hidden="1">Income!$AV$24</definedName>
    <definedName name="SD_161x1_2935x1_2951x17_82_S_0" localSheetId="18" hidden="1">Income!$AI$24</definedName>
    <definedName name="SD_161x1_2935x1_2951x17_83_S_0" localSheetId="18" hidden="1">Income!$AW$24</definedName>
    <definedName name="SD_161x1_2935x1_2951x17_84_S_0" localSheetId="18" hidden="1">Income!$AJ$24</definedName>
    <definedName name="SD_161x1_2935x1_2951x17_91_B_1" localSheetId="18" hidden="1">Income!$B$24</definedName>
    <definedName name="SD_161x1_2935x1_2951x17_93_S_1" localSheetId="18" hidden="1">Income!$AL$24</definedName>
    <definedName name="SD_161x1_2935x1_2951x18_101_S_1" localSheetId="18" hidden="1">Income!$L$25</definedName>
    <definedName name="SD_161x1_2935x1_2951x18_107_S_0" localSheetId="18" hidden="1">Income!$H$25</definedName>
    <definedName name="SD_161x1_2935x1_2951x18_109_S_1" localSheetId="18" hidden="1">Income!$G$25</definedName>
    <definedName name="SD_161x1_2935x1_2951x18_52_S_0" localSheetId="18" hidden="1">Income!$C$25</definedName>
    <definedName name="SD_161x1_2935x1_2951x18_53_S_0" localSheetId="18" hidden="1">Income!$D$25</definedName>
    <definedName name="SD_161x1_2935x1_2951x18_54_S_0" localSheetId="18" hidden="1">Income!$F$25</definedName>
    <definedName name="SD_161x1_2935x1_2951x18_57_S_0" localSheetId="18" hidden="1">Income!$AK$25</definedName>
    <definedName name="SD_161x1_2935x1_2951x18_58_S_0" localSheetId="18" hidden="1">Income!$AP$25</definedName>
    <definedName name="SD_161x1_2935x1_2951x18_59_S_0" localSheetId="18" hidden="1">Income!$AN$25</definedName>
    <definedName name="SD_161x1_2935x1_2951x18_60_S_0" localSheetId="18" hidden="1">Income!$AO$25</definedName>
    <definedName name="SD_161x1_2935x1_2951x18_61_S_0" localSheetId="18" hidden="1">Income!$Z$25</definedName>
    <definedName name="SD_161x1_2935x1_2951x18_62_S_0" localSheetId="18" hidden="1">Income!$W$25</definedName>
    <definedName name="SD_161x1_2935x1_2951x18_63_S_0" localSheetId="18" hidden="1">Income!$AC$25</definedName>
    <definedName name="SD_161x1_2935x1_2951x18_64_S_0" localSheetId="18" hidden="1">Income!$AE$25</definedName>
    <definedName name="SD_161x1_2935x1_2951x18_65_S_0" localSheetId="18" hidden="1">Income!$AD$25</definedName>
    <definedName name="SD_161x1_2935x1_2951x18_66_S_0" localSheetId="18" hidden="1">Income!$U$25</definedName>
    <definedName name="SD_161x1_2935x1_2951x18_67_S_0" localSheetId="18" hidden="1">Income!$V$25</definedName>
    <definedName name="SD_161x1_2935x1_2951x18_68_S_0" localSheetId="18" hidden="1">Income!$Y$25</definedName>
    <definedName name="SD_161x1_2935x1_2951x18_69_S_0" localSheetId="18" hidden="1">Income!$X$25</definedName>
    <definedName name="SD_161x1_2935x1_2951x18_70_S_0" localSheetId="18" hidden="1">Income!$AA$25</definedName>
    <definedName name="SD_161x1_2935x1_2951x18_71_S_0" localSheetId="18" hidden="1">Income!$AB$25</definedName>
    <definedName name="SD_161x1_2935x1_2951x18_73_S_0" localSheetId="18" hidden="1">Income!$T$25</definedName>
    <definedName name="SD_161x1_2935x1_2951x18_75_S_0" localSheetId="18" hidden="1">Income!$AS$25</definedName>
    <definedName name="SD_161x1_2935x1_2951x18_76_S_0" localSheetId="18" hidden="1">Income!$AF$25</definedName>
    <definedName name="SD_161x1_2935x1_2951x18_77_S_0" localSheetId="18" hidden="1">Income!$AT$25</definedName>
    <definedName name="SD_161x1_2935x1_2951x18_78_S_0" localSheetId="18" hidden="1">Income!$AG$25</definedName>
    <definedName name="SD_161x1_2935x1_2951x18_79_S_0" localSheetId="18" hidden="1">Income!$AU$25</definedName>
    <definedName name="SD_161x1_2935x1_2951x18_80_S_0" localSheetId="18" hidden="1">Income!$AH$25</definedName>
    <definedName name="SD_161x1_2935x1_2951x18_81_S_0" localSheetId="18" hidden="1">Income!$AV$25</definedName>
    <definedName name="SD_161x1_2935x1_2951x18_82_S_0" localSheetId="18" hidden="1">Income!$AI$25</definedName>
    <definedName name="SD_161x1_2935x1_2951x18_83_S_0" localSheetId="18" hidden="1">Income!$AW$25</definedName>
    <definedName name="SD_161x1_2935x1_2951x18_84_S_0" localSheetId="18" hidden="1">Income!$AJ$25</definedName>
    <definedName name="SD_161x1_2935x1_2951x18_91_B_1" localSheetId="18" hidden="1">Income!$B$25</definedName>
    <definedName name="SD_161x1_2935x1_2951x18_93_S_1" localSheetId="18" hidden="1">Income!$AL$25</definedName>
    <definedName name="SD_161x1_2935x1_2951x19_101_S_1" localSheetId="18" hidden="1">Income!$L$26</definedName>
    <definedName name="SD_161x1_2935x1_2951x19_107_S_0" localSheetId="18" hidden="1">Income!$H$26</definedName>
    <definedName name="SD_161x1_2935x1_2951x19_109_S_1" localSheetId="18" hidden="1">Income!$G$26</definedName>
    <definedName name="SD_161x1_2935x1_2951x19_52_S_0" localSheetId="18" hidden="1">Income!$C$26</definedName>
    <definedName name="SD_161x1_2935x1_2951x19_53_S_0" localSheetId="18" hidden="1">Income!$D$26</definedName>
    <definedName name="SD_161x1_2935x1_2951x19_54_S_0" localSheetId="18" hidden="1">Income!$F$26</definedName>
    <definedName name="SD_161x1_2935x1_2951x19_57_S_0" localSheetId="18" hidden="1">Income!$AK$26</definedName>
    <definedName name="SD_161x1_2935x1_2951x19_58_S_0" localSheetId="18" hidden="1">Income!$AP$26</definedName>
    <definedName name="SD_161x1_2935x1_2951x19_59_S_0" localSheetId="18" hidden="1">Income!$AN$26</definedName>
    <definedName name="SD_161x1_2935x1_2951x19_60_S_0" localSheetId="18" hidden="1">Income!$AO$26</definedName>
    <definedName name="SD_161x1_2935x1_2951x19_61_S_0" localSheetId="18" hidden="1">Income!$Z$26</definedName>
    <definedName name="SD_161x1_2935x1_2951x19_62_S_0" localSheetId="18" hidden="1">Income!$W$26</definedName>
    <definedName name="SD_161x1_2935x1_2951x19_63_S_0" localSheetId="18" hidden="1">Income!$AC$26</definedName>
    <definedName name="SD_161x1_2935x1_2951x19_64_S_0" localSheetId="18" hidden="1">Income!$AE$26</definedName>
    <definedName name="SD_161x1_2935x1_2951x19_65_S_0" localSheetId="18" hidden="1">Income!$AD$26</definedName>
    <definedName name="SD_161x1_2935x1_2951x19_66_S_0" localSheetId="18" hidden="1">Income!$U$26</definedName>
    <definedName name="SD_161x1_2935x1_2951x19_67_S_0" localSheetId="18" hidden="1">Income!$V$26</definedName>
    <definedName name="SD_161x1_2935x1_2951x19_68_S_0" localSheetId="18" hidden="1">Income!$Y$26</definedName>
    <definedName name="SD_161x1_2935x1_2951x19_69_S_0" localSheetId="18" hidden="1">Income!$X$26</definedName>
    <definedName name="SD_161x1_2935x1_2951x19_70_S_0" localSheetId="18" hidden="1">Income!$AA$26</definedName>
    <definedName name="SD_161x1_2935x1_2951x19_71_S_0" localSheetId="18" hidden="1">Income!$AB$26</definedName>
    <definedName name="SD_161x1_2935x1_2951x19_73_S_0" localSheetId="18" hidden="1">Income!$T$26</definedName>
    <definedName name="SD_161x1_2935x1_2951x19_75_S_0" localSheetId="18" hidden="1">Income!$AS$26</definedName>
    <definedName name="SD_161x1_2935x1_2951x19_76_S_0" localSheetId="18" hidden="1">Income!$AF$26</definedName>
    <definedName name="SD_161x1_2935x1_2951x19_77_S_0" localSheetId="18" hidden="1">Income!$AT$26</definedName>
    <definedName name="SD_161x1_2935x1_2951x19_78_S_0" localSheetId="18" hidden="1">Income!$AG$26</definedName>
    <definedName name="SD_161x1_2935x1_2951x19_79_S_0" localSheetId="18" hidden="1">Income!$AU$26</definedName>
    <definedName name="SD_161x1_2935x1_2951x19_80_S_0" localSheetId="18" hidden="1">Income!$AH$26</definedName>
    <definedName name="SD_161x1_2935x1_2951x19_81_S_0" localSheetId="18" hidden="1">Income!$AV$26</definedName>
    <definedName name="SD_161x1_2935x1_2951x19_82_S_0" localSheetId="18" hidden="1">Income!$AI$26</definedName>
    <definedName name="SD_161x1_2935x1_2951x19_83_S_0" localSheetId="18" hidden="1">Income!$AW$26</definedName>
    <definedName name="SD_161x1_2935x1_2951x19_84_S_0" localSheetId="18" hidden="1">Income!$AJ$26</definedName>
    <definedName name="SD_161x1_2935x1_2951x19_91_B_1" localSheetId="18" hidden="1">Income!$B$26</definedName>
    <definedName name="SD_161x1_2935x1_2951x19_93_S_1" localSheetId="18" hidden="1">Income!$AL$26</definedName>
    <definedName name="SD_161x1_2935x1_2951x2_101_S_1" localSheetId="18" hidden="1">Income!$L$9</definedName>
    <definedName name="SD_161x1_2935x1_2951x2_107_S_0" localSheetId="18" hidden="1">Income!$H$9</definedName>
    <definedName name="SD_161x1_2935x1_2951x2_109_S_1" localSheetId="18" hidden="1">Income!$G$9</definedName>
    <definedName name="SD_161x1_2935x1_2951x2_52_S_0" localSheetId="18" hidden="1">Income!$C$9</definedName>
    <definedName name="SD_161x1_2935x1_2951x2_53_S_0" localSheetId="18" hidden="1">Income!$D$9</definedName>
    <definedName name="SD_161x1_2935x1_2951x2_54_S_0" localSheetId="18" hidden="1">Income!$F$9</definedName>
    <definedName name="SD_161x1_2935x1_2951x2_57_S_0" localSheetId="18" hidden="1">Income!$AK$9</definedName>
    <definedName name="SD_161x1_2935x1_2951x2_58_S_0" localSheetId="18" hidden="1">Income!$AP$9</definedName>
    <definedName name="SD_161x1_2935x1_2951x2_59_S_0" localSheetId="18" hidden="1">Income!$AN$9</definedName>
    <definedName name="SD_161x1_2935x1_2951x2_60_S_0" localSheetId="18" hidden="1">Income!$AO$9</definedName>
    <definedName name="SD_161x1_2935x1_2951x2_61_S_0" localSheetId="18" hidden="1">Income!$Z$9</definedName>
    <definedName name="SD_161x1_2935x1_2951x2_62_S_0" localSheetId="18" hidden="1">Income!$W$9</definedName>
    <definedName name="SD_161x1_2935x1_2951x2_63_S_0" localSheetId="18" hidden="1">Income!$AC$9</definedName>
    <definedName name="SD_161x1_2935x1_2951x2_64_S_0" localSheetId="18" hidden="1">Income!$AE$9</definedName>
    <definedName name="SD_161x1_2935x1_2951x2_65_S_0" localSheetId="18" hidden="1">Income!$AD$9</definedName>
    <definedName name="SD_161x1_2935x1_2951x2_66_S_0" localSheetId="18" hidden="1">Income!$U$9</definedName>
    <definedName name="SD_161x1_2935x1_2951x2_67_S_0" localSheetId="18" hidden="1">Income!$V$9</definedName>
    <definedName name="SD_161x1_2935x1_2951x2_68_S_0" localSheetId="18" hidden="1">Income!$Y$9</definedName>
    <definedName name="SD_161x1_2935x1_2951x2_69_S_0" localSheetId="18" hidden="1">Income!$X$9</definedName>
    <definedName name="SD_161x1_2935x1_2951x2_70_S_0" localSheetId="18" hidden="1">Income!$AA$9</definedName>
    <definedName name="SD_161x1_2935x1_2951x2_71_S_0" localSheetId="18" hidden="1">Income!$AB$9</definedName>
    <definedName name="SD_161x1_2935x1_2951x2_73_S_0" localSheetId="18" hidden="1">Income!$T$9</definedName>
    <definedName name="SD_161x1_2935x1_2951x2_75_S_0" localSheetId="18" hidden="1">Income!$AS$9</definedName>
    <definedName name="SD_161x1_2935x1_2951x2_76_S_0" localSheetId="18" hidden="1">Income!$AF$9</definedName>
    <definedName name="SD_161x1_2935x1_2951x2_77_S_0" localSheetId="18" hidden="1">Income!$AT$9</definedName>
    <definedName name="SD_161x1_2935x1_2951x2_78_S_0" localSheetId="18" hidden="1">Income!$AG$9</definedName>
    <definedName name="SD_161x1_2935x1_2951x2_79_S_0" localSheetId="18" hidden="1">Income!$AU$9</definedName>
    <definedName name="SD_161x1_2935x1_2951x2_80_S_0" localSheetId="18" hidden="1">Income!$AH$9</definedName>
    <definedName name="SD_161x1_2935x1_2951x2_81_S_0" localSheetId="18" hidden="1">Income!$AV$9</definedName>
    <definedName name="SD_161x1_2935x1_2951x2_82_S_0" localSheetId="18" hidden="1">Income!$AI$9</definedName>
    <definedName name="SD_161x1_2935x1_2951x2_83_S_0" localSheetId="18" hidden="1">Income!$AW$9</definedName>
    <definedName name="SD_161x1_2935x1_2951x2_84_S_0" localSheetId="18" hidden="1">Income!$AJ$9</definedName>
    <definedName name="SD_161x1_2935x1_2951x2_91_S_1" localSheetId="18" hidden="1">Income!$B$9</definedName>
    <definedName name="SD_161x1_2935x1_2951x2_93_S_1" localSheetId="18" hidden="1">Income!$AL$9</definedName>
    <definedName name="SD_161x1_2935x1_2951x20_101_S_1" localSheetId="18" hidden="1">Income!$L$27</definedName>
    <definedName name="SD_161x1_2935x1_2951x20_107_S_0" localSheetId="18" hidden="1">Income!$H$27</definedName>
    <definedName name="SD_161x1_2935x1_2951x20_109_S_1" localSheetId="18" hidden="1">Income!$G$27</definedName>
    <definedName name="SD_161x1_2935x1_2951x20_52_S_0" localSheetId="18" hidden="1">Income!$C$27</definedName>
    <definedName name="SD_161x1_2935x1_2951x20_53_S_0" localSheetId="18" hidden="1">Income!$D$27</definedName>
    <definedName name="SD_161x1_2935x1_2951x20_54_S_0" localSheetId="18" hidden="1">Income!$F$27</definedName>
    <definedName name="SD_161x1_2935x1_2951x20_57_S_0" localSheetId="18" hidden="1">Income!$AK$27</definedName>
    <definedName name="SD_161x1_2935x1_2951x20_58_S_0" localSheetId="18" hidden="1">Income!$AP$27</definedName>
    <definedName name="SD_161x1_2935x1_2951x20_59_S_0" localSheetId="18" hidden="1">Income!$AN$27</definedName>
    <definedName name="SD_161x1_2935x1_2951x20_60_S_0" localSheetId="18" hidden="1">Income!$AO$27</definedName>
    <definedName name="SD_161x1_2935x1_2951x20_61_S_0" localSheetId="18" hidden="1">Income!$Z$27</definedName>
    <definedName name="SD_161x1_2935x1_2951x20_62_S_0" localSheetId="18" hidden="1">Income!$W$27</definedName>
    <definedName name="SD_161x1_2935x1_2951x20_63_S_0" localSheetId="18" hidden="1">Income!$AC$27</definedName>
    <definedName name="SD_161x1_2935x1_2951x20_64_S_0" localSheetId="18" hidden="1">Income!$AE$27</definedName>
    <definedName name="SD_161x1_2935x1_2951x20_65_S_0" localSheetId="18" hidden="1">Income!$AD$27</definedName>
    <definedName name="SD_161x1_2935x1_2951x20_66_S_0" localSheetId="18" hidden="1">Income!$U$27</definedName>
    <definedName name="SD_161x1_2935x1_2951x20_67_S_0" localSheetId="18" hidden="1">Income!$V$27</definedName>
    <definedName name="SD_161x1_2935x1_2951x20_68_S_0" localSheetId="18" hidden="1">Income!$Y$27</definedName>
    <definedName name="SD_161x1_2935x1_2951x20_69_S_0" localSheetId="18" hidden="1">Income!$X$27</definedName>
    <definedName name="SD_161x1_2935x1_2951x20_70_S_0" localSheetId="18" hidden="1">Income!$AA$27</definedName>
    <definedName name="SD_161x1_2935x1_2951x20_71_S_0" localSheetId="18" hidden="1">Income!$AB$27</definedName>
    <definedName name="SD_161x1_2935x1_2951x20_73_S_0" localSheetId="18" hidden="1">Income!$T$27</definedName>
    <definedName name="SD_161x1_2935x1_2951x20_75_S_0" localSheetId="18" hidden="1">Income!$AS$27</definedName>
    <definedName name="SD_161x1_2935x1_2951x20_76_S_0" localSheetId="18" hidden="1">Income!$AF$27</definedName>
    <definedName name="SD_161x1_2935x1_2951x20_77_S_0" localSheetId="18" hidden="1">Income!$AT$27</definedName>
    <definedName name="SD_161x1_2935x1_2951x20_78_S_0" localSheetId="18" hidden="1">Income!$AG$27</definedName>
    <definedName name="SD_161x1_2935x1_2951x20_79_S_0" localSheetId="18" hidden="1">Income!$AU$27</definedName>
    <definedName name="SD_161x1_2935x1_2951x20_80_S_0" localSheetId="18" hidden="1">Income!$AH$27</definedName>
    <definedName name="SD_161x1_2935x1_2951x20_81_S_0" localSheetId="18" hidden="1">Income!$AV$27</definedName>
    <definedName name="SD_161x1_2935x1_2951x20_82_S_0" localSheetId="18" hidden="1">Income!$AI$27</definedName>
    <definedName name="SD_161x1_2935x1_2951x20_83_S_0" localSheetId="18" hidden="1">Income!$AW$27</definedName>
    <definedName name="SD_161x1_2935x1_2951x20_84_S_0" localSheetId="18" hidden="1">Income!$AJ$27</definedName>
    <definedName name="SD_161x1_2935x1_2951x20_91_B_1" localSheetId="18" hidden="1">Income!$B$27</definedName>
    <definedName name="SD_161x1_2935x1_2951x20_93_S_1" localSheetId="18" hidden="1">Income!$AL$27</definedName>
    <definedName name="SD_161x1_2935x1_2951x21_101_S_1" localSheetId="18" hidden="1">Income!$L$28</definedName>
    <definedName name="SD_161x1_2935x1_2951x21_107_S_0" localSheetId="18" hidden="1">Income!$H$28</definedName>
    <definedName name="SD_161x1_2935x1_2951x21_109_S_1" localSheetId="18" hidden="1">Income!$G$28</definedName>
    <definedName name="SD_161x1_2935x1_2951x21_52_S_0" localSheetId="18" hidden="1">Income!$C$28</definedName>
    <definedName name="SD_161x1_2935x1_2951x21_53_S_0" localSheetId="18" hidden="1">Income!$D$28</definedName>
    <definedName name="SD_161x1_2935x1_2951x21_54_S_0" localSheetId="18" hidden="1">Income!$F$28</definedName>
    <definedName name="SD_161x1_2935x1_2951x21_57_S_0" localSheetId="18" hidden="1">Income!$AK$28</definedName>
    <definedName name="SD_161x1_2935x1_2951x21_58_S_0" localSheetId="18" hidden="1">Income!$AP$28</definedName>
    <definedName name="SD_161x1_2935x1_2951x21_59_S_0" localSheetId="18" hidden="1">Income!$AN$28</definedName>
    <definedName name="SD_161x1_2935x1_2951x21_60_S_0" localSheetId="18" hidden="1">Income!$AO$28</definedName>
    <definedName name="SD_161x1_2935x1_2951x21_61_S_0" localSheetId="18" hidden="1">Income!$Z$28</definedName>
    <definedName name="SD_161x1_2935x1_2951x21_62_S_0" localSheetId="18" hidden="1">Income!$W$28</definedName>
    <definedName name="SD_161x1_2935x1_2951x21_63_S_0" localSheetId="18" hidden="1">Income!$AC$28</definedName>
    <definedName name="SD_161x1_2935x1_2951x21_64_S_0" localSheetId="18" hidden="1">Income!$AE$28</definedName>
    <definedName name="SD_161x1_2935x1_2951x21_65_S_0" localSheetId="18" hidden="1">Income!$AD$28</definedName>
    <definedName name="SD_161x1_2935x1_2951x21_66_S_0" localSheetId="18" hidden="1">Income!$U$28</definedName>
    <definedName name="SD_161x1_2935x1_2951x21_67_S_0" localSheetId="18" hidden="1">Income!$V$28</definedName>
    <definedName name="SD_161x1_2935x1_2951x21_68_S_0" localSheetId="18" hidden="1">Income!$Y$28</definedName>
    <definedName name="SD_161x1_2935x1_2951x21_69_S_0" localSheetId="18" hidden="1">Income!$X$28</definedName>
    <definedName name="SD_161x1_2935x1_2951x21_70_S_0" localSheetId="18" hidden="1">Income!$AA$28</definedName>
    <definedName name="SD_161x1_2935x1_2951x21_71_S_0" localSheetId="18" hidden="1">Income!$AB$28</definedName>
    <definedName name="SD_161x1_2935x1_2951x21_73_S_0" localSheetId="18" hidden="1">Income!$T$28</definedName>
    <definedName name="SD_161x1_2935x1_2951x21_75_S_0" localSheetId="18" hidden="1">Income!$AS$28</definedName>
    <definedName name="SD_161x1_2935x1_2951x21_76_S_0" localSheetId="18" hidden="1">Income!$AF$28</definedName>
    <definedName name="SD_161x1_2935x1_2951x21_77_S_0" localSheetId="18" hidden="1">Income!$AT$28</definedName>
    <definedName name="SD_161x1_2935x1_2951x21_78_S_0" localSheetId="18" hidden="1">Income!$AG$28</definedName>
    <definedName name="SD_161x1_2935x1_2951x21_79_S_0" localSheetId="18" hidden="1">Income!$AU$28</definedName>
    <definedName name="SD_161x1_2935x1_2951x21_80_S_0" localSheetId="18" hidden="1">Income!$AH$28</definedName>
    <definedName name="SD_161x1_2935x1_2951x21_81_S_0" localSheetId="18" hidden="1">Income!$AV$28</definedName>
    <definedName name="SD_161x1_2935x1_2951x21_82_S_0" localSheetId="18" hidden="1">Income!$AI$28</definedName>
    <definedName name="SD_161x1_2935x1_2951x21_83_S_0" localSheetId="18" hidden="1">Income!$AW$28</definedName>
    <definedName name="SD_161x1_2935x1_2951x21_84_S_0" localSheetId="18" hidden="1">Income!$AJ$28</definedName>
    <definedName name="SD_161x1_2935x1_2951x21_91_B_1" localSheetId="18" hidden="1">Income!$B$28</definedName>
    <definedName name="SD_161x1_2935x1_2951x21_93_S_1" localSheetId="18" hidden="1">Income!$AL$28</definedName>
    <definedName name="SD_161x1_2935x1_2951x22_101_S_1" localSheetId="18" hidden="1">Income!$L$29</definedName>
    <definedName name="SD_161x1_2935x1_2951x22_107_S_0" localSheetId="18" hidden="1">Income!$H$29</definedName>
    <definedName name="SD_161x1_2935x1_2951x22_109_S_1" localSheetId="18" hidden="1">Income!$G$29</definedName>
    <definedName name="SD_161x1_2935x1_2951x22_52_S_0" localSheetId="18" hidden="1">Income!$C$29</definedName>
    <definedName name="SD_161x1_2935x1_2951x22_53_S_0" localSheetId="18" hidden="1">Income!$D$29</definedName>
    <definedName name="SD_161x1_2935x1_2951x22_54_S_0" localSheetId="18" hidden="1">Income!$F$29</definedName>
    <definedName name="SD_161x1_2935x1_2951x22_57_S_0" localSheetId="18" hidden="1">Income!$AK$29</definedName>
    <definedName name="SD_161x1_2935x1_2951x22_58_S_0" localSheetId="18" hidden="1">Income!$AP$29</definedName>
    <definedName name="SD_161x1_2935x1_2951x22_59_S_0" localSheetId="18" hidden="1">Income!$AN$29</definedName>
    <definedName name="SD_161x1_2935x1_2951x22_60_S_0" localSheetId="18" hidden="1">Income!$AO$29</definedName>
    <definedName name="SD_161x1_2935x1_2951x22_61_S_0" localSheetId="18" hidden="1">Income!$Z$29</definedName>
    <definedName name="SD_161x1_2935x1_2951x22_62_S_0" localSheetId="18" hidden="1">Income!$W$29</definedName>
    <definedName name="SD_161x1_2935x1_2951x22_63_S_0" localSheetId="18" hidden="1">Income!$AC$29</definedName>
    <definedName name="SD_161x1_2935x1_2951x22_64_S_0" localSheetId="18" hidden="1">Income!$AE$29</definedName>
    <definedName name="SD_161x1_2935x1_2951x22_65_S_0" localSheetId="18" hidden="1">Income!$AD$29</definedName>
    <definedName name="SD_161x1_2935x1_2951x22_66_S_0" localSheetId="18" hidden="1">Income!$U$29</definedName>
    <definedName name="SD_161x1_2935x1_2951x22_67_S_0" localSheetId="18" hidden="1">Income!$V$29</definedName>
    <definedName name="SD_161x1_2935x1_2951x22_68_S_0" localSheetId="18" hidden="1">Income!$Y$29</definedName>
    <definedName name="SD_161x1_2935x1_2951x22_69_S_0" localSheetId="18" hidden="1">Income!$X$29</definedName>
    <definedName name="SD_161x1_2935x1_2951x22_70_S_0" localSheetId="18" hidden="1">Income!$AA$29</definedName>
    <definedName name="SD_161x1_2935x1_2951x22_71_S_0" localSheetId="18" hidden="1">Income!$AB$29</definedName>
    <definedName name="SD_161x1_2935x1_2951x22_73_S_0" localSheetId="18" hidden="1">Income!$T$29</definedName>
    <definedName name="SD_161x1_2935x1_2951x22_75_S_0" localSheetId="18" hidden="1">Income!$AS$29</definedName>
    <definedName name="SD_161x1_2935x1_2951x22_76_S_0" localSheetId="18" hidden="1">Income!$AF$29</definedName>
    <definedName name="SD_161x1_2935x1_2951x22_77_S_0" localSheetId="18" hidden="1">Income!$AT$29</definedName>
    <definedName name="SD_161x1_2935x1_2951x22_78_S_0" localSheetId="18" hidden="1">Income!$AG$29</definedName>
    <definedName name="SD_161x1_2935x1_2951x22_79_S_0" localSheetId="18" hidden="1">Income!$AU$29</definedName>
    <definedName name="SD_161x1_2935x1_2951x22_80_S_0" localSheetId="18" hidden="1">Income!$AH$29</definedName>
    <definedName name="SD_161x1_2935x1_2951x22_81_S_0" localSheetId="18" hidden="1">Income!$AV$29</definedName>
    <definedName name="SD_161x1_2935x1_2951x22_82_S_0" localSheetId="18" hidden="1">Income!$AI$29</definedName>
    <definedName name="SD_161x1_2935x1_2951x22_83_S_0" localSheetId="18" hidden="1">Income!$AW$29</definedName>
    <definedName name="SD_161x1_2935x1_2951x22_84_S_0" localSheetId="18" hidden="1">Income!$AJ$29</definedName>
    <definedName name="SD_161x1_2935x1_2951x22_91_B_1" localSheetId="18" hidden="1">Income!$B$29</definedName>
    <definedName name="SD_161x1_2935x1_2951x22_93_S_1" localSheetId="18" hidden="1">Income!$AL$29</definedName>
    <definedName name="SD_161x1_2935x1_2951x23_101_S_1" localSheetId="18" hidden="1">Income!$L$30</definedName>
    <definedName name="SD_161x1_2935x1_2951x23_107_S_0" localSheetId="18" hidden="1">Income!$H$30</definedName>
    <definedName name="SD_161x1_2935x1_2951x23_109_S_1" localSheetId="18" hidden="1">Income!$G$30</definedName>
    <definedName name="SD_161x1_2935x1_2951x23_52_S_0" localSheetId="18" hidden="1">Income!$C$30</definedName>
    <definedName name="SD_161x1_2935x1_2951x23_53_S_0" localSheetId="18" hidden="1">Income!$D$30</definedName>
    <definedName name="SD_161x1_2935x1_2951x23_54_S_0" localSheetId="18" hidden="1">Income!$F$30</definedName>
    <definedName name="SD_161x1_2935x1_2951x23_57_S_0" localSheetId="18" hidden="1">Income!$AK$30</definedName>
    <definedName name="SD_161x1_2935x1_2951x23_58_S_0" localSheetId="18" hidden="1">Income!$AP$30</definedName>
    <definedName name="SD_161x1_2935x1_2951x23_59_S_0" localSheetId="18" hidden="1">Income!$AN$30</definedName>
    <definedName name="SD_161x1_2935x1_2951x23_60_S_0" localSheetId="18" hidden="1">Income!$AO$30</definedName>
    <definedName name="SD_161x1_2935x1_2951x23_61_S_0" localSheetId="18" hidden="1">Income!$Z$30</definedName>
    <definedName name="SD_161x1_2935x1_2951x23_62_S_0" localSheetId="18" hidden="1">Income!$W$30</definedName>
    <definedName name="SD_161x1_2935x1_2951x23_63_S_0" localSheetId="18" hidden="1">Income!$AC$30</definedName>
    <definedName name="SD_161x1_2935x1_2951x23_64_S_0" localSheetId="18" hidden="1">Income!$AE$30</definedName>
    <definedName name="SD_161x1_2935x1_2951x23_65_S_0" localSheetId="18" hidden="1">Income!$AD$30</definedName>
    <definedName name="SD_161x1_2935x1_2951x23_66_S_0" localSheetId="18" hidden="1">Income!$U$30</definedName>
    <definedName name="SD_161x1_2935x1_2951x23_67_S_0" localSheetId="18" hidden="1">Income!$V$30</definedName>
    <definedName name="SD_161x1_2935x1_2951x23_68_S_0" localSheetId="18" hidden="1">Income!$Y$30</definedName>
    <definedName name="SD_161x1_2935x1_2951x23_69_S_0" localSheetId="18" hidden="1">Income!$X$30</definedName>
    <definedName name="SD_161x1_2935x1_2951x23_70_S_0" localSheetId="18" hidden="1">Income!$AA$30</definedName>
    <definedName name="SD_161x1_2935x1_2951x23_71_S_0" localSheetId="18" hidden="1">Income!$AB$30</definedName>
    <definedName name="SD_161x1_2935x1_2951x23_73_S_0" localSheetId="18" hidden="1">Income!$T$30</definedName>
    <definedName name="SD_161x1_2935x1_2951x23_75_S_0" localSheetId="18" hidden="1">Income!$AS$30</definedName>
    <definedName name="SD_161x1_2935x1_2951x23_76_S_0" localSheetId="18" hidden="1">Income!$AF$30</definedName>
    <definedName name="SD_161x1_2935x1_2951x23_77_S_0" localSheetId="18" hidden="1">Income!$AT$30</definedName>
    <definedName name="SD_161x1_2935x1_2951x23_78_S_0" localSheetId="18" hidden="1">Income!$AG$30</definedName>
    <definedName name="SD_161x1_2935x1_2951x23_79_S_0" localSheetId="18" hidden="1">Income!$AU$30</definedName>
    <definedName name="SD_161x1_2935x1_2951x23_80_S_0" localSheetId="18" hidden="1">Income!$AH$30</definedName>
    <definedName name="SD_161x1_2935x1_2951x23_81_S_0" localSheetId="18" hidden="1">Income!$AV$30</definedName>
    <definedName name="SD_161x1_2935x1_2951x23_82_S_0" localSheetId="18" hidden="1">Income!$AI$30</definedName>
    <definedName name="SD_161x1_2935x1_2951x23_83_S_0" localSheetId="18" hidden="1">Income!$AW$30</definedName>
    <definedName name="SD_161x1_2935x1_2951x23_84_S_0" localSheetId="18" hidden="1">Income!$AJ$30</definedName>
    <definedName name="SD_161x1_2935x1_2951x23_91_B_1" localSheetId="18" hidden="1">Income!$B$30</definedName>
    <definedName name="SD_161x1_2935x1_2951x23_93_S_1" localSheetId="18" hidden="1">Income!$AL$30</definedName>
    <definedName name="SD_161x1_2935x1_2951x24_101_S_1" localSheetId="18" hidden="1">Income!$L$31</definedName>
    <definedName name="SD_161x1_2935x1_2951x24_107_S_0" localSheetId="18" hidden="1">Income!$H$31</definedName>
    <definedName name="SD_161x1_2935x1_2951x24_109_S_1" localSheetId="18" hidden="1">Income!$G$31</definedName>
    <definedName name="SD_161x1_2935x1_2951x24_52_S_0" localSheetId="18" hidden="1">Income!$C$31</definedName>
    <definedName name="SD_161x1_2935x1_2951x24_53_S_0" localSheetId="18" hidden="1">Income!$D$31</definedName>
    <definedName name="SD_161x1_2935x1_2951x24_54_S_0" localSheetId="18" hidden="1">Income!$F$31</definedName>
    <definedName name="SD_161x1_2935x1_2951x24_57_S_0" localSheetId="18" hidden="1">Income!$AK$31</definedName>
    <definedName name="SD_161x1_2935x1_2951x24_58_S_0" localSheetId="18" hidden="1">Income!$AP$31</definedName>
    <definedName name="SD_161x1_2935x1_2951x24_59_S_0" localSheetId="18" hidden="1">Income!$AN$31</definedName>
    <definedName name="SD_161x1_2935x1_2951x24_60_S_0" localSheetId="18" hidden="1">Income!$AO$31</definedName>
    <definedName name="SD_161x1_2935x1_2951x24_61_S_0" localSheetId="18" hidden="1">Income!$Z$31</definedName>
    <definedName name="SD_161x1_2935x1_2951x24_62_S_0" localSheetId="18" hidden="1">Income!$W$31</definedName>
    <definedName name="SD_161x1_2935x1_2951x24_63_S_0" localSheetId="18" hidden="1">Income!$AC$31</definedName>
    <definedName name="SD_161x1_2935x1_2951x24_64_S_0" localSheetId="18" hidden="1">Income!$AE$31</definedName>
    <definedName name="SD_161x1_2935x1_2951x24_65_S_0" localSheetId="18" hidden="1">Income!$AD$31</definedName>
    <definedName name="SD_161x1_2935x1_2951x24_66_S_0" localSheetId="18" hidden="1">Income!$U$31</definedName>
    <definedName name="SD_161x1_2935x1_2951x24_67_S_0" localSheetId="18" hidden="1">Income!$V$31</definedName>
    <definedName name="SD_161x1_2935x1_2951x24_68_S_0" localSheetId="18" hidden="1">Income!$Y$31</definedName>
    <definedName name="SD_161x1_2935x1_2951x24_69_S_0" localSheetId="18" hidden="1">Income!$X$31</definedName>
    <definedName name="SD_161x1_2935x1_2951x24_70_S_0" localSheetId="18" hidden="1">Income!$AA$31</definedName>
    <definedName name="SD_161x1_2935x1_2951x24_71_S_0" localSheetId="18" hidden="1">Income!$AB$31</definedName>
    <definedName name="SD_161x1_2935x1_2951x24_73_S_0" localSheetId="18" hidden="1">Income!$T$31</definedName>
    <definedName name="SD_161x1_2935x1_2951x24_75_S_0" localSheetId="18" hidden="1">Income!$AS$31</definedName>
    <definedName name="SD_161x1_2935x1_2951x24_76_S_0" localSheetId="18" hidden="1">Income!$AF$31</definedName>
    <definedName name="SD_161x1_2935x1_2951x24_77_S_0" localSheetId="18" hidden="1">Income!$AT$31</definedName>
    <definedName name="SD_161x1_2935x1_2951x24_78_S_0" localSheetId="18" hidden="1">Income!$AG$31</definedName>
    <definedName name="SD_161x1_2935x1_2951x24_79_S_0" localSheetId="18" hidden="1">Income!$AU$31</definedName>
    <definedName name="SD_161x1_2935x1_2951x24_80_S_0" localSheetId="18" hidden="1">Income!$AH$31</definedName>
    <definedName name="SD_161x1_2935x1_2951x24_81_S_0" localSheetId="18" hidden="1">Income!$AV$31</definedName>
    <definedName name="SD_161x1_2935x1_2951x24_82_S_0" localSheetId="18" hidden="1">Income!$AI$31</definedName>
    <definedName name="SD_161x1_2935x1_2951x24_83_S_0" localSheetId="18" hidden="1">Income!$AW$31</definedName>
    <definedName name="SD_161x1_2935x1_2951x24_84_S_0" localSheetId="18" hidden="1">Income!$AJ$31</definedName>
    <definedName name="SD_161x1_2935x1_2951x24_91_B_1" localSheetId="18" hidden="1">Income!$B$31</definedName>
    <definedName name="SD_161x1_2935x1_2951x24_93_S_1" localSheetId="18" hidden="1">Income!$AL$31</definedName>
    <definedName name="SD_161x1_2935x1_2951x25_101_S_1" localSheetId="18" hidden="1">Income!$L$32</definedName>
    <definedName name="SD_161x1_2935x1_2951x25_107_S_0" localSheetId="18" hidden="1">Income!$H$32</definedName>
    <definedName name="SD_161x1_2935x1_2951x25_109_S_1" localSheetId="18" hidden="1">Income!$G$32</definedName>
    <definedName name="SD_161x1_2935x1_2951x25_52_S_0" localSheetId="18" hidden="1">Income!$C$32</definedName>
    <definedName name="SD_161x1_2935x1_2951x25_53_S_0" localSheetId="18" hidden="1">Income!$D$32</definedName>
    <definedName name="SD_161x1_2935x1_2951x25_54_S_0" localSheetId="18" hidden="1">Income!$F$32</definedName>
    <definedName name="SD_161x1_2935x1_2951x25_57_S_0" localSheetId="18" hidden="1">Income!$AK$32</definedName>
    <definedName name="SD_161x1_2935x1_2951x25_58_S_0" localSheetId="18" hidden="1">Income!$AP$32</definedName>
    <definedName name="SD_161x1_2935x1_2951x25_59_S_0" localSheetId="18" hidden="1">Income!$AN$32</definedName>
    <definedName name="SD_161x1_2935x1_2951x25_60_S_0" localSheetId="18" hidden="1">Income!$AO$32</definedName>
    <definedName name="SD_161x1_2935x1_2951x25_61_S_0" localSheetId="18" hidden="1">Income!$Z$32</definedName>
    <definedName name="SD_161x1_2935x1_2951x25_62_S_0" localSheetId="18" hidden="1">Income!$W$32</definedName>
    <definedName name="SD_161x1_2935x1_2951x25_63_S_0" localSheetId="18" hidden="1">Income!$AC$32</definedName>
    <definedName name="SD_161x1_2935x1_2951x25_64_S_0" localSheetId="18" hidden="1">Income!$AE$32</definedName>
    <definedName name="SD_161x1_2935x1_2951x25_65_S_0" localSheetId="18" hidden="1">Income!$AD$32</definedName>
    <definedName name="SD_161x1_2935x1_2951x25_66_S_0" localSheetId="18" hidden="1">Income!$U$32</definedName>
    <definedName name="SD_161x1_2935x1_2951x25_67_S_0" localSheetId="18" hidden="1">Income!$V$32</definedName>
    <definedName name="SD_161x1_2935x1_2951x25_68_S_0" localSheetId="18" hidden="1">Income!$Y$32</definedName>
    <definedName name="SD_161x1_2935x1_2951x25_69_S_0" localSheetId="18" hidden="1">Income!$X$32</definedName>
    <definedName name="SD_161x1_2935x1_2951x25_70_S_0" localSheetId="18" hidden="1">Income!$AA$32</definedName>
    <definedName name="SD_161x1_2935x1_2951x25_71_S_0" localSheetId="18" hidden="1">Income!$AB$32</definedName>
    <definedName name="SD_161x1_2935x1_2951x25_73_S_0" localSheetId="18" hidden="1">Income!$T$32</definedName>
    <definedName name="SD_161x1_2935x1_2951x25_75_S_0" localSheetId="18" hidden="1">Income!$AS$32</definedName>
    <definedName name="SD_161x1_2935x1_2951x25_76_S_0" localSheetId="18" hidden="1">Income!$AF$32</definedName>
    <definedName name="SD_161x1_2935x1_2951x25_77_S_0" localSheetId="18" hidden="1">Income!$AT$32</definedName>
    <definedName name="SD_161x1_2935x1_2951x25_78_S_0" localSheetId="18" hidden="1">Income!$AG$32</definedName>
    <definedName name="SD_161x1_2935x1_2951x25_79_S_0" localSheetId="18" hidden="1">Income!$AU$32</definedName>
    <definedName name="SD_161x1_2935x1_2951x25_80_S_0" localSheetId="18" hidden="1">Income!$AH$32</definedName>
    <definedName name="SD_161x1_2935x1_2951x25_81_S_0" localSheetId="18" hidden="1">Income!$AV$32</definedName>
    <definedName name="SD_161x1_2935x1_2951x25_82_S_0" localSheetId="18" hidden="1">Income!$AI$32</definedName>
    <definedName name="SD_161x1_2935x1_2951x25_83_S_0" localSheetId="18" hidden="1">Income!$AW$32</definedName>
    <definedName name="SD_161x1_2935x1_2951x25_84_S_0" localSheetId="18" hidden="1">Income!$AJ$32</definedName>
    <definedName name="SD_161x1_2935x1_2951x25_91_B_1" localSheetId="18" hidden="1">Income!$B$32</definedName>
    <definedName name="SD_161x1_2935x1_2951x25_93_S_1" localSheetId="18" hidden="1">Income!$AL$32</definedName>
    <definedName name="SD_161x1_2935x1_2951x26_101_B_1" localSheetId="18" hidden="1">Income!$L$33</definedName>
    <definedName name="SD_161x1_2935x1_2951x26_107_B_0" localSheetId="18" hidden="1">Income!$H$33</definedName>
    <definedName name="SD_161x1_2935x1_2951x26_109_S_1" localSheetId="18" hidden="1">Income!$G$33</definedName>
    <definedName name="SD_161x1_2935x1_2951x26_52_B_0" localSheetId="18" hidden="1">Income!$C$33</definedName>
    <definedName name="SD_161x1_2935x1_2951x26_53_B_0" localSheetId="18" hidden="1">Income!$D$33</definedName>
    <definedName name="SD_161x1_2935x1_2951x26_54_B_0" localSheetId="18" hidden="1">Income!$F$33</definedName>
    <definedName name="SD_161x1_2935x1_2951x26_57_S_0" localSheetId="18" hidden="1">Income!$AK$33</definedName>
    <definedName name="SD_161x1_2935x1_2951x26_58_S_0" localSheetId="18" hidden="1">Income!$AP$33</definedName>
    <definedName name="SD_161x1_2935x1_2951x26_59_S_0" localSheetId="18" hidden="1">Income!$AN$33</definedName>
    <definedName name="SD_161x1_2935x1_2951x26_60_S_0" localSheetId="18" hidden="1">Income!$AO$33</definedName>
    <definedName name="SD_161x1_2935x1_2951x26_61_B_0" localSheetId="18" hidden="1">Income!$Z$33</definedName>
    <definedName name="SD_161x1_2935x1_2951x26_62_B_0" localSheetId="18" hidden="1">Income!$W$33</definedName>
    <definedName name="SD_161x1_2935x1_2951x26_63_B_0" localSheetId="18" hidden="1">Income!$AC$33</definedName>
    <definedName name="SD_161x1_2935x1_2951x26_64_B_0" localSheetId="18" hidden="1">Income!$AE$33</definedName>
    <definedName name="SD_161x1_2935x1_2951x26_65_B_0" localSheetId="18" hidden="1">Income!$AD$33</definedName>
    <definedName name="SD_161x1_2935x1_2951x26_66_B_0" localSheetId="18" hidden="1">Income!$U$33</definedName>
    <definedName name="SD_161x1_2935x1_2951x26_67_B_0" localSheetId="18" hidden="1">Income!$V$33</definedName>
    <definedName name="SD_161x1_2935x1_2951x26_68_B_0" localSheetId="18" hidden="1">Income!$Y$33</definedName>
    <definedName name="SD_161x1_2935x1_2951x26_69_B_0" localSheetId="18" hidden="1">Income!$X$33</definedName>
    <definedName name="SD_161x1_2935x1_2951x26_70_S_0" localSheetId="18" hidden="1">Income!$AA$33</definedName>
    <definedName name="SD_161x1_2935x1_2951x26_71_B_0" localSheetId="18" hidden="1">Income!$AB$33</definedName>
    <definedName name="SD_161x1_2935x1_2951x26_73_B_0" localSheetId="18" hidden="1">Income!$T$33</definedName>
    <definedName name="SD_161x1_2935x1_2951x26_75_S_0" localSheetId="18" hidden="1">Income!$AS$33</definedName>
    <definedName name="SD_161x1_2935x1_2951x26_76_S_0" localSheetId="18" hidden="1">Income!$AF$33</definedName>
    <definedName name="SD_161x1_2935x1_2951x26_77_S_0" localSheetId="18" hidden="1">Income!$AT$33</definedName>
    <definedName name="SD_161x1_2935x1_2951x26_78_S_0" localSheetId="18" hidden="1">Income!$AG$33</definedName>
    <definedName name="SD_161x1_2935x1_2951x26_79_S_0" localSheetId="18" hidden="1">Income!$AU$33</definedName>
    <definedName name="SD_161x1_2935x1_2951x26_80_S_0" localSheetId="18" hidden="1">Income!$AH$33</definedName>
    <definedName name="SD_161x1_2935x1_2951x26_81_S_0" localSheetId="18" hidden="1">Income!$AV$33</definedName>
    <definedName name="SD_161x1_2935x1_2951x26_82_S_0" localSheetId="18" hidden="1">Income!$AI$33</definedName>
    <definedName name="SD_161x1_2935x1_2951x26_83_S_0" localSheetId="18" hidden="1">Income!$AW$33</definedName>
    <definedName name="SD_161x1_2935x1_2951x26_84_S_0" localSheetId="18" hidden="1">Income!$AJ$33</definedName>
    <definedName name="SD_161x1_2935x1_2951x26_91_B_1" localSheetId="18" hidden="1">Income!$B$33</definedName>
    <definedName name="SD_161x1_2935x1_2951x26_93_B_1" localSheetId="18" hidden="1">Income!$AL$33</definedName>
    <definedName name="SD_161x1_2935x1_2951x27_101_B_1" localSheetId="18" hidden="1">Income!$L$34</definedName>
    <definedName name="SD_161x1_2935x1_2951x27_107_B_0" localSheetId="18" hidden="1">Income!$H$34</definedName>
    <definedName name="SD_161x1_2935x1_2951x27_109_S_1" localSheetId="18" hidden="1">Income!$G$34</definedName>
    <definedName name="SD_161x1_2935x1_2951x27_52_B_0" localSheetId="18" hidden="1">Income!$C$34</definedName>
    <definedName name="SD_161x1_2935x1_2951x27_53_B_0" localSheetId="18" hidden="1">Income!$D$34</definedName>
    <definedName name="SD_161x1_2935x1_2951x27_54_B_0" localSheetId="18" hidden="1">Income!$F$34</definedName>
    <definedName name="SD_161x1_2935x1_2951x27_57_S_0" localSheetId="18" hidden="1">Income!$AK$34</definedName>
    <definedName name="SD_161x1_2935x1_2951x27_58_S_0" localSheetId="18" hidden="1">Income!$AP$34</definedName>
    <definedName name="SD_161x1_2935x1_2951x27_59_S_0" localSheetId="18" hidden="1">Income!$AN$34</definedName>
    <definedName name="SD_161x1_2935x1_2951x27_60_S_0" localSheetId="18" hidden="1">Income!$AO$34</definedName>
    <definedName name="SD_161x1_2935x1_2951x27_61_B_0" localSheetId="18" hidden="1">Income!$Z$34</definedName>
    <definedName name="SD_161x1_2935x1_2951x27_62_B_0" localSheetId="18" hidden="1">Income!$W$34</definedName>
    <definedName name="SD_161x1_2935x1_2951x27_63_B_0" localSheetId="18" hidden="1">Income!$AC$34</definedName>
    <definedName name="SD_161x1_2935x1_2951x27_64_B_0" localSheetId="18" hidden="1">Income!$AE$34</definedName>
    <definedName name="SD_161x1_2935x1_2951x27_65_B_0" localSheetId="18" hidden="1">Income!$AD$34</definedName>
    <definedName name="SD_161x1_2935x1_2951x27_66_B_0" localSheetId="18" hidden="1">Income!$U$34</definedName>
    <definedName name="SD_161x1_2935x1_2951x27_67_B_0" localSheetId="18" hidden="1">Income!$V$34</definedName>
    <definedName name="SD_161x1_2935x1_2951x27_68_B_0" localSheetId="18" hidden="1">Income!$Y$34</definedName>
    <definedName name="SD_161x1_2935x1_2951x27_69_B_0" localSheetId="18" hidden="1">Income!$X$34</definedName>
    <definedName name="SD_161x1_2935x1_2951x27_70_S_0" localSheetId="18" hidden="1">Income!$AA$34</definedName>
    <definedName name="SD_161x1_2935x1_2951x27_71_B_0" localSheetId="18" hidden="1">Income!$AB$34</definedName>
    <definedName name="SD_161x1_2935x1_2951x27_73_B_0" localSheetId="18" hidden="1">Income!$T$34</definedName>
    <definedName name="SD_161x1_2935x1_2951x27_75_S_0" localSheetId="18" hidden="1">Income!$AS$34</definedName>
    <definedName name="SD_161x1_2935x1_2951x27_76_S_0" localSheetId="18" hidden="1">Income!$AF$34</definedName>
    <definedName name="SD_161x1_2935x1_2951x27_77_S_0" localSheetId="18" hidden="1">Income!$AT$34</definedName>
    <definedName name="SD_161x1_2935x1_2951x27_78_S_0" localSheetId="18" hidden="1">Income!$AG$34</definedName>
    <definedName name="SD_161x1_2935x1_2951x27_79_S_0" localSheetId="18" hidden="1">Income!$AU$34</definedName>
    <definedName name="SD_161x1_2935x1_2951x27_80_S_0" localSheetId="18" hidden="1">Income!$AH$34</definedName>
    <definedName name="SD_161x1_2935x1_2951x27_81_S_0" localSheetId="18" hidden="1">Income!$AV$34</definedName>
    <definedName name="SD_161x1_2935x1_2951x27_82_S_0" localSheetId="18" hidden="1">Income!$AI$34</definedName>
    <definedName name="SD_161x1_2935x1_2951x27_83_S_0" localSheetId="18" hidden="1">Income!$AW$34</definedName>
    <definedName name="SD_161x1_2935x1_2951x27_84_S_0" localSheetId="18" hidden="1">Income!$AJ$34</definedName>
    <definedName name="SD_161x1_2935x1_2951x27_91_B_1" localSheetId="18" hidden="1">Income!$B$34</definedName>
    <definedName name="SD_161x1_2935x1_2951x27_93_B_1" localSheetId="18" hidden="1">Income!$AL$34</definedName>
    <definedName name="SD_161x1_2935x1_2951x28_101_B_1" localSheetId="18" hidden="1">Income!$L$35</definedName>
    <definedName name="SD_161x1_2935x1_2951x28_107_B_0" localSheetId="18" hidden="1">Income!$H$35</definedName>
    <definedName name="SD_161x1_2935x1_2951x28_109_S_1" localSheetId="18" hidden="1">Income!$G$35</definedName>
    <definedName name="SD_161x1_2935x1_2951x28_52_B_0" localSheetId="18" hidden="1">Income!$C$35</definedName>
    <definedName name="SD_161x1_2935x1_2951x28_53_B_0" localSheetId="18" hidden="1">Income!$D$35</definedName>
    <definedName name="SD_161x1_2935x1_2951x28_54_B_0" localSheetId="18" hidden="1">Income!$F$35</definedName>
    <definedName name="SD_161x1_2935x1_2951x28_57_S_0" localSheetId="18" hidden="1">Income!$AK$35</definedName>
    <definedName name="SD_161x1_2935x1_2951x28_58_S_0" localSheetId="18" hidden="1">Income!$AP$35</definedName>
    <definedName name="SD_161x1_2935x1_2951x28_59_S_0" localSheetId="18" hidden="1">Income!$AN$35</definedName>
    <definedName name="SD_161x1_2935x1_2951x28_60_S_0" localSheetId="18" hidden="1">Income!$AO$35</definedName>
    <definedName name="SD_161x1_2935x1_2951x28_61_B_0" localSheetId="18" hidden="1">Income!$Z$35</definedName>
    <definedName name="SD_161x1_2935x1_2951x28_62_B_0" localSheetId="18" hidden="1">Income!$W$35</definedName>
    <definedName name="SD_161x1_2935x1_2951x28_63_B_0" localSheetId="18" hidden="1">Income!$AC$35</definedName>
    <definedName name="SD_161x1_2935x1_2951x28_64_B_0" localSheetId="18" hidden="1">Income!$AE$35</definedName>
    <definedName name="SD_161x1_2935x1_2951x28_65_B_0" localSheetId="18" hidden="1">Income!$AD$35</definedName>
    <definedName name="SD_161x1_2935x1_2951x28_66_B_0" localSheetId="18" hidden="1">Income!$U$35</definedName>
    <definedName name="SD_161x1_2935x1_2951x28_67_B_0" localSheetId="18" hidden="1">Income!$V$35</definedName>
    <definedName name="SD_161x1_2935x1_2951x28_68_B_0" localSheetId="18" hidden="1">Income!$Y$35</definedName>
    <definedName name="SD_161x1_2935x1_2951x28_69_B_0" localSheetId="18" hidden="1">Income!$X$35</definedName>
    <definedName name="SD_161x1_2935x1_2951x28_70_S_0" localSheetId="18" hidden="1">Income!$AA$35</definedName>
    <definedName name="SD_161x1_2935x1_2951x28_71_B_0" localSheetId="18" hidden="1">Income!$AB$35</definedName>
    <definedName name="SD_161x1_2935x1_2951x28_73_B_0" localSheetId="18" hidden="1">Income!$T$35</definedName>
    <definedName name="SD_161x1_2935x1_2951x28_75_S_0" localSheetId="18" hidden="1">Income!$AS$35</definedName>
    <definedName name="SD_161x1_2935x1_2951x28_76_S_0" localSheetId="18" hidden="1">Income!$AF$35</definedName>
    <definedName name="SD_161x1_2935x1_2951x28_77_S_0" localSheetId="18" hidden="1">Income!$AT$35</definedName>
    <definedName name="SD_161x1_2935x1_2951x28_78_S_0" localSheetId="18" hidden="1">Income!$AG$35</definedName>
    <definedName name="SD_161x1_2935x1_2951x28_79_S_0" localSheetId="18" hidden="1">Income!$AU$35</definedName>
    <definedName name="SD_161x1_2935x1_2951x28_80_S_0" localSheetId="18" hidden="1">Income!$AH$35</definedName>
    <definedName name="SD_161x1_2935x1_2951x28_81_S_0" localSheetId="18" hidden="1">Income!$AV$35</definedName>
    <definedName name="SD_161x1_2935x1_2951x28_82_S_0" localSheetId="18" hidden="1">Income!$AI$35</definedName>
    <definedName name="SD_161x1_2935x1_2951x28_83_S_0" localSheetId="18" hidden="1">Income!$AW$35</definedName>
    <definedName name="SD_161x1_2935x1_2951x28_84_S_0" localSheetId="18" hidden="1">Income!$AJ$35</definedName>
    <definedName name="SD_161x1_2935x1_2951x28_91_B_1" localSheetId="18" hidden="1">Income!$B$35</definedName>
    <definedName name="SD_161x1_2935x1_2951x28_93_B_1" localSheetId="18" hidden="1">Income!$AL$35</definedName>
    <definedName name="SD_161x1_2935x1_2951x29_101_B_1" localSheetId="18" hidden="1">Income!$L$36</definedName>
    <definedName name="SD_161x1_2935x1_2951x29_107_B_0" localSheetId="18" hidden="1">Income!$H$36</definedName>
    <definedName name="SD_161x1_2935x1_2951x29_109_S_1" localSheetId="18" hidden="1">Income!$G$36</definedName>
    <definedName name="SD_161x1_2935x1_2951x29_52_B_0" localSheetId="18" hidden="1">Income!$C$36</definedName>
    <definedName name="SD_161x1_2935x1_2951x29_53_B_0" localSheetId="18" hidden="1">Income!$D$36</definedName>
    <definedName name="SD_161x1_2935x1_2951x29_54_B_0" localSheetId="18" hidden="1">Income!$F$36</definedName>
    <definedName name="SD_161x1_2935x1_2951x29_57_S_0" localSheetId="18" hidden="1">Income!$AK$36</definedName>
    <definedName name="SD_161x1_2935x1_2951x29_58_S_0" localSheetId="18" hidden="1">Income!$AP$36</definedName>
    <definedName name="SD_161x1_2935x1_2951x29_59_S_0" localSheetId="18" hidden="1">Income!$AN$36</definedName>
    <definedName name="SD_161x1_2935x1_2951x29_60_S_0" localSheetId="18" hidden="1">Income!$AO$36</definedName>
    <definedName name="SD_161x1_2935x1_2951x29_61_B_0" localSheetId="18" hidden="1">Income!$Z$36</definedName>
    <definedName name="SD_161x1_2935x1_2951x29_62_B_0" localSheetId="18" hidden="1">Income!$W$36</definedName>
    <definedName name="SD_161x1_2935x1_2951x29_63_B_0" localSheetId="18" hidden="1">Income!$AC$36</definedName>
    <definedName name="SD_161x1_2935x1_2951x29_64_B_0" localSheetId="18" hidden="1">Income!$AE$36</definedName>
    <definedName name="SD_161x1_2935x1_2951x29_65_B_0" localSheetId="18" hidden="1">Income!$AD$36</definedName>
    <definedName name="SD_161x1_2935x1_2951x29_66_B_0" localSheetId="18" hidden="1">Income!$U$36</definedName>
    <definedName name="SD_161x1_2935x1_2951x29_67_B_0" localSheetId="18" hidden="1">Income!$V$36</definedName>
    <definedName name="SD_161x1_2935x1_2951x29_68_B_0" localSheetId="18" hidden="1">Income!$Y$36</definedName>
    <definedName name="SD_161x1_2935x1_2951x29_69_B_0" localSheetId="18" hidden="1">Income!$X$36</definedName>
    <definedName name="SD_161x1_2935x1_2951x29_70_S_0" localSheetId="18" hidden="1">Income!$AA$36</definedName>
    <definedName name="SD_161x1_2935x1_2951x29_71_B_0" localSheetId="18" hidden="1">Income!$AB$36</definedName>
    <definedName name="SD_161x1_2935x1_2951x29_73_B_0" localSheetId="18" hidden="1">Income!$T$36</definedName>
    <definedName name="SD_161x1_2935x1_2951x29_75_S_0" localSheetId="18" hidden="1">Income!$AS$36</definedName>
    <definedName name="SD_161x1_2935x1_2951x29_76_S_0" localSheetId="18" hidden="1">Income!$AF$36</definedName>
    <definedName name="SD_161x1_2935x1_2951x29_77_S_0" localSheetId="18" hidden="1">Income!$AT$36</definedName>
    <definedName name="SD_161x1_2935x1_2951x29_78_S_0" localSheetId="18" hidden="1">Income!$AG$36</definedName>
    <definedName name="SD_161x1_2935x1_2951x29_79_S_0" localSheetId="18" hidden="1">Income!$AU$36</definedName>
    <definedName name="SD_161x1_2935x1_2951x29_80_S_0" localSheetId="18" hidden="1">Income!$AH$36</definedName>
    <definedName name="SD_161x1_2935x1_2951x29_81_S_0" localSheetId="18" hidden="1">Income!$AV$36</definedName>
    <definedName name="SD_161x1_2935x1_2951x29_82_S_0" localSheetId="18" hidden="1">Income!$AI$36</definedName>
    <definedName name="SD_161x1_2935x1_2951x29_83_S_0" localSheetId="18" hidden="1">Income!$AW$36</definedName>
    <definedName name="SD_161x1_2935x1_2951x29_84_S_0" localSheetId="18" hidden="1">Income!$AJ$36</definedName>
    <definedName name="SD_161x1_2935x1_2951x29_91_B_1" localSheetId="18" hidden="1">Income!$B$36</definedName>
    <definedName name="SD_161x1_2935x1_2951x29_93_B_1" localSheetId="18" hidden="1">Income!$AL$36</definedName>
    <definedName name="SD_161x1_2935x1_2951x3_101_S_1" localSheetId="18" hidden="1">Income!$L$10</definedName>
    <definedName name="SD_161x1_2935x1_2951x3_107_S_0" localSheetId="18" hidden="1">Income!$H$10</definedName>
    <definedName name="SD_161x1_2935x1_2951x3_109_S_1" localSheetId="18" hidden="1">Income!$G$10</definedName>
    <definedName name="SD_161x1_2935x1_2951x3_52_S_0" localSheetId="18" hidden="1">Income!$C$10</definedName>
    <definedName name="SD_161x1_2935x1_2951x3_53_S_0" localSheetId="18" hidden="1">Income!$D$10</definedName>
    <definedName name="SD_161x1_2935x1_2951x3_54_S_0" localSheetId="18" hidden="1">Income!$F$10</definedName>
    <definedName name="SD_161x1_2935x1_2951x3_57_S_0" localSheetId="18" hidden="1">Income!$AK$10</definedName>
    <definedName name="SD_161x1_2935x1_2951x3_58_S_0" localSheetId="18" hidden="1">Income!$AP$10</definedName>
    <definedName name="SD_161x1_2935x1_2951x3_59_S_0" localSheetId="18" hidden="1">Income!$AN$10</definedName>
    <definedName name="SD_161x1_2935x1_2951x3_60_S_0" localSheetId="18" hidden="1">Income!$AO$10</definedName>
    <definedName name="SD_161x1_2935x1_2951x3_61_S_0" localSheetId="18" hidden="1">Income!$Z$10</definedName>
    <definedName name="SD_161x1_2935x1_2951x3_62_S_0" localSheetId="18" hidden="1">Income!$W$10</definedName>
    <definedName name="SD_161x1_2935x1_2951x3_63_S_0" localSheetId="18" hidden="1">Income!$AC$10</definedName>
    <definedName name="SD_161x1_2935x1_2951x3_64_S_0" localSheetId="18" hidden="1">Income!$AE$10</definedName>
    <definedName name="SD_161x1_2935x1_2951x3_65_S_0" localSheetId="18" hidden="1">Income!$AD$10</definedName>
    <definedName name="SD_161x1_2935x1_2951x3_66_S_0" localSheetId="18" hidden="1">Income!$U$10</definedName>
    <definedName name="SD_161x1_2935x1_2951x3_67_S_0" localSheetId="18" hidden="1">Income!$V$10</definedName>
    <definedName name="SD_161x1_2935x1_2951x3_68_S_0" localSheetId="18" hidden="1">Income!$Y$10</definedName>
    <definedName name="SD_161x1_2935x1_2951x3_69_S_0" localSheetId="18" hidden="1">Income!$X$10</definedName>
    <definedName name="SD_161x1_2935x1_2951x3_70_S_0" localSheetId="18" hidden="1">Income!$AA$10</definedName>
    <definedName name="SD_161x1_2935x1_2951x3_71_S_0" localSheetId="18" hidden="1">Income!$AB$10</definedName>
    <definedName name="SD_161x1_2935x1_2951x3_73_S_0" localSheetId="18" hidden="1">Income!$T$10</definedName>
    <definedName name="SD_161x1_2935x1_2951x3_75_S_0" localSheetId="18" hidden="1">Income!$AS$10</definedName>
    <definedName name="SD_161x1_2935x1_2951x3_76_S_0" localSheetId="18" hidden="1">Income!$AF$10</definedName>
    <definedName name="SD_161x1_2935x1_2951x3_77_S_0" localSheetId="18" hidden="1">Income!$AT$10</definedName>
    <definedName name="SD_161x1_2935x1_2951x3_78_S_0" localSheetId="18" hidden="1">Income!$AG$10</definedName>
    <definedName name="SD_161x1_2935x1_2951x3_79_S_0" localSheetId="18" hidden="1">Income!$AU$10</definedName>
    <definedName name="SD_161x1_2935x1_2951x3_80_S_0" localSheetId="18" hidden="1">Income!$AH$10</definedName>
    <definedName name="SD_161x1_2935x1_2951x3_81_S_0" localSheetId="18" hidden="1">Income!$AV$10</definedName>
    <definedName name="SD_161x1_2935x1_2951x3_82_S_0" localSheetId="18" hidden="1">Income!$AI$10</definedName>
    <definedName name="SD_161x1_2935x1_2951x3_83_S_0" localSheetId="18" hidden="1">Income!$AW$10</definedName>
    <definedName name="SD_161x1_2935x1_2951x3_84_S_0" localSheetId="18" hidden="1">Income!$AJ$10</definedName>
    <definedName name="SD_161x1_2935x1_2951x3_91_S_1" localSheetId="18" hidden="1">Income!$B$10</definedName>
    <definedName name="SD_161x1_2935x1_2951x3_93_S_1" localSheetId="18" hidden="1">Income!$AL$10</definedName>
    <definedName name="SD_161x1_2935x1_2951x30_101_B_1" localSheetId="18" hidden="1">Income!$L$37</definedName>
    <definedName name="SD_161x1_2935x1_2951x30_107_B_0" localSheetId="18" hidden="1">Income!$H$37</definedName>
    <definedName name="SD_161x1_2935x1_2951x30_109_S_1" localSheetId="18" hidden="1">Income!$G$37</definedName>
    <definedName name="SD_161x1_2935x1_2951x30_52_B_0" localSheetId="18" hidden="1">Income!$C$37</definedName>
    <definedName name="SD_161x1_2935x1_2951x30_53_B_0" localSheetId="18" hidden="1">Income!$D$37</definedName>
    <definedName name="SD_161x1_2935x1_2951x30_54_B_0" localSheetId="18" hidden="1">Income!$F$37</definedName>
    <definedName name="SD_161x1_2935x1_2951x30_57_S_0" localSheetId="18" hidden="1">Income!$AK$37</definedName>
    <definedName name="SD_161x1_2935x1_2951x30_58_S_0" localSheetId="18" hidden="1">Income!$AP$37</definedName>
    <definedName name="SD_161x1_2935x1_2951x30_59_S_0" localSheetId="18" hidden="1">Income!$AN$37</definedName>
    <definedName name="SD_161x1_2935x1_2951x30_60_S_0" localSheetId="18" hidden="1">Income!$AO$37</definedName>
    <definedName name="SD_161x1_2935x1_2951x30_61_B_0" localSheetId="18" hidden="1">Income!$Z$37</definedName>
    <definedName name="SD_161x1_2935x1_2951x30_62_B_0" localSheetId="18" hidden="1">Income!$W$37</definedName>
    <definedName name="SD_161x1_2935x1_2951x30_63_B_0" localSheetId="18" hidden="1">Income!$AC$37</definedName>
    <definedName name="SD_161x1_2935x1_2951x30_64_B_0" localSheetId="18" hidden="1">Income!$AE$37</definedName>
    <definedName name="SD_161x1_2935x1_2951x30_65_B_0" localSheetId="18" hidden="1">Income!$AD$37</definedName>
    <definedName name="SD_161x1_2935x1_2951x30_66_B_0" localSheetId="18" hidden="1">Income!$U$37</definedName>
    <definedName name="SD_161x1_2935x1_2951x30_67_B_0" localSheetId="18" hidden="1">Income!$V$37</definedName>
    <definedName name="SD_161x1_2935x1_2951x30_68_B_0" localSheetId="18" hidden="1">Income!$Y$37</definedName>
    <definedName name="SD_161x1_2935x1_2951x30_69_B_0" localSheetId="18" hidden="1">Income!$X$37</definedName>
    <definedName name="SD_161x1_2935x1_2951x30_70_S_0" localSheetId="18" hidden="1">Income!$AA$37</definedName>
    <definedName name="SD_161x1_2935x1_2951x30_71_B_0" localSheetId="18" hidden="1">Income!$AB$37</definedName>
    <definedName name="SD_161x1_2935x1_2951x30_73_B_0" localSheetId="18" hidden="1">Income!$T$37</definedName>
    <definedName name="SD_161x1_2935x1_2951x30_75_S_0" localSheetId="18" hidden="1">Income!$AS$37</definedName>
    <definedName name="SD_161x1_2935x1_2951x30_76_S_0" localSheetId="18" hidden="1">Income!$AF$37</definedName>
    <definedName name="SD_161x1_2935x1_2951x30_77_S_0" localSheetId="18" hidden="1">Income!$AT$37</definedName>
    <definedName name="SD_161x1_2935x1_2951x30_78_S_0" localSheetId="18" hidden="1">Income!$AG$37</definedName>
    <definedName name="SD_161x1_2935x1_2951x30_79_S_0" localSheetId="18" hidden="1">Income!$AU$37</definedName>
    <definedName name="SD_161x1_2935x1_2951x30_80_S_0" localSheetId="18" hidden="1">Income!$AH$37</definedName>
    <definedName name="SD_161x1_2935x1_2951x30_81_S_0" localSheetId="18" hidden="1">Income!$AV$37</definedName>
    <definedName name="SD_161x1_2935x1_2951x30_82_S_0" localSheetId="18" hidden="1">Income!$AI$37</definedName>
    <definedName name="SD_161x1_2935x1_2951x30_83_S_0" localSheetId="18" hidden="1">Income!$AW$37</definedName>
    <definedName name="SD_161x1_2935x1_2951x30_84_S_0" localSheetId="18" hidden="1">Income!$AJ$37</definedName>
    <definedName name="SD_161x1_2935x1_2951x30_91_B_1" localSheetId="18" hidden="1">Income!$B$37</definedName>
    <definedName name="SD_161x1_2935x1_2951x30_93_B_1" localSheetId="18" hidden="1">Income!$AL$37</definedName>
    <definedName name="SD_161x1_2935x1_2951x31_101_B_1" localSheetId="18" hidden="1">Income!$L$38</definedName>
    <definedName name="SD_161x1_2935x1_2951x31_107_B_0" localSheetId="18" hidden="1">Income!$H$38</definedName>
    <definedName name="SD_161x1_2935x1_2951x31_109_S_1" localSheetId="18" hidden="1">Income!$G$38</definedName>
    <definedName name="SD_161x1_2935x1_2951x31_52_B_0" localSheetId="18" hidden="1">Income!$C$38</definedName>
    <definedName name="SD_161x1_2935x1_2951x31_53_B_0" localSheetId="18" hidden="1">Income!$D$38</definedName>
    <definedName name="SD_161x1_2935x1_2951x31_54_B_0" localSheetId="18" hidden="1">Income!$F$38</definedName>
    <definedName name="SD_161x1_2935x1_2951x31_57_S_0" localSheetId="18" hidden="1">Income!$AK$38</definedName>
    <definedName name="SD_161x1_2935x1_2951x31_58_S_0" localSheetId="18" hidden="1">Income!$AP$38</definedName>
    <definedName name="SD_161x1_2935x1_2951x31_59_S_0" localSheetId="18" hidden="1">Income!$AN$38</definedName>
    <definedName name="SD_161x1_2935x1_2951x31_60_S_0" localSheetId="18" hidden="1">Income!$AO$38</definedName>
    <definedName name="SD_161x1_2935x1_2951x31_61_B_0" localSheetId="18" hidden="1">Income!$Z$38</definedName>
    <definedName name="SD_161x1_2935x1_2951x31_62_B_0" localSheetId="18" hidden="1">Income!$W$38</definedName>
    <definedName name="SD_161x1_2935x1_2951x31_63_B_0" localSheetId="18" hidden="1">Income!$AC$38</definedName>
    <definedName name="SD_161x1_2935x1_2951x31_64_B_0" localSheetId="18" hidden="1">Income!$AE$38</definedName>
    <definedName name="SD_161x1_2935x1_2951x31_65_B_0" localSheetId="18" hidden="1">Income!$AD$38</definedName>
    <definedName name="SD_161x1_2935x1_2951x31_66_B_0" localSheetId="18" hidden="1">Income!$U$38</definedName>
    <definedName name="SD_161x1_2935x1_2951x31_67_B_0" localSheetId="18" hidden="1">Income!$V$38</definedName>
    <definedName name="SD_161x1_2935x1_2951x31_68_B_0" localSheetId="18" hidden="1">Income!$Y$38</definedName>
    <definedName name="SD_161x1_2935x1_2951x31_69_B_0" localSheetId="18" hidden="1">Income!$X$38</definedName>
    <definedName name="SD_161x1_2935x1_2951x31_70_S_0" localSheetId="18" hidden="1">Income!$AA$38</definedName>
    <definedName name="SD_161x1_2935x1_2951x31_71_B_0" localSheetId="18" hidden="1">Income!$AB$38</definedName>
    <definedName name="SD_161x1_2935x1_2951x31_73_B_0" localSheetId="18" hidden="1">Income!$T$38</definedName>
    <definedName name="SD_161x1_2935x1_2951x31_75_S_0" localSheetId="18" hidden="1">Income!$AS$38</definedName>
    <definedName name="SD_161x1_2935x1_2951x31_76_S_0" localSheetId="18" hidden="1">Income!$AF$38</definedName>
    <definedName name="SD_161x1_2935x1_2951x31_77_S_0" localSheetId="18" hidden="1">Income!$AT$38</definedName>
    <definedName name="SD_161x1_2935x1_2951x31_78_S_0" localSheetId="18" hidden="1">Income!$AG$38</definedName>
    <definedName name="SD_161x1_2935x1_2951x31_79_S_0" localSheetId="18" hidden="1">Income!$AU$38</definedName>
    <definedName name="SD_161x1_2935x1_2951x31_80_S_0" localSheetId="18" hidden="1">Income!$AH$38</definedName>
    <definedName name="SD_161x1_2935x1_2951x31_81_S_0" localSheetId="18" hidden="1">Income!$AV$38</definedName>
    <definedName name="SD_161x1_2935x1_2951x31_82_S_0" localSheetId="18" hidden="1">Income!$AI$38</definedName>
    <definedName name="SD_161x1_2935x1_2951x31_83_S_0" localSheetId="18" hidden="1">Income!$AW$38</definedName>
    <definedName name="SD_161x1_2935x1_2951x31_84_S_0" localSheetId="18" hidden="1">Income!$AJ$38</definedName>
    <definedName name="SD_161x1_2935x1_2951x31_91_B_1" localSheetId="18" hidden="1">Income!$B$38</definedName>
    <definedName name="SD_161x1_2935x1_2951x31_93_B_1" localSheetId="18" hidden="1">Income!$AL$38</definedName>
    <definedName name="SD_161x1_2935x1_2951x32_101_B_1" localSheetId="18" hidden="1">Income!$L$39</definedName>
    <definedName name="SD_161x1_2935x1_2951x32_107_B_0" localSheetId="18" hidden="1">Income!$H$39</definedName>
    <definedName name="SD_161x1_2935x1_2951x32_109_S_1" localSheetId="18" hidden="1">Income!$G$39</definedName>
    <definedName name="SD_161x1_2935x1_2951x32_52_B_0" localSheetId="18" hidden="1">Income!$C$39</definedName>
    <definedName name="SD_161x1_2935x1_2951x32_53_B_0" localSheetId="18" hidden="1">Income!$D$39</definedName>
    <definedName name="SD_161x1_2935x1_2951x32_54_B_0" localSheetId="18" hidden="1">Income!$F$39</definedName>
    <definedName name="SD_161x1_2935x1_2951x32_57_S_0" localSheetId="18" hidden="1">Income!$AK$39</definedName>
    <definedName name="SD_161x1_2935x1_2951x32_58_S_0" localSheetId="18" hidden="1">Income!$AP$39</definedName>
    <definedName name="SD_161x1_2935x1_2951x32_59_S_0" localSheetId="18" hidden="1">Income!$AN$39</definedName>
    <definedName name="SD_161x1_2935x1_2951x32_60_S_0" localSheetId="18" hidden="1">Income!$AO$39</definedName>
    <definedName name="SD_161x1_2935x1_2951x32_61_B_0" localSheetId="18" hidden="1">Income!$Z$39</definedName>
    <definedName name="SD_161x1_2935x1_2951x32_62_B_0" localSheetId="18" hidden="1">Income!$W$39</definedName>
    <definedName name="SD_161x1_2935x1_2951x32_63_B_0" localSheetId="18" hidden="1">Income!$AC$39</definedName>
    <definedName name="SD_161x1_2935x1_2951x32_64_B_0" localSheetId="18" hidden="1">Income!$AE$39</definedName>
    <definedName name="SD_161x1_2935x1_2951x32_65_B_0" localSheetId="18" hidden="1">Income!$AD$39</definedName>
    <definedName name="SD_161x1_2935x1_2951x32_66_B_0" localSheetId="18" hidden="1">Income!$U$39</definedName>
    <definedName name="SD_161x1_2935x1_2951x32_67_B_0" localSheetId="18" hidden="1">Income!$V$39</definedName>
    <definedName name="SD_161x1_2935x1_2951x32_68_B_0" localSheetId="18" hidden="1">Income!$Y$39</definedName>
    <definedName name="SD_161x1_2935x1_2951x32_69_B_0" localSheetId="18" hidden="1">Income!$X$39</definedName>
    <definedName name="SD_161x1_2935x1_2951x32_70_S_0" localSheetId="18" hidden="1">Income!$AA$39</definedName>
    <definedName name="SD_161x1_2935x1_2951x32_71_B_0" localSheetId="18" hidden="1">Income!$AB$39</definedName>
    <definedName name="SD_161x1_2935x1_2951x32_73_B_0" localSheetId="18" hidden="1">Income!$T$39</definedName>
    <definedName name="SD_161x1_2935x1_2951x32_75_S_0" localSheetId="18" hidden="1">Income!$AS$39</definedName>
    <definedName name="SD_161x1_2935x1_2951x32_76_S_0" localSheetId="18" hidden="1">Income!$AF$39</definedName>
    <definedName name="SD_161x1_2935x1_2951x32_77_S_0" localSheetId="18" hidden="1">Income!$AT$39</definedName>
    <definedName name="SD_161x1_2935x1_2951x32_78_S_0" localSheetId="18" hidden="1">Income!$AG$39</definedName>
    <definedName name="SD_161x1_2935x1_2951x32_79_S_0" localSheetId="18" hidden="1">Income!$AU$39</definedName>
    <definedName name="SD_161x1_2935x1_2951x32_80_S_0" localSheetId="18" hidden="1">Income!$AH$39</definedName>
    <definedName name="SD_161x1_2935x1_2951x32_81_S_0" localSheetId="18" hidden="1">Income!$AV$39</definedName>
    <definedName name="SD_161x1_2935x1_2951x32_82_S_0" localSheetId="18" hidden="1">Income!$AI$39</definedName>
    <definedName name="SD_161x1_2935x1_2951x32_83_S_0" localSheetId="18" hidden="1">Income!$AW$39</definedName>
    <definedName name="SD_161x1_2935x1_2951x32_84_S_0" localSheetId="18" hidden="1">Income!$AJ$39</definedName>
    <definedName name="SD_161x1_2935x1_2951x32_91_B_1" localSheetId="18" hidden="1">Income!$B$39</definedName>
    <definedName name="SD_161x1_2935x1_2951x32_93_B_1" localSheetId="18" hidden="1">Income!$AL$39</definedName>
    <definedName name="SD_161x1_2935x1_2951x33_101_B_1" localSheetId="18" hidden="1">Income!$L$40</definedName>
    <definedName name="SD_161x1_2935x1_2951x33_107_B_0" localSheetId="18" hidden="1">Income!$H$40</definedName>
    <definedName name="SD_161x1_2935x1_2951x33_109_S_1" localSheetId="18" hidden="1">Income!$G$40</definedName>
    <definedName name="SD_161x1_2935x1_2951x33_52_B_0" localSheetId="18" hidden="1">Income!$C$40</definedName>
    <definedName name="SD_161x1_2935x1_2951x33_53_B_0" localSheetId="18" hidden="1">Income!$D$40</definedName>
    <definedName name="SD_161x1_2935x1_2951x33_54_B_0" localSheetId="18" hidden="1">Income!$F$40</definedName>
    <definedName name="SD_161x1_2935x1_2951x33_57_S_0" localSheetId="18" hidden="1">Income!$AK$40</definedName>
    <definedName name="SD_161x1_2935x1_2951x33_58_S_0" localSheetId="18" hidden="1">Income!$AP$40</definedName>
    <definedName name="SD_161x1_2935x1_2951x33_59_S_0" localSheetId="18" hidden="1">Income!$AN$40</definedName>
    <definedName name="SD_161x1_2935x1_2951x33_60_S_0" localSheetId="18" hidden="1">Income!$AO$40</definedName>
    <definedName name="SD_161x1_2935x1_2951x33_61_B_0" localSheetId="18" hidden="1">Income!$Z$40</definedName>
    <definedName name="SD_161x1_2935x1_2951x33_62_B_0" localSheetId="18" hidden="1">Income!$W$40</definedName>
    <definedName name="SD_161x1_2935x1_2951x33_63_B_0" localSheetId="18" hidden="1">Income!$AC$40</definedName>
    <definedName name="SD_161x1_2935x1_2951x33_64_B_0" localSheetId="18" hidden="1">Income!$AE$40</definedName>
    <definedName name="SD_161x1_2935x1_2951x33_65_B_0" localSheetId="18" hidden="1">Income!$AD$40</definedName>
    <definedName name="SD_161x1_2935x1_2951x33_66_B_0" localSheetId="18" hidden="1">Income!$U$40</definedName>
    <definedName name="SD_161x1_2935x1_2951x33_67_B_0" localSheetId="18" hidden="1">Income!$V$40</definedName>
    <definedName name="SD_161x1_2935x1_2951x33_68_B_0" localSheetId="18" hidden="1">Income!$Y$40</definedName>
    <definedName name="SD_161x1_2935x1_2951x33_69_B_0" localSheetId="18" hidden="1">Income!$X$40</definedName>
    <definedName name="SD_161x1_2935x1_2951x33_70_S_0" localSheetId="18" hidden="1">Income!$AA$40</definedName>
    <definedName name="SD_161x1_2935x1_2951x33_71_B_0" localSheetId="18" hidden="1">Income!$AB$40</definedName>
    <definedName name="SD_161x1_2935x1_2951x33_73_B_0" localSheetId="18" hidden="1">Income!$T$40</definedName>
    <definedName name="SD_161x1_2935x1_2951x33_75_S_0" localSheetId="18" hidden="1">Income!$AS$40</definedName>
    <definedName name="SD_161x1_2935x1_2951x33_76_S_0" localSheetId="18" hidden="1">Income!$AF$40</definedName>
    <definedName name="SD_161x1_2935x1_2951x33_77_S_0" localSheetId="18" hidden="1">Income!$AT$40</definedName>
    <definedName name="SD_161x1_2935x1_2951x33_78_S_0" localSheetId="18" hidden="1">Income!$AG$40</definedName>
    <definedName name="SD_161x1_2935x1_2951x33_79_S_0" localSheetId="18" hidden="1">Income!$AU$40</definedName>
    <definedName name="SD_161x1_2935x1_2951x33_80_S_0" localSheetId="18" hidden="1">Income!$AH$40</definedName>
    <definedName name="SD_161x1_2935x1_2951x33_81_S_0" localSheetId="18" hidden="1">Income!$AV$40</definedName>
    <definedName name="SD_161x1_2935x1_2951x33_82_S_0" localSheetId="18" hidden="1">Income!$AI$40</definedName>
    <definedName name="SD_161x1_2935x1_2951x33_83_S_0" localSheetId="18" hidden="1">Income!$AW$40</definedName>
    <definedName name="SD_161x1_2935x1_2951x33_84_S_0" localSheetId="18" hidden="1">Income!$AJ$40</definedName>
    <definedName name="SD_161x1_2935x1_2951x33_91_B_1" localSheetId="18" hidden="1">Income!$B$40</definedName>
    <definedName name="SD_161x1_2935x1_2951x33_93_B_1" localSheetId="18" hidden="1">Income!$AL$40</definedName>
    <definedName name="SD_161x1_2935x1_2951x34_101_B_1" localSheetId="18" hidden="1">Income!$L$41</definedName>
    <definedName name="SD_161x1_2935x1_2951x34_107_B_0" localSheetId="18" hidden="1">Income!$H$41</definedName>
    <definedName name="SD_161x1_2935x1_2951x34_109_S_1" localSheetId="18" hidden="1">Income!$G$41</definedName>
    <definedName name="SD_161x1_2935x1_2951x34_52_B_0" localSheetId="18" hidden="1">Income!$C$41</definedName>
    <definedName name="SD_161x1_2935x1_2951x34_53_B_0" localSheetId="18" hidden="1">Income!$D$41</definedName>
    <definedName name="SD_161x1_2935x1_2951x34_54_B_0" localSheetId="18" hidden="1">Income!$F$41</definedName>
    <definedName name="SD_161x1_2935x1_2951x34_57_S_0" localSheetId="18" hidden="1">Income!$AK$41</definedName>
    <definedName name="SD_161x1_2935x1_2951x34_58_S_0" localSheetId="18" hidden="1">Income!$AP$41</definedName>
    <definedName name="SD_161x1_2935x1_2951x34_59_S_0" localSheetId="18" hidden="1">Income!$AN$41</definedName>
    <definedName name="SD_161x1_2935x1_2951x34_60_S_0" localSheetId="18" hidden="1">Income!$AO$41</definedName>
    <definedName name="SD_161x1_2935x1_2951x34_61_B_0" localSheetId="18" hidden="1">Income!$Z$41</definedName>
    <definedName name="SD_161x1_2935x1_2951x34_62_B_0" localSheetId="18" hidden="1">Income!$W$41</definedName>
    <definedName name="SD_161x1_2935x1_2951x34_63_B_0" localSheetId="18" hidden="1">Income!$AC$41</definedName>
    <definedName name="SD_161x1_2935x1_2951x34_64_B_0" localSheetId="18" hidden="1">Income!$AE$41</definedName>
    <definedName name="SD_161x1_2935x1_2951x34_65_B_0" localSheetId="18" hidden="1">Income!$AD$41</definedName>
    <definedName name="SD_161x1_2935x1_2951x34_66_B_0" localSheetId="18" hidden="1">Income!$U$41</definedName>
    <definedName name="SD_161x1_2935x1_2951x34_67_B_0" localSheetId="18" hidden="1">Income!$V$41</definedName>
    <definedName name="SD_161x1_2935x1_2951x34_68_B_0" localSheetId="18" hidden="1">Income!$Y$41</definedName>
    <definedName name="SD_161x1_2935x1_2951x34_69_B_0" localSheetId="18" hidden="1">Income!$X$41</definedName>
    <definedName name="SD_161x1_2935x1_2951x34_70_S_0" localSheetId="18" hidden="1">Income!$AA$41</definedName>
    <definedName name="SD_161x1_2935x1_2951x34_71_B_0" localSheetId="18" hidden="1">Income!$AB$41</definedName>
    <definedName name="SD_161x1_2935x1_2951x34_73_B_0" localSheetId="18" hidden="1">Income!$T$41</definedName>
    <definedName name="SD_161x1_2935x1_2951x34_75_S_0" localSheetId="18" hidden="1">Income!$AS$41</definedName>
    <definedName name="SD_161x1_2935x1_2951x34_76_S_0" localSheetId="18" hidden="1">Income!$AF$41</definedName>
    <definedName name="SD_161x1_2935x1_2951x34_77_S_0" localSheetId="18" hidden="1">Income!$AT$41</definedName>
    <definedName name="SD_161x1_2935x1_2951x34_78_S_0" localSheetId="18" hidden="1">Income!$AG$41</definedName>
    <definedName name="SD_161x1_2935x1_2951x34_79_S_0" localSheetId="18" hidden="1">Income!$AU$41</definedName>
    <definedName name="SD_161x1_2935x1_2951x34_80_S_0" localSheetId="18" hidden="1">Income!$AH$41</definedName>
    <definedName name="SD_161x1_2935x1_2951x34_81_S_0" localSheetId="18" hidden="1">Income!$AV$41</definedName>
    <definedName name="SD_161x1_2935x1_2951x34_82_S_0" localSheetId="18" hidden="1">Income!$AI$41</definedName>
    <definedName name="SD_161x1_2935x1_2951x34_83_S_0" localSheetId="18" hidden="1">Income!$AW$41</definedName>
    <definedName name="SD_161x1_2935x1_2951x34_84_S_0" localSheetId="18" hidden="1">Income!$AJ$41</definedName>
    <definedName name="SD_161x1_2935x1_2951x34_91_B_1" localSheetId="18" hidden="1">Income!$B$41</definedName>
    <definedName name="SD_161x1_2935x1_2951x34_93_B_1" localSheetId="18" hidden="1">Income!$AL$41</definedName>
    <definedName name="SD_161x1_2935x1_2951x35_101_B_1" localSheetId="18" hidden="1">Income!$L$42</definedName>
    <definedName name="SD_161x1_2935x1_2951x35_107_B_0" localSheetId="18" hidden="1">Income!$H$42</definedName>
    <definedName name="SD_161x1_2935x1_2951x35_109_S_1" localSheetId="18" hidden="1">Income!$G$42</definedName>
    <definedName name="SD_161x1_2935x1_2951x35_52_B_0" localSheetId="18" hidden="1">Income!$C$42</definedName>
    <definedName name="SD_161x1_2935x1_2951x35_53_B_0" localSheetId="18" hidden="1">Income!$D$42</definedName>
    <definedName name="SD_161x1_2935x1_2951x35_54_B_0" localSheetId="18" hidden="1">Income!$F$42</definedName>
    <definedName name="SD_161x1_2935x1_2951x35_57_S_0" localSheetId="18" hidden="1">Income!$AK$42</definedName>
    <definedName name="SD_161x1_2935x1_2951x35_58_S_0" localSheetId="18" hidden="1">Income!$AP$42</definedName>
    <definedName name="SD_161x1_2935x1_2951x35_59_S_0" localSheetId="18" hidden="1">Income!$AN$42</definedName>
    <definedName name="SD_161x1_2935x1_2951x35_60_S_0" localSheetId="18" hidden="1">Income!$AO$42</definedName>
    <definedName name="SD_161x1_2935x1_2951x35_61_B_0" localSheetId="18" hidden="1">Income!$Z$42</definedName>
    <definedName name="SD_161x1_2935x1_2951x35_62_B_0" localSheetId="18" hidden="1">Income!$W$42</definedName>
    <definedName name="SD_161x1_2935x1_2951x35_63_B_0" localSheetId="18" hidden="1">Income!$AC$42</definedName>
    <definedName name="SD_161x1_2935x1_2951x35_64_B_0" localSheetId="18" hidden="1">Income!$AE$42</definedName>
    <definedName name="SD_161x1_2935x1_2951x35_65_B_0" localSheetId="18" hidden="1">Income!$AD$42</definedName>
    <definedName name="SD_161x1_2935x1_2951x35_66_B_0" localSheetId="18" hidden="1">Income!$U$42</definedName>
    <definedName name="SD_161x1_2935x1_2951x35_67_B_0" localSheetId="18" hidden="1">Income!$V$42</definedName>
    <definedName name="SD_161x1_2935x1_2951x35_68_B_0" localSheetId="18" hidden="1">Income!$Y$42</definedName>
    <definedName name="SD_161x1_2935x1_2951x35_69_B_0" localSheetId="18" hidden="1">Income!$X$42</definedName>
    <definedName name="SD_161x1_2935x1_2951x35_70_S_0" localSheetId="18" hidden="1">Income!$AA$42</definedName>
    <definedName name="SD_161x1_2935x1_2951x35_71_B_0" localSheetId="18" hidden="1">Income!$AB$42</definedName>
    <definedName name="SD_161x1_2935x1_2951x35_73_B_0" localSheetId="18" hidden="1">Income!$T$42</definedName>
    <definedName name="SD_161x1_2935x1_2951x35_75_S_0" localSheetId="18" hidden="1">Income!$AS$42</definedName>
    <definedName name="SD_161x1_2935x1_2951x35_76_S_0" localSheetId="18" hidden="1">Income!$AF$42</definedName>
    <definedName name="SD_161x1_2935x1_2951x35_77_S_0" localSheetId="18" hidden="1">Income!$AT$42</definedName>
    <definedName name="SD_161x1_2935x1_2951x35_78_S_0" localSheetId="18" hidden="1">Income!$AG$42</definedName>
    <definedName name="SD_161x1_2935x1_2951x35_79_S_0" localSheetId="18" hidden="1">Income!$AU$42</definedName>
    <definedName name="SD_161x1_2935x1_2951x35_80_S_0" localSheetId="18" hidden="1">Income!$AH$42</definedName>
    <definedName name="SD_161x1_2935x1_2951x35_81_S_0" localSheetId="18" hidden="1">Income!$AV$42</definedName>
    <definedName name="SD_161x1_2935x1_2951x35_82_S_0" localSheetId="18" hidden="1">Income!$AI$42</definedName>
    <definedName name="SD_161x1_2935x1_2951x35_83_S_0" localSheetId="18" hidden="1">Income!$AW$42</definedName>
    <definedName name="SD_161x1_2935x1_2951x35_84_S_0" localSheetId="18" hidden="1">Income!$AJ$42</definedName>
    <definedName name="SD_161x1_2935x1_2951x35_91_B_1" localSheetId="18" hidden="1">Income!$B$42</definedName>
    <definedName name="SD_161x1_2935x1_2951x35_93_B_1" localSheetId="18" hidden="1">Income!$AL$42</definedName>
    <definedName name="SD_161x1_2935x1_2951x36_101_B_1" localSheetId="18" hidden="1">Income!$L$43</definedName>
    <definedName name="SD_161x1_2935x1_2951x36_107_B_0" localSheetId="18" hidden="1">Income!$H$43</definedName>
    <definedName name="SD_161x1_2935x1_2951x36_109_B_1" localSheetId="18" hidden="1">Income!$G$43</definedName>
    <definedName name="SD_161x1_2935x1_2951x36_52_B_0" localSheetId="18" hidden="1">Income!$C$43</definedName>
    <definedName name="SD_161x1_2935x1_2951x36_53_B_0" localSheetId="18" hidden="1">Income!$D$43</definedName>
    <definedName name="SD_161x1_2935x1_2951x36_54_B_0" localSheetId="18" hidden="1">Income!$F$43</definedName>
    <definedName name="SD_161x1_2935x1_2951x36_57_S_0" localSheetId="18" hidden="1">Income!$AK$43</definedName>
    <definedName name="SD_161x1_2935x1_2951x36_58_S_0" localSheetId="18" hidden="1">Income!$AP$43</definedName>
    <definedName name="SD_161x1_2935x1_2951x36_59_S_0" localSheetId="18" hidden="1">Income!$AN$43</definedName>
    <definedName name="SD_161x1_2935x1_2951x36_60_S_0" localSheetId="18" hidden="1">Income!$AO$43</definedName>
    <definedName name="SD_161x1_2935x1_2951x36_61_B_0" localSheetId="18" hidden="1">Income!$Z$43</definedName>
    <definedName name="SD_161x1_2935x1_2951x36_62_B_0" localSheetId="18" hidden="1">Income!$W$43</definedName>
    <definedName name="SD_161x1_2935x1_2951x36_63_B_0" localSheetId="18" hidden="1">Income!$AC$43</definedName>
    <definedName name="SD_161x1_2935x1_2951x36_64_B_0" localSheetId="18" hidden="1">Income!$AE$43</definedName>
    <definedName name="SD_161x1_2935x1_2951x36_65_B_0" localSheetId="18" hidden="1">Income!$AD$43</definedName>
    <definedName name="SD_161x1_2935x1_2951x36_66_B_0" localSheetId="18" hidden="1">Income!$U$43</definedName>
    <definedName name="SD_161x1_2935x1_2951x36_67_B_0" localSheetId="18" hidden="1">Income!$V$43</definedName>
    <definedName name="SD_161x1_2935x1_2951x36_68_B_0" localSheetId="18" hidden="1">Income!$Y$43</definedName>
    <definedName name="SD_161x1_2935x1_2951x36_69_B_0" localSheetId="18" hidden="1">Income!$X$43</definedName>
    <definedName name="SD_161x1_2935x1_2951x36_70_S_0" localSheetId="18" hidden="1">Income!$AA$43</definedName>
    <definedName name="SD_161x1_2935x1_2951x36_71_B_0" localSheetId="18" hidden="1">Income!$AB$43</definedName>
    <definedName name="SD_161x1_2935x1_2951x36_73_B_0" localSheetId="18" hidden="1">Income!$T$43</definedName>
    <definedName name="SD_161x1_2935x1_2951x36_75_S_0" localSheetId="18" hidden="1">Income!$AS$43</definedName>
    <definedName name="SD_161x1_2935x1_2951x36_76_S_0" localSheetId="18" hidden="1">Income!$AF$43</definedName>
    <definedName name="SD_161x1_2935x1_2951x36_77_S_0" localSheetId="18" hidden="1">Income!$AT$43</definedName>
    <definedName name="SD_161x1_2935x1_2951x36_78_S_0" localSheetId="18" hidden="1">Income!$AG$43</definedName>
    <definedName name="SD_161x1_2935x1_2951x36_79_S_0" localSheetId="18" hidden="1">Income!$AU$43</definedName>
    <definedName name="SD_161x1_2935x1_2951x36_80_S_0" localSheetId="18" hidden="1">Income!$AH$43</definedName>
    <definedName name="SD_161x1_2935x1_2951x36_81_S_0" localSheetId="18" hidden="1">Income!$AV$43</definedName>
    <definedName name="SD_161x1_2935x1_2951x36_82_S_0" localSheetId="18" hidden="1">Income!$AI$43</definedName>
    <definedName name="SD_161x1_2935x1_2951x36_83_S_0" localSheetId="18" hidden="1">Income!$AW$43</definedName>
    <definedName name="SD_161x1_2935x1_2951x36_84_S_0" localSheetId="18" hidden="1">Income!$AJ$43</definedName>
    <definedName name="SD_161x1_2935x1_2951x36_91_B_1" localSheetId="18" hidden="1">Income!$B$43</definedName>
    <definedName name="SD_161x1_2935x1_2951x36_93_B_1" localSheetId="18" hidden="1">Income!$AL$43</definedName>
    <definedName name="SD_161x1_2935x1_2951x37_101_B_1" localSheetId="18" hidden="1">Income!$L$44</definedName>
    <definedName name="SD_161x1_2935x1_2951x37_107_B_0" localSheetId="18" hidden="1">Income!$H$44</definedName>
    <definedName name="SD_161x1_2935x1_2951x37_109_B_1" localSheetId="18" hidden="1">Income!$G$44</definedName>
    <definedName name="SD_161x1_2935x1_2951x37_52_B_0" localSheetId="18" hidden="1">Income!$C$44</definedName>
    <definedName name="SD_161x1_2935x1_2951x37_53_B_0" localSheetId="18" hidden="1">Income!$D$44</definedName>
    <definedName name="SD_161x1_2935x1_2951x37_54_B_0" localSheetId="18" hidden="1">Income!$F$44</definedName>
    <definedName name="SD_161x1_2935x1_2951x37_57_S_0" localSheetId="18" hidden="1">Income!$AK$44</definedName>
    <definedName name="SD_161x1_2935x1_2951x37_58_S_0" localSheetId="18" hidden="1">Income!$AP$44</definedName>
    <definedName name="SD_161x1_2935x1_2951x37_59_S_0" localSheetId="18" hidden="1">Income!$AN$44</definedName>
    <definedName name="SD_161x1_2935x1_2951x37_60_S_0" localSheetId="18" hidden="1">Income!$AO$44</definedName>
    <definedName name="SD_161x1_2935x1_2951x37_61_B_0" localSheetId="18" hidden="1">Income!$Z$44</definedName>
    <definedName name="SD_161x1_2935x1_2951x37_62_B_0" localSheetId="18" hidden="1">Income!$W$44</definedName>
    <definedName name="SD_161x1_2935x1_2951x37_63_B_0" localSheetId="18" hidden="1">Income!$AC$44</definedName>
    <definedName name="SD_161x1_2935x1_2951x37_64_B_0" localSheetId="18" hidden="1">Income!$AE$44</definedName>
    <definedName name="SD_161x1_2935x1_2951x37_65_B_0" localSheetId="18" hidden="1">Income!$AD$44</definedName>
    <definedName name="SD_161x1_2935x1_2951x37_66_B_0" localSheetId="18" hidden="1">Income!$U$44</definedName>
    <definedName name="SD_161x1_2935x1_2951x37_67_B_0" localSheetId="18" hidden="1">Income!$V$44</definedName>
    <definedName name="SD_161x1_2935x1_2951x37_68_B_0" localSheetId="18" hidden="1">Income!$Y$44</definedName>
    <definedName name="SD_161x1_2935x1_2951x37_69_B_0" localSheetId="18" hidden="1">Income!$X$44</definedName>
    <definedName name="SD_161x1_2935x1_2951x37_70_S_0" localSheetId="18" hidden="1">Income!$AA$44</definedName>
    <definedName name="SD_161x1_2935x1_2951x37_71_B_0" localSheetId="18" hidden="1">Income!$AB$44</definedName>
    <definedName name="SD_161x1_2935x1_2951x37_73_B_0" localSheetId="18" hidden="1">Income!$T$44</definedName>
    <definedName name="SD_161x1_2935x1_2951x37_75_S_0" localSheetId="18" hidden="1">Income!$AS$44</definedName>
    <definedName name="SD_161x1_2935x1_2951x37_76_S_0" localSheetId="18" hidden="1">Income!$AF$44</definedName>
    <definedName name="SD_161x1_2935x1_2951x37_77_S_0" localSheetId="18" hidden="1">Income!$AT$44</definedName>
    <definedName name="SD_161x1_2935x1_2951x37_78_S_0" localSheetId="18" hidden="1">Income!$AG$44</definedName>
    <definedName name="SD_161x1_2935x1_2951x37_79_S_0" localSheetId="18" hidden="1">Income!$AU$44</definedName>
    <definedName name="SD_161x1_2935x1_2951x37_80_S_0" localSheetId="18" hidden="1">Income!$AH$44</definedName>
    <definedName name="SD_161x1_2935x1_2951x37_81_S_0" localSheetId="18" hidden="1">Income!$AV$44</definedName>
    <definedName name="SD_161x1_2935x1_2951x37_82_S_0" localSheetId="18" hidden="1">Income!$AI$44</definedName>
    <definedName name="SD_161x1_2935x1_2951x37_83_S_0" localSheetId="18" hidden="1">Income!$AW$44</definedName>
    <definedName name="SD_161x1_2935x1_2951x37_84_S_0" localSheetId="18" hidden="1">Income!$AJ$44</definedName>
    <definedName name="SD_161x1_2935x1_2951x37_91_B_1" localSheetId="18" hidden="1">Income!$B$44</definedName>
    <definedName name="SD_161x1_2935x1_2951x37_93_B_1" localSheetId="18" hidden="1">Income!$AL$44</definedName>
    <definedName name="SD_161x1_2935x1_2951x38_101_B_1" localSheetId="18" hidden="1">Income!$L$45</definedName>
    <definedName name="SD_161x1_2935x1_2951x38_107_B_0" localSheetId="18" hidden="1">Income!$H$45</definedName>
    <definedName name="SD_161x1_2935x1_2951x38_109_B_1" localSheetId="18" hidden="1">Income!$G$45</definedName>
    <definedName name="SD_161x1_2935x1_2951x38_52_B_0" localSheetId="18" hidden="1">Income!$C$45</definedName>
    <definedName name="SD_161x1_2935x1_2951x38_53_B_0" localSheetId="18" hidden="1">Income!$D$45</definedName>
    <definedName name="SD_161x1_2935x1_2951x38_54_B_0" localSheetId="18" hidden="1">Income!$F$45</definedName>
    <definedName name="SD_161x1_2935x1_2951x38_57_S_0" localSheetId="18" hidden="1">Income!$AK$45</definedName>
    <definedName name="SD_161x1_2935x1_2951x38_58_S_0" localSheetId="18" hidden="1">Income!$AP$45</definedName>
    <definedName name="SD_161x1_2935x1_2951x38_59_S_0" localSheetId="18" hidden="1">Income!$AN$45</definedName>
    <definedName name="SD_161x1_2935x1_2951x38_60_S_0" localSheetId="18" hidden="1">Income!$AO$45</definedName>
    <definedName name="SD_161x1_2935x1_2951x38_61_B_0" localSheetId="18" hidden="1">Income!$Z$45</definedName>
    <definedName name="SD_161x1_2935x1_2951x38_62_B_0" localSheetId="18" hidden="1">Income!$W$45</definedName>
    <definedName name="SD_161x1_2935x1_2951x38_63_B_0" localSheetId="18" hidden="1">Income!$AC$45</definedName>
    <definedName name="SD_161x1_2935x1_2951x38_64_B_0" localSheetId="18" hidden="1">Income!$AE$45</definedName>
    <definedName name="SD_161x1_2935x1_2951x38_65_B_0" localSheetId="18" hidden="1">Income!$AD$45</definedName>
    <definedName name="SD_161x1_2935x1_2951x38_66_B_0" localSheetId="18" hidden="1">Income!$U$45</definedName>
    <definedName name="SD_161x1_2935x1_2951x38_67_B_0" localSheetId="18" hidden="1">Income!$V$45</definedName>
    <definedName name="SD_161x1_2935x1_2951x38_68_B_0" localSheetId="18" hidden="1">Income!$Y$45</definedName>
    <definedName name="SD_161x1_2935x1_2951x38_69_B_0" localSheetId="18" hidden="1">Income!$X$45</definedName>
    <definedName name="SD_161x1_2935x1_2951x38_70_S_0" localSheetId="18" hidden="1">Income!$AA$45</definedName>
    <definedName name="SD_161x1_2935x1_2951x38_71_B_0" localSheetId="18" hidden="1">Income!$AB$45</definedName>
    <definedName name="SD_161x1_2935x1_2951x38_73_B_0" localSheetId="18" hidden="1">Income!$T$45</definedName>
    <definedName name="SD_161x1_2935x1_2951x38_75_S_0" localSheetId="18" hidden="1">Income!$AS$45</definedName>
    <definedName name="SD_161x1_2935x1_2951x38_76_S_0" localSheetId="18" hidden="1">Income!$AF$45</definedName>
    <definedName name="SD_161x1_2935x1_2951x38_77_S_0" localSheetId="18" hidden="1">Income!$AT$45</definedName>
    <definedName name="SD_161x1_2935x1_2951x38_78_S_0" localSheetId="18" hidden="1">Income!$AG$45</definedName>
    <definedName name="SD_161x1_2935x1_2951x38_79_S_0" localSheetId="18" hidden="1">Income!$AU$45</definedName>
    <definedName name="SD_161x1_2935x1_2951x38_80_S_0" localSheetId="18" hidden="1">Income!$AH$45</definedName>
    <definedName name="SD_161x1_2935x1_2951x38_81_S_0" localSheetId="18" hidden="1">Income!$AV$45</definedName>
    <definedName name="SD_161x1_2935x1_2951x38_82_S_0" localSheetId="18" hidden="1">Income!$AI$45</definedName>
    <definedName name="SD_161x1_2935x1_2951x38_83_S_0" localSheetId="18" hidden="1">Income!$AW$45</definedName>
    <definedName name="SD_161x1_2935x1_2951x38_84_S_0" localSheetId="18" hidden="1">Income!$AJ$45</definedName>
    <definedName name="SD_161x1_2935x1_2951x38_91_B_1" localSheetId="18" hidden="1">Income!$B$45</definedName>
    <definedName name="SD_161x1_2935x1_2951x38_93_B_1" localSheetId="18" hidden="1">Income!$AL$45</definedName>
    <definedName name="SD_161x1_2935x1_2951x39_101_B_1" localSheetId="18" hidden="1">Income!$L$46</definedName>
    <definedName name="SD_161x1_2935x1_2951x39_107_B_0" localSheetId="18" hidden="1">Income!$H$46</definedName>
    <definedName name="SD_161x1_2935x1_2951x39_109_B_1" localSheetId="18" hidden="1">Income!$G$46</definedName>
    <definedName name="SD_161x1_2935x1_2951x39_52_B_0" localSheetId="18" hidden="1">Income!$C$46</definedName>
    <definedName name="SD_161x1_2935x1_2951x39_53_B_0" localSheetId="18" hidden="1">Income!$D$46</definedName>
    <definedName name="SD_161x1_2935x1_2951x39_54_B_0" localSheetId="18" hidden="1">Income!$F$46</definedName>
    <definedName name="SD_161x1_2935x1_2951x39_57_S_0" localSheetId="18" hidden="1">Income!$AK$46</definedName>
    <definedName name="SD_161x1_2935x1_2951x39_58_S_0" localSheetId="18" hidden="1">Income!$AP$46</definedName>
    <definedName name="SD_161x1_2935x1_2951x39_59_S_0" localSheetId="18" hidden="1">Income!$AN$46</definedName>
    <definedName name="SD_161x1_2935x1_2951x39_60_S_0" localSheetId="18" hidden="1">Income!$AO$46</definedName>
    <definedName name="SD_161x1_2935x1_2951x39_61_B_0" localSheetId="18" hidden="1">Income!$Z$46</definedName>
    <definedName name="SD_161x1_2935x1_2951x39_62_B_0" localSheetId="18" hidden="1">Income!$W$46</definedName>
    <definedName name="SD_161x1_2935x1_2951x39_63_B_0" localSheetId="18" hidden="1">Income!$AC$46</definedName>
    <definedName name="SD_161x1_2935x1_2951x39_64_B_0" localSheetId="18" hidden="1">Income!$AE$46</definedName>
    <definedName name="SD_161x1_2935x1_2951x39_65_B_0" localSheetId="18" hidden="1">Income!$AD$46</definedName>
    <definedName name="SD_161x1_2935x1_2951x39_66_B_0" localSheetId="18" hidden="1">Income!$U$46</definedName>
    <definedName name="SD_161x1_2935x1_2951x39_67_B_0" localSheetId="18" hidden="1">Income!$V$46</definedName>
    <definedName name="SD_161x1_2935x1_2951x39_68_B_0" localSheetId="18" hidden="1">Income!$Y$46</definedName>
    <definedName name="SD_161x1_2935x1_2951x39_69_B_0" localSheetId="18" hidden="1">Income!$X$46</definedName>
    <definedName name="SD_161x1_2935x1_2951x39_70_S_0" localSheetId="18" hidden="1">Income!$AA$46</definedName>
    <definedName name="SD_161x1_2935x1_2951x39_71_B_0" localSheetId="18" hidden="1">Income!$AB$46</definedName>
    <definedName name="SD_161x1_2935x1_2951x39_73_B_0" localSheetId="18" hidden="1">Income!$T$46</definedName>
    <definedName name="SD_161x1_2935x1_2951x39_75_S_0" localSheetId="18" hidden="1">Income!$AS$46</definedName>
    <definedName name="SD_161x1_2935x1_2951x39_76_S_0" localSheetId="18" hidden="1">Income!$AF$46</definedName>
    <definedName name="SD_161x1_2935x1_2951x39_77_S_0" localSheetId="18" hidden="1">Income!$AT$46</definedName>
    <definedName name="SD_161x1_2935x1_2951x39_78_S_0" localSheetId="18" hidden="1">Income!$AG$46</definedName>
    <definedName name="SD_161x1_2935x1_2951x39_79_S_0" localSheetId="18" hidden="1">Income!$AU$46</definedName>
    <definedName name="SD_161x1_2935x1_2951x39_80_S_0" localSheetId="18" hidden="1">Income!$AH$46</definedName>
    <definedName name="SD_161x1_2935x1_2951x39_81_S_0" localSheetId="18" hidden="1">Income!$AV$46</definedName>
    <definedName name="SD_161x1_2935x1_2951x39_82_S_0" localSheetId="18" hidden="1">Income!$AI$46</definedName>
    <definedName name="SD_161x1_2935x1_2951x39_83_S_0" localSheetId="18" hidden="1">Income!$AW$46</definedName>
    <definedName name="SD_161x1_2935x1_2951x39_84_S_0" localSheetId="18" hidden="1">Income!$AJ$46</definedName>
    <definedName name="SD_161x1_2935x1_2951x39_91_B_1" localSheetId="18" hidden="1">Income!$B$46</definedName>
    <definedName name="SD_161x1_2935x1_2951x39_93_B_1" localSheetId="18" hidden="1">Income!$AL$46</definedName>
    <definedName name="SD_161x1_2935x1_2951x4_101_S_1" localSheetId="18" hidden="1">Income!$L$11</definedName>
    <definedName name="SD_161x1_2935x1_2951x4_107_S_0" localSheetId="18" hidden="1">Income!$H$11</definedName>
    <definedName name="SD_161x1_2935x1_2951x4_109_S_1" localSheetId="18" hidden="1">Income!$G$11</definedName>
    <definedName name="SD_161x1_2935x1_2951x4_52_S_0" localSheetId="18" hidden="1">Income!$C$11</definedName>
    <definedName name="SD_161x1_2935x1_2951x4_53_S_0" localSheetId="18" hidden="1">Income!$D$11</definedName>
    <definedName name="SD_161x1_2935x1_2951x4_54_S_0" localSheetId="18" hidden="1">Income!$F$11</definedName>
    <definedName name="SD_161x1_2935x1_2951x4_57_S_0" localSheetId="18" hidden="1">Income!$AK$11</definedName>
    <definedName name="SD_161x1_2935x1_2951x4_58_S_0" localSheetId="18" hidden="1">Income!$AP$11</definedName>
    <definedName name="SD_161x1_2935x1_2951x4_59_S_0" localSheetId="18" hidden="1">Income!$AN$11</definedName>
    <definedName name="SD_161x1_2935x1_2951x4_60_S_0" localSheetId="18" hidden="1">Income!$AO$11</definedName>
    <definedName name="SD_161x1_2935x1_2951x4_61_S_0" localSheetId="18" hidden="1">Income!$Z$11</definedName>
    <definedName name="SD_161x1_2935x1_2951x4_62_S_0" localSheetId="18" hidden="1">Income!$W$11</definedName>
    <definedName name="SD_161x1_2935x1_2951x4_63_S_0" localSheetId="18" hidden="1">Income!$AC$11</definedName>
    <definedName name="SD_161x1_2935x1_2951x4_64_S_0" localSheetId="18" hidden="1">Income!$AE$11</definedName>
    <definedName name="SD_161x1_2935x1_2951x4_65_S_0" localSheetId="18" hidden="1">Income!$AD$11</definedName>
    <definedName name="SD_161x1_2935x1_2951x4_66_S_0" localSheetId="18" hidden="1">Income!$U$11</definedName>
    <definedName name="SD_161x1_2935x1_2951x4_67_S_0" localSheetId="18" hidden="1">Income!$V$11</definedName>
    <definedName name="SD_161x1_2935x1_2951x4_68_S_0" localSheetId="18" hidden="1">Income!$Y$11</definedName>
    <definedName name="SD_161x1_2935x1_2951x4_69_S_0" localSheetId="18" hidden="1">Income!$X$11</definedName>
    <definedName name="SD_161x1_2935x1_2951x4_70_S_0" localSheetId="18" hidden="1">Income!$AA$11</definedName>
    <definedName name="SD_161x1_2935x1_2951x4_71_S_0" localSheetId="18" hidden="1">Income!$AB$11</definedName>
    <definedName name="SD_161x1_2935x1_2951x4_73_S_0" localSheetId="18" hidden="1">Income!$T$11</definedName>
    <definedName name="SD_161x1_2935x1_2951x4_75_S_0" localSheetId="18" hidden="1">Income!$AS$11</definedName>
    <definedName name="SD_161x1_2935x1_2951x4_76_S_0" localSheetId="18" hidden="1">Income!$AF$11</definedName>
    <definedName name="SD_161x1_2935x1_2951x4_77_S_0" localSheetId="18" hidden="1">Income!$AT$11</definedName>
    <definedName name="SD_161x1_2935x1_2951x4_78_S_0" localSheetId="18" hidden="1">Income!$AG$11</definedName>
    <definedName name="SD_161x1_2935x1_2951x4_79_S_0" localSheetId="18" hidden="1">Income!$AU$11</definedName>
    <definedName name="SD_161x1_2935x1_2951x4_80_S_0" localSheetId="18" hidden="1">Income!$AH$11</definedName>
    <definedName name="SD_161x1_2935x1_2951x4_81_S_0" localSheetId="18" hidden="1">Income!$AV$11</definedName>
    <definedName name="SD_161x1_2935x1_2951x4_82_S_0" localSheetId="18" hidden="1">Income!$AI$11</definedName>
    <definedName name="SD_161x1_2935x1_2951x4_83_S_0" localSheetId="18" hidden="1">Income!$AW$11</definedName>
    <definedName name="SD_161x1_2935x1_2951x4_84_S_0" localSheetId="18" hidden="1">Income!$AJ$11</definedName>
    <definedName name="SD_161x1_2935x1_2951x4_91_S_1" localSheetId="18" hidden="1">Income!$B$11</definedName>
    <definedName name="SD_161x1_2935x1_2951x4_93_S_1" localSheetId="18" hidden="1">Income!$AL$11</definedName>
    <definedName name="SD_161x1_2935x1_2951x40_101_B_1" localSheetId="18" hidden="1">Income!$L$47</definedName>
    <definedName name="SD_161x1_2935x1_2951x40_107_B_0" localSheetId="18" hidden="1">Income!$H$47</definedName>
    <definedName name="SD_161x1_2935x1_2951x40_109_B_1" localSheetId="18" hidden="1">Income!$G$47</definedName>
    <definedName name="SD_161x1_2935x1_2951x40_52_B_0" localSheetId="18" hidden="1">Income!$C$47</definedName>
    <definedName name="SD_161x1_2935x1_2951x40_53_B_0" localSheetId="18" hidden="1">Income!$D$47</definedName>
    <definedName name="SD_161x1_2935x1_2951x40_54_B_0" localSheetId="18" hidden="1">Income!$F$47</definedName>
    <definedName name="SD_161x1_2935x1_2951x40_57_S_0" localSheetId="18" hidden="1">Income!$AK$47</definedName>
    <definedName name="SD_161x1_2935x1_2951x40_58_S_0" localSheetId="18" hidden="1">Income!$AP$47</definedName>
    <definedName name="SD_161x1_2935x1_2951x40_59_S_0" localSheetId="18" hidden="1">Income!$AN$47</definedName>
    <definedName name="SD_161x1_2935x1_2951x40_60_S_0" localSheetId="18" hidden="1">Income!$AO$47</definedName>
    <definedName name="SD_161x1_2935x1_2951x40_61_B_0" localSheetId="18" hidden="1">Income!$Z$47</definedName>
    <definedName name="SD_161x1_2935x1_2951x40_62_B_0" localSheetId="18" hidden="1">Income!$W$47</definedName>
    <definedName name="SD_161x1_2935x1_2951x40_63_B_0" localSheetId="18" hidden="1">Income!$AC$47</definedName>
    <definedName name="SD_161x1_2935x1_2951x40_64_B_0" localSheetId="18" hidden="1">Income!$AE$47</definedName>
    <definedName name="SD_161x1_2935x1_2951x40_65_B_0" localSheetId="18" hidden="1">Income!$AD$47</definedName>
    <definedName name="SD_161x1_2935x1_2951x40_66_B_0" localSheetId="18" hidden="1">Income!$U$47</definedName>
    <definedName name="SD_161x1_2935x1_2951x40_67_B_0" localSheetId="18" hidden="1">Income!$V$47</definedName>
    <definedName name="SD_161x1_2935x1_2951x40_68_B_0" localSheetId="18" hidden="1">Income!$Y$47</definedName>
    <definedName name="SD_161x1_2935x1_2951x40_69_B_0" localSheetId="18" hidden="1">Income!$X$47</definedName>
    <definedName name="SD_161x1_2935x1_2951x40_70_S_0" localSheetId="18" hidden="1">Income!$AA$47</definedName>
    <definedName name="SD_161x1_2935x1_2951x40_71_B_0" localSheetId="18" hidden="1">Income!$AB$47</definedName>
    <definedName name="SD_161x1_2935x1_2951x40_73_B_0" localSheetId="18" hidden="1">Income!$T$47</definedName>
    <definedName name="SD_161x1_2935x1_2951x40_75_S_0" localSheetId="18" hidden="1">Income!$AS$47</definedName>
    <definedName name="SD_161x1_2935x1_2951x40_76_S_0" localSheetId="18" hidden="1">Income!$AF$47</definedName>
    <definedName name="SD_161x1_2935x1_2951x40_77_S_0" localSheetId="18" hidden="1">Income!$AT$47</definedName>
    <definedName name="SD_161x1_2935x1_2951x40_78_S_0" localSheetId="18" hidden="1">Income!$AG$47</definedName>
    <definedName name="SD_161x1_2935x1_2951x40_79_S_0" localSheetId="18" hidden="1">Income!$AU$47</definedName>
    <definedName name="SD_161x1_2935x1_2951x40_80_S_0" localSheetId="18" hidden="1">Income!$AH$47</definedName>
    <definedName name="SD_161x1_2935x1_2951x40_81_S_0" localSheetId="18" hidden="1">Income!$AV$47</definedName>
    <definedName name="SD_161x1_2935x1_2951x40_82_S_0" localSheetId="18" hidden="1">Income!$AI$47</definedName>
    <definedName name="SD_161x1_2935x1_2951x40_83_S_0" localSheetId="18" hidden="1">Income!$AW$47</definedName>
    <definedName name="SD_161x1_2935x1_2951x40_84_S_0" localSheetId="18" hidden="1">Income!$AJ$47</definedName>
    <definedName name="SD_161x1_2935x1_2951x40_91_B_1" localSheetId="18" hidden="1">Income!$B$47</definedName>
    <definedName name="SD_161x1_2935x1_2951x40_93_B_1" localSheetId="18" hidden="1">Income!$AL$47</definedName>
    <definedName name="SD_161x1_2935x1_2951x41_101_B_1" localSheetId="18" hidden="1">Income!$L$48</definedName>
    <definedName name="SD_161x1_2935x1_2951x41_107_B_0" localSheetId="18" hidden="1">Income!$H$48</definedName>
    <definedName name="SD_161x1_2935x1_2951x41_109_B_1" localSheetId="18" hidden="1">Income!$G$48</definedName>
    <definedName name="SD_161x1_2935x1_2951x41_52_B_0" localSheetId="18" hidden="1">Income!$C$48</definedName>
    <definedName name="SD_161x1_2935x1_2951x41_53_B_0" localSheetId="18" hidden="1">Income!$D$48</definedName>
    <definedName name="SD_161x1_2935x1_2951x41_54_B_0" localSheetId="18" hidden="1">Income!$F$48</definedName>
    <definedName name="SD_161x1_2935x1_2951x41_57_S_0" localSheetId="18" hidden="1">Income!$AK$48</definedName>
    <definedName name="SD_161x1_2935x1_2951x41_58_S_0" localSheetId="18" hidden="1">Income!$AP$48</definedName>
    <definedName name="SD_161x1_2935x1_2951x41_59_S_0" localSheetId="18" hidden="1">Income!$AN$48</definedName>
    <definedName name="SD_161x1_2935x1_2951x41_60_S_0" localSheetId="18" hidden="1">Income!$AO$48</definedName>
    <definedName name="SD_161x1_2935x1_2951x41_61_B_0" localSheetId="18" hidden="1">Income!$Z$48</definedName>
    <definedName name="SD_161x1_2935x1_2951x41_62_B_0" localSheetId="18" hidden="1">Income!$W$48</definedName>
    <definedName name="SD_161x1_2935x1_2951x41_63_B_0" localSheetId="18" hidden="1">Income!$AC$48</definedName>
    <definedName name="SD_161x1_2935x1_2951x41_64_B_0" localSheetId="18" hidden="1">Income!$AE$48</definedName>
    <definedName name="SD_161x1_2935x1_2951x41_65_B_0" localSheetId="18" hidden="1">Income!$AD$48</definedName>
    <definedName name="SD_161x1_2935x1_2951x41_66_B_0" localSheetId="18" hidden="1">Income!$U$48</definedName>
    <definedName name="SD_161x1_2935x1_2951x41_67_B_0" localSheetId="18" hidden="1">Income!$V$48</definedName>
    <definedName name="SD_161x1_2935x1_2951x41_68_B_0" localSheetId="18" hidden="1">Income!$Y$48</definedName>
    <definedName name="SD_161x1_2935x1_2951x41_69_B_0" localSheetId="18" hidden="1">Income!$X$48</definedName>
    <definedName name="SD_161x1_2935x1_2951x41_70_S_0" localSheetId="18" hidden="1">Income!$AA$48</definedName>
    <definedName name="SD_161x1_2935x1_2951x41_71_B_0" localSheetId="18" hidden="1">Income!$AB$48</definedName>
    <definedName name="SD_161x1_2935x1_2951x41_73_B_0" localSheetId="18" hidden="1">Income!$T$48</definedName>
    <definedName name="SD_161x1_2935x1_2951x41_75_S_0" localSheetId="18" hidden="1">Income!$AS$48</definedName>
    <definedName name="SD_161x1_2935x1_2951x41_76_S_0" localSheetId="18" hidden="1">Income!$AF$48</definedName>
    <definedName name="SD_161x1_2935x1_2951x41_77_S_0" localSheetId="18" hidden="1">Income!$AT$48</definedName>
    <definedName name="SD_161x1_2935x1_2951x41_78_S_0" localSheetId="18" hidden="1">Income!$AG$48</definedName>
    <definedName name="SD_161x1_2935x1_2951x41_79_S_0" localSheetId="18" hidden="1">Income!$AU$48</definedName>
    <definedName name="SD_161x1_2935x1_2951x41_80_S_0" localSheetId="18" hidden="1">Income!$AH$48</definedName>
    <definedName name="SD_161x1_2935x1_2951x41_81_S_0" localSheetId="18" hidden="1">Income!$AV$48</definedName>
    <definedName name="SD_161x1_2935x1_2951x41_82_S_0" localSheetId="18" hidden="1">Income!$AI$48</definedName>
    <definedName name="SD_161x1_2935x1_2951x41_83_S_0" localSheetId="18" hidden="1">Income!$AW$48</definedName>
    <definedName name="SD_161x1_2935x1_2951x41_84_S_0" localSheetId="18" hidden="1">Income!$AJ$48</definedName>
    <definedName name="SD_161x1_2935x1_2951x41_91_B_1" localSheetId="18" hidden="1">Income!$B$48</definedName>
    <definedName name="SD_161x1_2935x1_2951x41_93_B_1" localSheetId="18" hidden="1">Income!$AL$48</definedName>
    <definedName name="SD_161x1_2935x1_2951x42_101_B_1" localSheetId="18" hidden="1">Income!$L$49</definedName>
    <definedName name="SD_161x1_2935x1_2951x42_107_B_0" localSheetId="18" hidden="1">Income!$H$49</definedName>
    <definedName name="SD_161x1_2935x1_2951x42_109_B_1" localSheetId="18" hidden="1">Income!$G$49</definedName>
    <definedName name="SD_161x1_2935x1_2951x42_52_B_0" localSheetId="18" hidden="1">Income!$C$49</definedName>
    <definedName name="SD_161x1_2935x1_2951x42_53_B_0" localSheetId="18" hidden="1">Income!$D$49</definedName>
    <definedName name="SD_161x1_2935x1_2951x42_54_B_0" localSheetId="18" hidden="1">Income!$F$49</definedName>
    <definedName name="SD_161x1_2935x1_2951x42_57_S_0" localSheetId="18" hidden="1">Income!$AK$49</definedName>
    <definedName name="SD_161x1_2935x1_2951x42_58_S_0" localSheetId="18" hidden="1">Income!$AP$49</definedName>
    <definedName name="SD_161x1_2935x1_2951x42_59_S_0" localSheetId="18" hidden="1">Income!$AN$49</definedName>
    <definedName name="SD_161x1_2935x1_2951x42_60_S_0" localSheetId="18" hidden="1">Income!$AO$49</definedName>
    <definedName name="SD_161x1_2935x1_2951x42_61_B_0" localSheetId="18" hidden="1">Income!$Z$49</definedName>
    <definedName name="SD_161x1_2935x1_2951x42_62_B_0" localSheetId="18" hidden="1">Income!$W$49</definedName>
    <definedName name="SD_161x1_2935x1_2951x42_63_B_0" localSheetId="18" hidden="1">Income!$AC$49</definedName>
    <definedName name="SD_161x1_2935x1_2951x42_64_B_0" localSheetId="18" hidden="1">Income!$AE$49</definedName>
    <definedName name="SD_161x1_2935x1_2951x42_65_B_0" localSheetId="18" hidden="1">Income!$AD$49</definedName>
    <definedName name="SD_161x1_2935x1_2951x42_66_B_0" localSheetId="18" hidden="1">Income!$U$49</definedName>
    <definedName name="SD_161x1_2935x1_2951x42_67_B_0" localSheetId="18" hidden="1">Income!$V$49</definedName>
    <definedName name="SD_161x1_2935x1_2951x42_68_B_0" localSheetId="18" hidden="1">Income!$Y$49</definedName>
    <definedName name="SD_161x1_2935x1_2951x42_69_B_0" localSheetId="18" hidden="1">Income!$X$49</definedName>
    <definedName name="SD_161x1_2935x1_2951x42_70_S_0" localSheetId="18" hidden="1">Income!$AA$49</definedName>
    <definedName name="SD_161x1_2935x1_2951x42_71_B_0" localSheetId="18" hidden="1">Income!$AB$49</definedName>
    <definedName name="SD_161x1_2935x1_2951x42_73_B_0" localSheetId="18" hidden="1">Income!$T$49</definedName>
    <definedName name="SD_161x1_2935x1_2951x42_75_S_0" localSheetId="18" hidden="1">Income!$AS$49</definedName>
    <definedName name="SD_161x1_2935x1_2951x42_76_S_0" localSheetId="18" hidden="1">Income!$AF$49</definedName>
    <definedName name="SD_161x1_2935x1_2951x42_77_S_0" localSheetId="18" hidden="1">Income!$AT$49</definedName>
    <definedName name="SD_161x1_2935x1_2951x42_78_S_0" localSheetId="18" hidden="1">Income!$AG$49</definedName>
    <definedName name="SD_161x1_2935x1_2951x42_79_S_0" localSheetId="18" hidden="1">Income!$AU$49</definedName>
    <definedName name="SD_161x1_2935x1_2951x42_80_S_0" localSheetId="18" hidden="1">Income!$AH$49</definedName>
    <definedName name="SD_161x1_2935x1_2951x42_81_S_0" localSheetId="18" hidden="1">Income!$AV$49</definedName>
    <definedName name="SD_161x1_2935x1_2951x42_82_S_0" localSheetId="18" hidden="1">Income!$AI$49</definedName>
    <definedName name="SD_161x1_2935x1_2951x42_83_S_0" localSheetId="18" hidden="1">Income!$AW$49</definedName>
    <definedName name="SD_161x1_2935x1_2951x42_84_S_0" localSheetId="18" hidden="1">Income!$AJ$49</definedName>
    <definedName name="SD_161x1_2935x1_2951x42_91_B_1" localSheetId="18" hidden="1">Income!$B$49</definedName>
    <definedName name="SD_161x1_2935x1_2951x42_93_B_1" localSheetId="18" hidden="1">Income!$AL$49</definedName>
    <definedName name="SD_161x1_2935x1_2951x43_101_B_1" localSheetId="18" hidden="1">Income!$L$50</definedName>
    <definedName name="SD_161x1_2935x1_2951x43_107_B_0" localSheetId="18" hidden="1">Income!$H$50</definedName>
    <definedName name="SD_161x1_2935x1_2951x43_109_B_1" localSheetId="18" hidden="1">Income!$G$50</definedName>
    <definedName name="SD_161x1_2935x1_2951x43_52_B_0" localSheetId="18" hidden="1">Income!$C$50</definedName>
    <definedName name="SD_161x1_2935x1_2951x43_53_B_0" localSheetId="18" hidden="1">Income!$D$50</definedName>
    <definedName name="SD_161x1_2935x1_2951x43_54_B_0" localSheetId="18" hidden="1">Income!$F$50</definedName>
    <definedName name="SD_161x1_2935x1_2951x43_57_S_0" localSheetId="18" hidden="1">Income!$AK$50</definedName>
    <definedName name="SD_161x1_2935x1_2951x43_58_S_0" localSheetId="18" hidden="1">Income!$AP$50</definedName>
    <definedName name="SD_161x1_2935x1_2951x43_59_S_0" localSheetId="18" hidden="1">Income!$AN$50</definedName>
    <definedName name="SD_161x1_2935x1_2951x43_60_S_0" localSheetId="18" hidden="1">Income!$AO$50</definedName>
    <definedName name="SD_161x1_2935x1_2951x43_61_B_0" localSheetId="18" hidden="1">Income!$Z$50</definedName>
    <definedName name="SD_161x1_2935x1_2951x43_62_B_0" localSheetId="18" hidden="1">Income!$W$50</definedName>
    <definedName name="SD_161x1_2935x1_2951x43_63_B_0" localSheetId="18" hidden="1">Income!$AC$50</definedName>
    <definedName name="SD_161x1_2935x1_2951x43_64_B_0" localSheetId="18" hidden="1">Income!$AE$50</definedName>
    <definedName name="SD_161x1_2935x1_2951x43_65_B_0" localSheetId="18" hidden="1">Income!$AD$50</definedName>
    <definedName name="SD_161x1_2935x1_2951x43_66_B_0" localSheetId="18" hidden="1">Income!$U$50</definedName>
    <definedName name="SD_161x1_2935x1_2951x43_67_B_0" localSheetId="18" hidden="1">Income!$V$50</definedName>
    <definedName name="SD_161x1_2935x1_2951x43_68_B_0" localSheetId="18" hidden="1">Income!$Y$50</definedName>
    <definedName name="SD_161x1_2935x1_2951x43_69_B_0" localSheetId="18" hidden="1">Income!$X$50</definedName>
    <definedName name="SD_161x1_2935x1_2951x43_70_S_0" localSheetId="18" hidden="1">Income!$AA$50</definedName>
    <definedName name="SD_161x1_2935x1_2951x43_71_B_0" localSheetId="18" hidden="1">Income!$AB$50</definedName>
    <definedName name="SD_161x1_2935x1_2951x43_73_B_0" localSheetId="18" hidden="1">Income!$T$50</definedName>
    <definedName name="SD_161x1_2935x1_2951x43_75_S_0" localSheetId="18" hidden="1">Income!$AS$50</definedName>
    <definedName name="SD_161x1_2935x1_2951x43_76_S_0" localSheetId="18" hidden="1">Income!$AF$50</definedName>
    <definedName name="SD_161x1_2935x1_2951x43_77_S_0" localSheetId="18" hidden="1">Income!$AT$50</definedName>
    <definedName name="SD_161x1_2935x1_2951x43_78_S_0" localSheetId="18" hidden="1">Income!$AG$50</definedName>
    <definedName name="SD_161x1_2935x1_2951x43_79_S_0" localSheetId="18" hidden="1">Income!$AU$50</definedName>
    <definedName name="SD_161x1_2935x1_2951x43_80_S_0" localSheetId="18" hidden="1">Income!$AH$50</definedName>
    <definedName name="SD_161x1_2935x1_2951x43_81_S_0" localSheetId="18" hidden="1">Income!$AV$50</definedName>
    <definedName name="SD_161x1_2935x1_2951x43_82_S_0" localSheetId="18" hidden="1">Income!$AI$50</definedName>
    <definedName name="SD_161x1_2935x1_2951x43_83_S_0" localSheetId="18" hidden="1">Income!$AW$50</definedName>
    <definedName name="SD_161x1_2935x1_2951x43_84_S_0" localSheetId="18" hidden="1">Income!$AJ$50</definedName>
    <definedName name="SD_161x1_2935x1_2951x43_91_B_1" localSheetId="18" hidden="1">Income!$B$50</definedName>
    <definedName name="SD_161x1_2935x1_2951x43_93_B_1" localSheetId="18" hidden="1">Income!$AL$50</definedName>
    <definedName name="SD_161x1_2935x1_2951x44_101_B_1" localSheetId="18" hidden="1">Income!$L$51</definedName>
    <definedName name="SD_161x1_2935x1_2951x44_107_B_0" localSheetId="18" hidden="1">Income!$H$51</definedName>
    <definedName name="SD_161x1_2935x1_2951x44_109_B_1" localSheetId="18" hidden="1">Income!$G$51</definedName>
    <definedName name="SD_161x1_2935x1_2951x44_52_B_0" localSheetId="18" hidden="1">Income!$C$51</definedName>
    <definedName name="SD_161x1_2935x1_2951x44_53_B_0" localSheetId="18" hidden="1">Income!$D$51</definedName>
    <definedName name="SD_161x1_2935x1_2951x44_54_B_0" localSheetId="18" hidden="1">Income!$F$51</definedName>
    <definedName name="SD_161x1_2935x1_2951x44_57_S_0" localSheetId="18" hidden="1">Income!$AK$51</definedName>
    <definedName name="SD_161x1_2935x1_2951x44_58_S_0" localSheetId="18" hidden="1">Income!$AP$51</definedName>
    <definedName name="SD_161x1_2935x1_2951x44_59_S_0" localSheetId="18" hidden="1">Income!$AN$51</definedName>
    <definedName name="SD_161x1_2935x1_2951x44_60_S_0" localSheetId="18" hidden="1">Income!$AO$51</definedName>
    <definedName name="SD_161x1_2935x1_2951x44_61_B_0" localSheetId="18" hidden="1">Income!$Z$51</definedName>
    <definedName name="SD_161x1_2935x1_2951x44_62_B_0" localSheetId="18" hidden="1">Income!$W$51</definedName>
    <definedName name="SD_161x1_2935x1_2951x44_63_B_0" localSheetId="18" hidden="1">Income!$AC$51</definedName>
    <definedName name="SD_161x1_2935x1_2951x44_64_B_0" localSheetId="18" hidden="1">Income!$AE$51</definedName>
    <definedName name="SD_161x1_2935x1_2951x44_65_B_0" localSheetId="18" hidden="1">Income!$AD$51</definedName>
    <definedName name="SD_161x1_2935x1_2951x44_66_B_0" localSheetId="18" hidden="1">Income!$U$51</definedName>
    <definedName name="SD_161x1_2935x1_2951x44_67_B_0" localSheetId="18" hidden="1">Income!$V$51</definedName>
    <definedName name="SD_161x1_2935x1_2951x44_68_B_0" localSheetId="18" hidden="1">Income!$Y$51</definedName>
    <definedName name="SD_161x1_2935x1_2951x44_69_B_0" localSheetId="18" hidden="1">Income!$X$51</definedName>
    <definedName name="SD_161x1_2935x1_2951x44_70_S_0" localSheetId="18" hidden="1">Income!$AA$51</definedName>
    <definedName name="SD_161x1_2935x1_2951x44_71_B_0" localSheetId="18" hidden="1">Income!$AB$51</definedName>
    <definedName name="SD_161x1_2935x1_2951x44_73_B_0" localSheetId="18" hidden="1">Income!$T$51</definedName>
    <definedName name="SD_161x1_2935x1_2951x44_75_S_0" localSheetId="18" hidden="1">Income!$AS$51</definedName>
    <definedName name="SD_161x1_2935x1_2951x44_76_S_0" localSheetId="18" hidden="1">Income!$AF$51</definedName>
    <definedName name="SD_161x1_2935x1_2951x44_77_S_0" localSheetId="18" hidden="1">Income!$AT$51</definedName>
    <definedName name="SD_161x1_2935x1_2951x44_78_S_0" localSheetId="18" hidden="1">Income!$AG$51</definedName>
    <definedName name="SD_161x1_2935x1_2951x44_79_S_0" localSheetId="18" hidden="1">Income!$AU$51</definedName>
    <definedName name="SD_161x1_2935x1_2951x44_80_S_0" localSheetId="18" hidden="1">Income!$AH$51</definedName>
    <definedName name="SD_161x1_2935x1_2951x44_81_S_0" localSheetId="18" hidden="1">Income!$AV$51</definedName>
    <definedName name="SD_161x1_2935x1_2951x44_82_S_0" localSheetId="18" hidden="1">Income!$AI$51</definedName>
    <definedName name="SD_161x1_2935x1_2951x44_83_S_0" localSheetId="18" hidden="1">Income!$AW$51</definedName>
    <definedName name="SD_161x1_2935x1_2951x44_84_S_0" localSheetId="18" hidden="1">Income!$AJ$51</definedName>
    <definedName name="SD_161x1_2935x1_2951x44_91_B_1" localSheetId="18" hidden="1">Income!$B$51</definedName>
    <definedName name="SD_161x1_2935x1_2951x44_93_B_1" localSheetId="18" hidden="1">Income!$AL$51</definedName>
    <definedName name="SD_161x1_2935x1_2951x45_101_B_1" localSheetId="18" hidden="1">Income!$L$52</definedName>
    <definedName name="SD_161x1_2935x1_2951x45_107_B_0" localSheetId="18" hidden="1">Income!$H$52</definedName>
    <definedName name="SD_161x1_2935x1_2951x45_109_B_1" localSheetId="18" hidden="1">Income!$G$52</definedName>
    <definedName name="SD_161x1_2935x1_2951x45_52_B_0" localSheetId="18" hidden="1">Income!$C$52</definedName>
    <definedName name="SD_161x1_2935x1_2951x45_53_B_0" localSheetId="18" hidden="1">Income!$D$52</definedName>
    <definedName name="SD_161x1_2935x1_2951x45_54_B_0" localSheetId="18" hidden="1">Income!$F$52</definedName>
    <definedName name="SD_161x1_2935x1_2951x45_57_S_0" localSheetId="18" hidden="1">Income!$AK$52</definedName>
    <definedName name="SD_161x1_2935x1_2951x45_58_S_0" localSheetId="18" hidden="1">Income!$AP$52</definedName>
    <definedName name="SD_161x1_2935x1_2951x45_59_S_0" localSheetId="18" hidden="1">Income!$AN$52</definedName>
    <definedName name="SD_161x1_2935x1_2951x45_60_S_0" localSheetId="18" hidden="1">Income!$AO$52</definedName>
    <definedName name="SD_161x1_2935x1_2951x45_61_B_0" localSheetId="18" hidden="1">Income!$Z$52</definedName>
    <definedName name="SD_161x1_2935x1_2951x45_62_B_0" localSheetId="18" hidden="1">Income!$W$52</definedName>
    <definedName name="SD_161x1_2935x1_2951x45_63_B_0" localSheetId="18" hidden="1">Income!$AC$52</definedName>
    <definedName name="SD_161x1_2935x1_2951x45_64_B_0" localSheetId="18" hidden="1">Income!$AE$52</definedName>
    <definedName name="SD_161x1_2935x1_2951x45_65_B_0" localSheetId="18" hidden="1">Income!$AD$52</definedName>
    <definedName name="SD_161x1_2935x1_2951x45_66_B_0" localSheetId="18" hidden="1">Income!$U$52</definedName>
    <definedName name="SD_161x1_2935x1_2951x45_67_B_0" localSheetId="18" hidden="1">Income!$V$52</definedName>
    <definedName name="SD_161x1_2935x1_2951x45_68_B_0" localSheetId="18" hidden="1">Income!$Y$52</definedName>
    <definedName name="SD_161x1_2935x1_2951x45_69_B_0" localSheetId="18" hidden="1">Income!$X$52</definedName>
    <definedName name="SD_161x1_2935x1_2951x45_70_S_0" localSheetId="18" hidden="1">Income!$AA$52</definedName>
    <definedName name="SD_161x1_2935x1_2951x45_71_B_0" localSheetId="18" hidden="1">Income!$AB$52</definedName>
    <definedName name="SD_161x1_2935x1_2951x45_73_B_0" localSheetId="18" hidden="1">Income!$T$52</definedName>
    <definedName name="SD_161x1_2935x1_2951x45_75_S_0" localSheetId="18" hidden="1">Income!$AS$52</definedName>
    <definedName name="SD_161x1_2935x1_2951x45_76_S_0" localSheetId="18" hidden="1">Income!$AF$52</definedName>
    <definedName name="SD_161x1_2935x1_2951x45_77_S_0" localSheetId="18" hidden="1">Income!$AT$52</definedName>
    <definedName name="SD_161x1_2935x1_2951x45_78_S_0" localSheetId="18" hidden="1">Income!$AG$52</definedName>
    <definedName name="SD_161x1_2935x1_2951x45_79_S_0" localSheetId="18" hidden="1">Income!$AU$52</definedName>
    <definedName name="SD_161x1_2935x1_2951x45_80_S_0" localSheetId="18" hidden="1">Income!$AH$52</definedName>
    <definedName name="SD_161x1_2935x1_2951x45_81_S_0" localSheetId="18" hidden="1">Income!$AV$52</definedName>
    <definedName name="SD_161x1_2935x1_2951x45_82_S_0" localSheetId="18" hidden="1">Income!$AI$52</definedName>
    <definedName name="SD_161x1_2935x1_2951x45_83_S_0" localSheetId="18" hidden="1">Income!$AW$52</definedName>
    <definedName name="SD_161x1_2935x1_2951x45_84_S_0" localSheetId="18" hidden="1">Income!$AJ$52</definedName>
    <definedName name="SD_161x1_2935x1_2951x45_91_B_1" localSheetId="18" hidden="1">Income!$B$52</definedName>
    <definedName name="SD_161x1_2935x1_2951x45_93_B_1" localSheetId="18" hidden="1">Income!$AL$52</definedName>
    <definedName name="SD_161x1_2935x1_2951x46_101_B_1" localSheetId="18" hidden="1">Income!$L$53</definedName>
    <definedName name="SD_161x1_2935x1_2951x46_107_B_0" localSheetId="18" hidden="1">Income!$H$53</definedName>
    <definedName name="SD_161x1_2935x1_2951x46_109_B_1" localSheetId="18" hidden="1">Income!$G$53</definedName>
    <definedName name="SD_161x1_2935x1_2951x46_52_B_0" localSheetId="18" hidden="1">Income!$C$53</definedName>
    <definedName name="SD_161x1_2935x1_2951x46_53_B_0" localSheetId="18" hidden="1">Income!$D$53</definedName>
    <definedName name="SD_161x1_2935x1_2951x46_54_B_0" localSheetId="18" hidden="1">Income!$F$53</definedName>
    <definedName name="SD_161x1_2935x1_2951x46_57_S_0" localSheetId="18" hidden="1">Income!$AK$53</definedName>
    <definedName name="SD_161x1_2935x1_2951x46_58_S_0" localSheetId="18" hidden="1">Income!$AP$53</definedName>
    <definedName name="SD_161x1_2935x1_2951x46_59_S_0" localSheetId="18" hidden="1">Income!$AN$53</definedName>
    <definedName name="SD_161x1_2935x1_2951x46_60_S_0" localSheetId="18" hidden="1">Income!$AO$53</definedName>
    <definedName name="SD_161x1_2935x1_2951x46_61_B_0" localSheetId="18" hidden="1">Income!$Z$53</definedName>
    <definedName name="SD_161x1_2935x1_2951x46_62_B_0" localSheetId="18" hidden="1">Income!$W$53</definedName>
    <definedName name="SD_161x1_2935x1_2951x46_63_B_0" localSheetId="18" hidden="1">Income!$AC$53</definedName>
    <definedName name="SD_161x1_2935x1_2951x46_64_B_0" localSheetId="18" hidden="1">Income!$AE$53</definedName>
    <definedName name="SD_161x1_2935x1_2951x46_65_B_0" localSheetId="18" hidden="1">Income!$AD$53</definedName>
    <definedName name="SD_161x1_2935x1_2951x46_66_B_0" localSheetId="18" hidden="1">Income!$U$53</definedName>
    <definedName name="SD_161x1_2935x1_2951x46_67_B_0" localSheetId="18" hidden="1">Income!$V$53</definedName>
    <definedName name="SD_161x1_2935x1_2951x46_68_B_0" localSheetId="18" hidden="1">Income!$Y$53</definedName>
    <definedName name="SD_161x1_2935x1_2951x46_69_B_0" localSheetId="18" hidden="1">Income!$X$53</definedName>
    <definedName name="SD_161x1_2935x1_2951x46_70_S_0" localSheetId="18" hidden="1">Income!$AA$53</definedName>
    <definedName name="SD_161x1_2935x1_2951x46_71_B_0" localSheetId="18" hidden="1">Income!$AB$53</definedName>
    <definedName name="SD_161x1_2935x1_2951x46_73_B_0" localSheetId="18" hidden="1">Income!$T$53</definedName>
    <definedName name="SD_161x1_2935x1_2951x46_75_S_0" localSheetId="18" hidden="1">Income!$AS$53</definedName>
    <definedName name="SD_161x1_2935x1_2951x46_76_S_0" localSheetId="18" hidden="1">Income!$AF$53</definedName>
    <definedName name="SD_161x1_2935x1_2951x46_77_S_0" localSheetId="18" hidden="1">Income!$AT$53</definedName>
    <definedName name="SD_161x1_2935x1_2951x46_78_S_0" localSheetId="18" hidden="1">Income!$AG$53</definedName>
    <definedName name="SD_161x1_2935x1_2951x46_79_S_0" localSheetId="18" hidden="1">Income!$AU$53</definedName>
    <definedName name="SD_161x1_2935x1_2951x46_80_S_0" localSheetId="18" hidden="1">Income!$AH$53</definedName>
    <definedName name="SD_161x1_2935x1_2951x46_81_S_0" localSheetId="18" hidden="1">Income!$AV$53</definedName>
    <definedName name="SD_161x1_2935x1_2951x46_82_S_0" localSheetId="18" hidden="1">Income!$AI$53</definedName>
    <definedName name="SD_161x1_2935x1_2951x46_83_S_0" localSheetId="18" hidden="1">Income!$AW$53</definedName>
    <definedName name="SD_161x1_2935x1_2951x46_84_S_0" localSheetId="18" hidden="1">Income!$AJ$53</definedName>
    <definedName name="SD_161x1_2935x1_2951x46_91_B_1" localSheetId="18" hidden="1">Income!$B$53</definedName>
    <definedName name="SD_161x1_2935x1_2951x46_93_B_1" localSheetId="18" hidden="1">Income!$AL$53</definedName>
    <definedName name="SD_161x1_2935x1_2951x47_101_B_1" localSheetId="18" hidden="1">Income!$L$54</definedName>
    <definedName name="SD_161x1_2935x1_2951x47_107_B_0" localSheetId="18" hidden="1">Income!$H$54</definedName>
    <definedName name="SD_161x1_2935x1_2951x47_109_B_1" localSheetId="18" hidden="1">Income!$G$54</definedName>
    <definedName name="SD_161x1_2935x1_2951x47_52_B_0" localSheetId="18" hidden="1">Income!$C$54</definedName>
    <definedName name="SD_161x1_2935x1_2951x47_53_B_0" localSheetId="18" hidden="1">Income!$D$54</definedName>
    <definedName name="SD_161x1_2935x1_2951x47_54_B_0" localSheetId="18" hidden="1">Income!$F$54</definedName>
    <definedName name="SD_161x1_2935x1_2951x47_57_S_0" localSheetId="18" hidden="1">Income!$AK$54</definedName>
    <definedName name="SD_161x1_2935x1_2951x47_58_S_0" localSheetId="18" hidden="1">Income!$AP$54</definedName>
    <definedName name="SD_161x1_2935x1_2951x47_59_S_0" localSheetId="18" hidden="1">Income!$AN$54</definedName>
    <definedName name="SD_161x1_2935x1_2951x47_60_S_0" localSheetId="18" hidden="1">Income!$AO$54</definedName>
    <definedName name="SD_161x1_2935x1_2951x47_61_B_0" localSheetId="18" hidden="1">Income!$Z$54</definedName>
    <definedName name="SD_161x1_2935x1_2951x47_62_B_0" localSheetId="18" hidden="1">Income!$W$54</definedName>
    <definedName name="SD_161x1_2935x1_2951x47_63_B_0" localSheetId="18" hidden="1">Income!$AC$54</definedName>
    <definedName name="SD_161x1_2935x1_2951x47_64_B_0" localSheetId="18" hidden="1">Income!$AE$54</definedName>
    <definedName name="SD_161x1_2935x1_2951x47_65_B_0" localSheetId="18" hidden="1">Income!$AD$54</definedName>
    <definedName name="SD_161x1_2935x1_2951x47_66_B_0" localSheetId="18" hidden="1">Income!$U$54</definedName>
    <definedName name="SD_161x1_2935x1_2951x47_67_B_0" localSheetId="18" hidden="1">Income!$V$54</definedName>
    <definedName name="SD_161x1_2935x1_2951x47_68_B_0" localSheetId="18" hidden="1">Income!$Y$54</definedName>
    <definedName name="SD_161x1_2935x1_2951x47_69_B_0" localSheetId="18" hidden="1">Income!$X$54</definedName>
    <definedName name="SD_161x1_2935x1_2951x47_70_S_0" localSheetId="18" hidden="1">Income!$AA$54</definedName>
    <definedName name="SD_161x1_2935x1_2951x47_71_B_0" localSheetId="18" hidden="1">Income!$AB$54</definedName>
    <definedName name="SD_161x1_2935x1_2951x47_73_B_0" localSheetId="18" hidden="1">Income!$T$54</definedName>
    <definedName name="SD_161x1_2935x1_2951x47_75_S_0" localSheetId="18" hidden="1">Income!$AS$54</definedName>
    <definedName name="SD_161x1_2935x1_2951x47_76_S_0" localSheetId="18" hidden="1">Income!$AF$54</definedName>
    <definedName name="SD_161x1_2935x1_2951x47_77_S_0" localSheetId="18" hidden="1">Income!$AT$54</definedName>
    <definedName name="SD_161x1_2935x1_2951x47_78_S_0" localSheetId="18" hidden="1">Income!$AG$54</definedName>
    <definedName name="SD_161x1_2935x1_2951x47_79_S_0" localSheetId="18" hidden="1">Income!$AU$54</definedName>
    <definedName name="SD_161x1_2935x1_2951x47_80_S_0" localSheetId="18" hidden="1">Income!$AH$54</definedName>
    <definedName name="SD_161x1_2935x1_2951x47_81_S_0" localSheetId="18" hidden="1">Income!$AV$54</definedName>
    <definedName name="SD_161x1_2935x1_2951x47_82_S_0" localSheetId="18" hidden="1">Income!$AI$54</definedName>
    <definedName name="SD_161x1_2935x1_2951x47_83_S_0" localSheetId="18" hidden="1">Income!$AW$54</definedName>
    <definedName name="SD_161x1_2935x1_2951x47_84_S_0" localSheetId="18" hidden="1">Income!$AJ$54</definedName>
    <definedName name="SD_161x1_2935x1_2951x47_91_B_1" localSheetId="18" hidden="1">Income!$B$54</definedName>
    <definedName name="SD_161x1_2935x1_2951x47_93_B_1" localSheetId="18" hidden="1">Income!$AL$54</definedName>
    <definedName name="SD_161x1_2935x1_2951x48_101_B_1" localSheetId="18" hidden="1">Income!$L$55</definedName>
    <definedName name="SD_161x1_2935x1_2951x48_107_B_0" localSheetId="18" hidden="1">Income!$H$55</definedName>
    <definedName name="SD_161x1_2935x1_2951x48_109_B_1" localSheetId="18" hidden="1">Income!$G$55</definedName>
    <definedName name="SD_161x1_2935x1_2951x48_52_B_0" localSheetId="18" hidden="1">Income!$C$55</definedName>
    <definedName name="SD_161x1_2935x1_2951x48_53_B_0" localSheetId="18" hidden="1">Income!$D$55</definedName>
    <definedName name="SD_161x1_2935x1_2951x48_54_B_0" localSheetId="18" hidden="1">Income!$F$55</definedName>
    <definedName name="SD_161x1_2935x1_2951x48_57_S_0" localSheetId="18" hidden="1">Income!$AK$55</definedName>
    <definedName name="SD_161x1_2935x1_2951x48_58_S_0" localSheetId="18" hidden="1">Income!$AP$55</definedName>
    <definedName name="SD_161x1_2935x1_2951x48_59_S_0" localSheetId="18" hidden="1">Income!$AN$55</definedName>
    <definedName name="SD_161x1_2935x1_2951x48_60_S_0" localSheetId="18" hidden="1">Income!$AO$55</definedName>
    <definedName name="SD_161x1_2935x1_2951x48_61_B_0" localSheetId="18" hidden="1">Income!$Z$55</definedName>
    <definedName name="SD_161x1_2935x1_2951x48_62_B_0" localSheetId="18" hidden="1">Income!$W$55</definedName>
    <definedName name="SD_161x1_2935x1_2951x48_63_B_0" localSheetId="18" hidden="1">Income!$AC$55</definedName>
    <definedName name="SD_161x1_2935x1_2951x48_64_B_0" localSheetId="18" hidden="1">Income!$AE$55</definedName>
    <definedName name="SD_161x1_2935x1_2951x48_65_B_0" localSheetId="18" hidden="1">Income!$AD$55</definedName>
    <definedName name="SD_161x1_2935x1_2951x48_66_B_0" localSheetId="18" hidden="1">Income!$U$55</definedName>
    <definedName name="SD_161x1_2935x1_2951x48_67_B_0" localSheetId="18" hidden="1">Income!$V$55</definedName>
    <definedName name="SD_161x1_2935x1_2951x48_68_B_0" localSheetId="18" hidden="1">Income!$Y$55</definedName>
    <definedName name="SD_161x1_2935x1_2951x48_69_B_0" localSheetId="18" hidden="1">Income!$X$55</definedName>
    <definedName name="SD_161x1_2935x1_2951x48_70_S_0" localSheetId="18" hidden="1">Income!$AA$55</definedName>
    <definedName name="SD_161x1_2935x1_2951x48_71_B_0" localSheetId="18" hidden="1">Income!$AB$55</definedName>
    <definedName name="SD_161x1_2935x1_2951x48_73_B_0" localSheetId="18" hidden="1">Income!$T$55</definedName>
    <definedName name="SD_161x1_2935x1_2951x48_75_S_0" localSheetId="18" hidden="1">Income!$AS$55</definedName>
    <definedName name="SD_161x1_2935x1_2951x48_76_S_0" localSheetId="18" hidden="1">Income!$AF$55</definedName>
    <definedName name="SD_161x1_2935x1_2951x48_77_S_0" localSheetId="18" hidden="1">Income!$AT$55</definedName>
    <definedName name="SD_161x1_2935x1_2951x48_78_S_0" localSheetId="18" hidden="1">Income!$AG$55</definedName>
    <definedName name="SD_161x1_2935x1_2951x48_79_S_0" localSheetId="18" hidden="1">Income!$AU$55</definedName>
    <definedName name="SD_161x1_2935x1_2951x48_80_S_0" localSheetId="18" hidden="1">Income!$AH$55</definedName>
    <definedName name="SD_161x1_2935x1_2951x48_81_S_0" localSheetId="18" hidden="1">Income!$AV$55</definedName>
    <definedName name="SD_161x1_2935x1_2951x48_82_S_0" localSheetId="18" hidden="1">Income!$AI$55</definedName>
    <definedName name="SD_161x1_2935x1_2951x48_83_S_0" localSheetId="18" hidden="1">Income!$AW$55</definedName>
    <definedName name="SD_161x1_2935x1_2951x48_84_S_0" localSheetId="18" hidden="1">Income!$AJ$55</definedName>
    <definedName name="SD_161x1_2935x1_2951x48_91_B_1" localSheetId="18" hidden="1">Income!$B$55</definedName>
    <definedName name="SD_161x1_2935x1_2951x48_93_B_1" localSheetId="18" hidden="1">Income!$AL$55</definedName>
    <definedName name="SD_161x1_2935x1_2951x49_101_B_1" localSheetId="18" hidden="1">Income!$L$56</definedName>
    <definedName name="SD_161x1_2935x1_2951x49_107_B_0" localSheetId="18" hidden="1">Income!$H$56</definedName>
    <definedName name="SD_161x1_2935x1_2951x49_109_B_1" localSheetId="18" hidden="1">Income!$G$56</definedName>
    <definedName name="SD_161x1_2935x1_2951x49_52_B_0" localSheetId="18" hidden="1">Income!$C$56</definedName>
    <definedName name="SD_161x1_2935x1_2951x49_53_B_0" localSheetId="18" hidden="1">Income!$D$56</definedName>
    <definedName name="SD_161x1_2935x1_2951x49_54_B_0" localSheetId="18" hidden="1">Income!$F$56</definedName>
    <definedName name="SD_161x1_2935x1_2951x49_57_S_0" localSheetId="18" hidden="1">Income!$AK$56</definedName>
    <definedName name="SD_161x1_2935x1_2951x49_58_S_0" localSheetId="18" hidden="1">Income!$AP$56</definedName>
    <definedName name="SD_161x1_2935x1_2951x49_59_S_0" localSheetId="18" hidden="1">Income!$AN$56</definedName>
    <definedName name="SD_161x1_2935x1_2951x49_60_S_0" localSheetId="18" hidden="1">Income!$AO$56</definedName>
    <definedName name="SD_161x1_2935x1_2951x49_61_B_0" localSheetId="18" hidden="1">Income!$Z$56</definedName>
    <definedName name="SD_161x1_2935x1_2951x49_62_B_0" localSheetId="18" hidden="1">Income!$W$56</definedName>
    <definedName name="SD_161x1_2935x1_2951x49_63_B_0" localSheetId="18" hidden="1">Income!$AC$56</definedName>
    <definedName name="SD_161x1_2935x1_2951x49_64_B_0" localSheetId="18" hidden="1">Income!$AE$56</definedName>
    <definedName name="SD_161x1_2935x1_2951x49_65_B_0" localSheetId="18" hidden="1">Income!$AD$56</definedName>
    <definedName name="SD_161x1_2935x1_2951x49_66_B_0" localSheetId="18" hidden="1">Income!$U$56</definedName>
    <definedName name="SD_161x1_2935x1_2951x49_67_B_0" localSheetId="18" hidden="1">Income!$V$56</definedName>
    <definedName name="SD_161x1_2935x1_2951x49_68_B_0" localSheetId="18" hidden="1">Income!$Y$56</definedName>
    <definedName name="SD_161x1_2935x1_2951x49_69_B_0" localSheetId="18" hidden="1">Income!$X$56</definedName>
    <definedName name="SD_161x1_2935x1_2951x49_70_S_0" localSheetId="18" hidden="1">Income!$AA$56</definedName>
    <definedName name="SD_161x1_2935x1_2951x49_71_B_0" localSheetId="18" hidden="1">Income!$AB$56</definedName>
    <definedName name="SD_161x1_2935x1_2951x49_73_B_0" localSheetId="18" hidden="1">Income!$T$56</definedName>
    <definedName name="SD_161x1_2935x1_2951x49_75_S_0" localSheetId="18" hidden="1">Income!$AS$56</definedName>
    <definedName name="SD_161x1_2935x1_2951x49_76_S_0" localSheetId="18" hidden="1">Income!$AF$56</definedName>
    <definedName name="SD_161x1_2935x1_2951x49_77_S_0" localSheetId="18" hidden="1">Income!$AT$56</definedName>
    <definedName name="SD_161x1_2935x1_2951x49_78_S_0" localSheetId="18" hidden="1">Income!$AG$56</definedName>
    <definedName name="SD_161x1_2935x1_2951x49_79_S_0" localSheetId="18" hidden="1">Income!$AU$56</definedName>
    <definedName name="SD_161x1_2935x1_2951x49_80_S_0" localSheetId="18" hidden="1">Income!$AH$56</definedName>
    <definedName name="SD_161x1_2935x1_2951x49_81_S_0" localSheetId="18" hidden="1">Income!$AV$56</definedName>
    <definedName name="SD_161x1_2935x1_2951x49_82_S_0" localSheetId="18" hidden="1">Income!$AI$56</definedName>
    <definedName name="SD_161x1_2935x1_2951x49_83_S_0" localSheetId="18" hidden="1">Income!$AW$56</definedName>
    <definedName name="SD_161x1_2935x1_2951x49_84_S_0" localSheetId="18" hidden="1">Income!$AJ$56</definedName>
    <definedName name="SD_161x1_2935x1_2951x49_91_B_1" localSheetId="18" hidden="1">Income!$B$56</definedName>
    <definedName name="SD_161x1_2935x1_2951x49_93_B_1" localSheetId="18" hidden="1">Income!$AL$56</definedName>
    <definedName name="SD_161x1_2935x1_2951x5_101_S_1" localSheetId="18" hidden="1">Income!$L$12</definedName>
    <definedName name="SD_161x1_2935x1_2951x5_107_S_0" localSheetId="18" hidden="1">Income!$H$12</definedName>
    <definedName name="SD_161x1_2935x1_2951x5_109_S_1" localSheetId="18" hidden="1">Income!$G$12</definedName>
    <definedName name="SD_161x1_2935x1_2951x5_52_S_0" localSheetId="18" hidden="1">Income!$C$12</definedName>
    <definedName name="SD_161x1_2935x1_2951x5_53_S_0" localSheetId="18" hidden="1">Income!$D$12</definedName>
    <definedName name="SD_161x1_2935x1_2951x5_54_S_0" localSheetId="18" hidden="1">Income!$F$12</definedName>
    <definedName name="SD_161x1_2935x1_2951x5_57_S_0" localSheetId="18" hidden="1">Income!$AK$12</definedName>
    <definedName name="SD_161x1_2935x1_2951x5_58_S_0" localSheetId="18" hidden="1">Income!$AP$12</definedName>
    <definedName name="SD_161x1_2935x1_2951x5_59_S_0" localSheetId="18" hidden="1">Income!$AN$12</definedName>
    <definedName name="SD_161x1_2935x1_2951x5_60_S_0" localSheetId="18" hidden="1">Income!$AO$12</definedName>
    <definedName name="SD_161x1_2935x1_2951x5_61_S_0" localSheetId="18" hidden="1">Income!$Z$12</definedName>
    <definedName name="SD_161x1_2935x1_2951x5_62_S_0" localSheetId="18" hidden="1">Income!$W$12</definedName>
    <definedName name="SD_161x1_2935x1_2951x5_63_S_0" localSheetId="18" hidden="1">Income!$AC$12</definedName>
    <definedName name="SD_161x1_2935x1_2951x5_64_S_0" localSheetId="18" hidden="1">Income!$AE$12</definedName>
    <definedName name="SD_161x1_2935x1_2951x5_65_S_0" localSheetId="18" hidden="1">Income!$AD$12</definedName>
    <definedName name="SD_161x1_2935x1_2951x5_66_S_0" localSheetId="18" hidden="1">Income!$U$12</definedName>
    <definedName name="SD_161x1_2935x1_2951x5_67_S_0" localSheetId="18" hidden="1">Income!$V$12</definedName>
    <definedName name="SD_161x1_2935x1_2951x5_68_S_0" localSheetId="18" hidden="1">Income!$Y$12</definedName>
    <definedName name="SD_161x1_2935x1_2951x5_69_S_0" localSheetId="18" hidden="1">Income!$X$12</definedName>
    <definedName name="SD_161x1_2935x1_2951x5_70_S_0" localSheetId="18" hidden="1">Income!$AA$12</definedName>
    <definedName name="SD_161x1_2935x1_2951x5_71_S_0" localSheetId="18" hidden="1">Income!$AB$12</definedName>
    <definedName name="SD_161x1_2935x1_2951x5_73_S_0" localSheetId="18" hidden="1">Income!$T$12</definedName>
    <definedName name="SD_161x1_2935x1_2951x5_75_S_0" localSheetId="18" hidden="1">Income!$AS$12</definedName>
    <definedName name="SD_161x1_2935x1_2951x5_76_S_0" localSheetId="18" hidden="1">Income!$AF$12</definedName>
    <definedName name="SD_161x1_2935x1_2951x5_77_S_0" localSheetId="18" hidden="1">Income!$AT$12</definedName>
    <definedName name="SD_161x1_2935x1_2951x5_78_S_0" localSheetId="18" hidden="1">Income!$AG$12</definedName>
    <definedName name="SD_161x1_2935x1_2951x5_79_S_0" localSheetId="18" hidden="1">Income!$AU$12</definedName>
    <definedName name="SD_161x1_2935x1_2951x5_80_S_0" localSheetId="18" hidden="1">Income!$AH$12</definedName>
    <definedName name="SD_161x1_2935x1_2951x5_81_S_0" localSheetId="18" hidden="1">Income!$AV$12</definedName>
    <definedName name="SD_161x1_2935x1_2951x5_82_S_0" localSheetId="18" hidden="1">Income!$AI$12</definedName>
    <definedName name="SD_161x1_2935x1_2951x5_83_S_0" localSheetId="18" hidden="1">Income!$AW$12</definedName>
    <definedName name="SD_161x1_2935x1_2951x5_84_S_0" localSheetId="18" hidden="1">Income!$AJ$12</definedName>
    <definedName name="SD_161x1_2935x1_2951x5_91_S_1" localSheetId="18" hidden="1">Income!$B$12</definedName>
    <definedName name="SD_161x1_2935x1_2951x5_93_S_1" localSheetId="18" hidden="1">Income!$AL$12</definedName>
    <definedName name="SD_161x1_2935x1_2951x50_101_B_1" localSheetId="18" hidden="1">Income!$L$57</definedName>
    <definedName name="SD_161x1_2935x1_2951x50_107_B_0" localSheetId="18" hidden="1">Income!$H$57</definedName>
    <definedName name="SD_161x1_2935x1_2951x50_109_B_1" localSheetId="18" hidden="1">Income!$G$57</definedName>
    <definedName name="SD_161x1_2935x1_2951x50_52_B_0" localSheetId="18" hidden="1">Income!$C$57</definedName>
    <definedName name="SD_161x1_2935x1_2951x50_53_B_0" localSheetId="18" hidden="1">Income!$D$57</definedName>
    <definedName name="SD_161x1_2935x1_2951x50_54_B_0" localSheetId="18" hidden="1">Income!$F$57</definedName>
    <definedName name="SD_161x1_2935x1_2951x50_57_S_0" localSheetId="18" hidden="1">Income!$AK$57</definedName>
    <definedName name="SD_161x1_2935x1_2951x50_58_S_0" localSheetId="18" hidden="1">Income!$AP$57</definedName>
    <definedName name="SD_161x1_2935x1_2951x50_59_S_0" localSheetId="18" hidden="1">Income!$AN$57</definedName>
    <definedName name="SD_161x1_2935x1_2951x50_60_S_0" localSheetId="18" hidden="1">Income!$AO$57</definedName>
    <definedName name="SD_161x1_2935x1_2951x50_61_B_0" localSheetId="18" hidden="1">Income!$Z$57</definedName>
    <definedName name="SD_161x1_2935x1_2951x50_62_B_0" localSheetId="18" hidden="1">Income!$W$57</definedName>
    <definedName name="SD_161x1_2935x1_2951x50_63_B_0" localSheetId="18" hidden="1">Income!$AC$57</definedName>
    <definedName name="SD_161x1_2935x1_2951x50_64_B_0" localSheetId="18" hidden="1">Income!$AE$57</definedName>
    <definedName name="SD_161x1_2935x1_2951x50_65_B_0" localSheetId="18" hidden="1">Income!$AD$57</definedName>
    <definedName name="SD_161x1_2935x1_2951x50_66_B_0" localSheetId="18" hidden="1">Income!$U$57</definedName>
    <definedName name="SD_161x1_2935x1_2951x50_67_B_0" localSheetId="18" hidden="1">Income!$V$57</definedName>
    <definedName name="SD_161x1_2935x1_2951x50_68_B_0" localSheetId="18" hidden="1">Income!$Y$57</definedName>
    <definedName name="SD_161x1_2935x1_2951x50_69_B_0" localSheetId="18" hidden="1">Income!$X$57</definedName>
    <definedName name="SD_161x1_2935x1_2951x50_70_S_0" localSheetId="18" hidden="1">Income!$AA$57</definedName>
    <definedName name="SD_161x1_2935x1_2951x50_71_B_0" localSheetId="18" hidden="1">Income!$AB$57</definedName>
    <definedName name="SD_161x1_2935x1_2951x50_73_B_0" localSheetId="18" hidden="1">Income!$T$57</definedName>
    <definedName name="SD_161x1_2935x1_2951x50_75_S_0" localSheetId="18" hidden="1">Income!$AS$57</definedName>
    <definedName name="SD_161x1_2935x1_2951x50_76_S_0" localSheetId="18" hidden="1">Income!$AF$57</definedName>
    <definedName name="SD_161x1_2935x1_2951x50_77_S_0" localSheetId="18" hidden="1">Income!$AT$57</definedName>
    <definedName name="SD_161x1_2935x1_2951x50_78_S_0" localSheetId="18" hidden="1">Income!$AG$57</definedName>
    <definedName name="SD_161x1_2935x1_2951x50_79_S_0" localSheetId="18" hidden="1">Income!$AU$57</definedName>
    <definedName name="SD_161x1_2935x1_2951x50_80_S_0" localSheetId="18" hidden="1">Income!$AH$57</definedName>
    <definedName name="SD_161x1_2935x1_2951x50_81_S_0" localSheetId="18" hidden="1">Income!$AV$57</definedName>
    <definedName name="SD_161x1_2935x1_2951x50_82_S_0" localSheetId="18" hidden="1">Income!$AI$57</definedName>
    <definedName name="SD_161x1_2935x1_2951x50_83_S_0" localSheetId="18" hidden="1">Income!$AW$57</definedName>
    <definedName name="SD_161x1_2935x1_2951x50_84_S_0" localSheetId="18" hidden="1">Income!$AJ$57</definedName>
    <definedName name="SD_161x1_2935x1_2951x50_91_B_1" localSheetId="18" hidden="1">Income!$B$57</definedName>
    <definedName name="SD_161x1_2935x1_2951x50_93_B_1" localSheetId="18" hidden="1">Income!$AL$57</definedName>
    <definedName name="SD_161x1_2935x1_2951x6_101_S_1" localSheetId="18" hidden="1">Income!$L$13</definedName>
    <definedName name="SD_161x1_2935x1_2951x6_107_S_0" localSheetId="18" hidden="1">Income!$H$13</definedName>
    <definedName name="SD_161x1_2935x1_2951x6_109_S_1" localSheetId="18" hidden="1">Income!$G$13</definedName>
    <definedName name="SD_161x1_2935x1_2951x6_52_S_0" localSheetId="18" hidden="1">Income!$C$13</definedName>
    <definedName name="SD_161x1_2935x1_2951x6_53_S_0" localSheetId="18" hidden="1">Income!$D$13</definedName>
    <definedName name="SD_161x1_2935x1_2951x6_54_S_0" localSheetId="18" hidden="1">Income!$F$13</definedName>
    <definedName name="SD_161x1_2935x1_2951x6_57_S_0" localSheetId="18" hidden="1">Income!$AK$13</definedName>
    <definedName name="SD_161x1_2935x1_2951x6_58_S_0" localSheetId="18" hidden="1">Income!$AP$13</definedName>
    <definedName name="SD_161x1_2935x1_2951x6_59_S_0" localSheetId="18" hidden="1">Income!$AN$13</definedName>
    <definedName name="SD_161x1_2935x1_2951x6_60_S_0" localSheetId="18" hidden="1">Income!$AO$13</definedName>
    <definedName name="SD_161x1_2935x1_2951x6_61_S_0" localSheetId="18" hidden="1">Income!$Z$13</definedName>
    <definedName name="SD_161x1_2935x1_2951x6_62_S_0" localSheetId="18" hidden="1">Income!$W$13</definedName>
    <definedName name="SD_161x1_2935x1_2951x6_63_S_0" localSheetId="18" hidden="1">Income!$AC$13</definedName>
    <definedName name="SD_161x1_2935x1_2951x6_64_S_0" localSheetId="18" hidden="1">Income!$AE$13</definedName>
    <definedName name="SD_161x1_2935x1_2951x6_65_S_0" localSheetId="18" hidden="1">Income!$AD$13</definedName>
    <definedName name="SD_161x1_2935x1_2951x6_66_S_0" localSheetId="18" hidden="1">Income!$U$13</definedName>
    <definedName name="SD_161x1_2935x1_2951x6_67_S_0" localSheetId="18" hidden="1">Income!$V$13</definedName>
    <definedName name="SD_161x1_2935x1_2951x6_68_S_0" localSheetId="18" hidden="1">Income!$Y$13</definedName>
    <definedName name="SD_161x1_2935x1_2951x6_69_S_0" localSheetId="18" hidden="1">Income!$X$13</definedName>
    <definedName name="SD_161x1_2935x1_2951x6_70_S_0" localSheetId="18" hidden="1">Income!$AA$13</definedName>
    <definedName name="SD_161x1_2935x1_2951x6_71_S_0" localSheetId="18" hidden="1">Income!$AB$13</definedName>
    <definedName name="SD_161x1_2935x1_2951x6_73_S_0" localSheetId="18" hidden="1">Income!$T$13</definedName>
    <definedName name="SD_161x1_2935x1_2951x6_75_S_0" localSheetId="18" hidden="1">Income!$AS$13</definedName>
    <definedName name="SD_161x1_2935x1_2951x6_76_S_0" localSheetId="18" hidden="1">Income!$AF$13</definedName>
    <definedName name="SD_161x1_2935x1_2951x6_77_S_0" localSheetId="18" hidden="1">Income!$AT$13</definedName>
    <definedName name="SD_161x1_2935x1_2951x6_78_S_0" localSheetId="18" hidden="1">Income!$AG$13</definedName>
    <definedName name="SD_161x1_2935x1_2951x6_79_S_0" localSheetId="18" hidden="1">Income!$AU$13</definedName>
    <definedName name="SD_161x1_2935x1_2951x6_80_S_0" localSheetId="18" hidden="1">Income!$AH$13</definedName>
    <definedName name="SD_161x1_2935x1_2951x6_81_S_0" localSheetId="18" hidden="1">Income!$AV$13</definedName>
    <definedName name="SD_161x1_2935x1_2951x6_82_S_0" localSheetId="18" hidden="1">Income!$AI$13</definedName>
    <definedName name="SD_161x1_2935x1_2951x6_83_S_0" localSheetId="18" hidden="1">Income!$AW$13</definedName>
    <definedName name="SD_161x1_2935x1_2951x6_84_S_0" localSheetId="18" hidden="1">Income!$AJ$13</definedName>
    <definedName name="SD_161x1_2935x1_2951x6_91_S_1" localSheetId="18" hidden="1">Income!$B$13</definedName>
    <definedName name="SD_161x1_2935x1_2951x6_93_S_1" localSheetId="18" hidden="1">Income!$AL$13</definedName>
    <definedName name="SD_161x1_2935x1_2951x7_101_S_1" localSheetId="18" hidden="1">Income!$L$14</definedName>
    <definedName name="SD_161x1_2935x1_2951x7_107_S_0" localSheetId="18" hidden="1">Income!$H$14</definedName>
    <definedName name="SD_161x1_2935x1_2951x7_109_S_1" localSheetId="18" hidden="1">Income!$G$14</definedName>
    <definedName name="SD_161x1_2935x1_2951x7_52_S_0" localSheetId="18" hidden="1">Income!$C$14</definedName>
    <definedName name="SD_161x1_2935x1_2951x7_53_S_0" localSheetId="18" hidden="1">Income!$D$14</definedName>
    <definedName name="SD_161x1_2935x1_2951x7_54_S_0" localSheetId="18" hidden="1">Income!$F$14</definedName>
    <definedName name="SD_161x1_2935x1_2951x7_57_S_0" localSheetId="18" hidden="1">Income!$AK$14</definedName>
    <definedName name="SD_161x1_2935x1_2951x7_58_S_0" localSheetId="18" hidden="1">Income!$AP$14</definedName>
    <definedName name="SD_161x1_2935x1_2951x7_59_S_0" localSheetId="18" hidden="1">Income!$AN$14</definedName>
    <definedName name="SD_161x1_2935x1_2951x7_60_S_0" localSheetId="18" hidden="1">Income!$AO$14</definedName>
    <definedName name="SD_161x1_2935x1_2951x7_61_S_0" localSheetId="18" hidden="1">Income!$Z$14</definedName>
    <definedName name="SD_161x1_2935x1_2951x7_62_S_0" localSheetId="18" hidden="1">Income!$W$14</definedName>
    <definedName name="SD_161x1_2935x1_2951x7_63_S_0" localSheetId="18" hidden="1">Income!$AC$14</definedName>
    <definedName name="SD_161x1_2935x1_2951x7_64_S_0" localSheetId="18" hidden="1">Income!$AE$14</definedName>
    <definedName name="SD_161x1_2935x1_2951x7_65_S_0" localSheetId="18" hidden="1">Income!$AD$14</definedName>
    <definedName name="SD_161x1_2935x1_2951x7_66_S_0" localSheetId="18" hidden="1">Income!$U$14</definedName>
    <definedName name="SD_161x1_2935x1_2951x7_67_S_0" localSheetId="18" hidden="1">Income!$V$14</definedName>
    <definedName name="SD_161x1_2935x1_2951x7_68_S_0" localSheetId="18" hidden="1">Income!$Y$14</definedName>
    <definedName name="SD_161x1_2935x1_2951x7_69_S_0" localSheetId="18" hidden="1">Income!$X$14</definedName>
    <definedName name="SD_161x1_2935x1_2951x7_70_S_0" localSheetId="18" hidden="1">Income!$AA$14</definedName>
    <definedName name="SD_161x1_2935x1_2951x7_71_S_0" localSheetId="18" hidden="1">Income!$AB$14</definedName>
    <definedName name="SD_161x1_2935x1_2951x7_73_S_0" localSheetId="18" hidden="1">Income!$T$14</definedName>
    <definedName name="SD_161x1_2935x1_2951x7_75_S_0" localSheetId="18" hidden="1">Income!$AS$14</definedName>
    <definedName name="SD_161x1_2935x1_2951x7_76_S_0" localSheetId="18" hidden="1">Income!$AF$14</definedName>
    <definedName name="SD_161x1_2935x1_2951x7_77_S_0" localSheetId="18" hidden="1">Income!$AT$14</definedName>
    <definedName name="SD_161x1_2935x1_2951x7_78_S_0" localSheetId="18" hidden="1">Income!$AG$14</definedName>
    <definedName name="SD_161x1_2935x1_2951x7_79_S_0" localSheetId="18" hidden="1">Income!$AU$14</definedName>
    <definedName name="SD_161x1_2935x1_2951x7_80_S_0" localSheetId="18" hidden="1">Income!$AH$14</definedName>
    <definedName name="SD_161x1_2935x1_2951x7_81_S_0" localSheetId="18" hidden="1">Income!$AV$14</definedName>
    <definedName name="SD_161x1_2935x1_2951x7_82_S_0" localSheetId="18" hidden="1">Income!$AI$14</definedName>
    <definedName name="SD_161x1_2935x1_2951x7_83_S_0" localSheetId="18" hidden="1">Income!$AW$14</definedName>
    <definedName name="SD_161x1_2935x1_2951x7_84_S_0" localSheetId="18" hidden="1">Income!$AJ$14</definedName>
    <definedName name="SD_161x1_2935x1_2951x7_91_S_1" localSheetId="18" hidden="1">Income!$B$14</definedName>
    <definedName name="SD_161x1_2935x1_2951x7_93_S_1" localSheetId="18" hidden="1">Income!$AL$14</definedName>
    <definedName name="SD_161x1_2935x1_2951x8_101_S_1" localSheetId="18" hidden="1">Income!$L$15</definedName>
    <definedName name="SD_161x1_2935x1_2951x8_107_S_0" localSheetId="18" hidden="1">Income!$H$15</definedName>
    <definedName name="SD_161x1_2935x1_2951x8_109_S_1" localSheetId="18" hidden="1">Income!$G$15</definedName>
    <definedName name="SD_161x1_2935x1_2951x8_52_S_0" localSheetId="18" hidden="1">Income!$C$15</definedName>
    <definedName name="SD_161x1_2935x1_2951x8_53_S_0" localSheetId="18" hidden="1">Income!$D$15</definedName>
    <definedName name="SD_161x1_2935x1_2951x8_54_S_0" localSheetId="18" hidden="1">Income!$F$15</definedName>
    <definedName name="SD_161x1_2935x1_2951x8_57_S_0" localSheetId="18" hidden="1">Income!$AK$15</definedName>
    <definedName name="SD_161x1_2935x1_2951x8_58_S_0" localSheetId="18" hidden="1">Income!$AP$15</definedName>
    <definedName name="SD_161x1_2935x1_2951x8_59_S_0" localSheetId="18" hidden="1">Income!$AN$15</definedName>
    <definedName name="SD_161x1_2935x1_2951x8_60_S_0" localSheetId="18" hidden="1">Income!$AO$15</definedName>
    <definedName name="SD_161x1_2935x1_2951x8_61_S_0" localSheetId="18" hidden="1">Income!$Z$15</definedName>
    <definedName name="SD_161x1_2935x1_2951x8_62_S_0" localSheetId="18" hidden="1">Income!$W$15</definedName>
    <definedName name="SD_161x1_2935x1_2951x8_63_S_0" localSheetId="18" hidden="1">Income!$AC$15</definedName>
    <definedName name="SD_161x1_2935x1_2951x8_64_S_0" localSheetId="18" hidden="1">Income!$AE$15</definedName>
    <definedName name="SD_161x1_2935x1_2951x8_65_S_0" localSheetId="18" hidden="1">Income!$AD$15</definedName>
    <definedName name="SD_161x1_2935x1_2951x8_66_S_0" localSheetId="18" hidden="1">Income!$U$15</definedName>
    <definedName name="SD_161x1_2935x1_2951x8_67_S_0" localSheetId="18" hidden="1">Income!$V$15</definedName>
    <definedName name="SD_161x1_2935x1_2951x8_68_S_0" localSheetId="18" hidden="1">Income!$Y$15</definedName>
    <definedName name="SD_161x1_2935x1_2951x8_69_S_0" localSheetId="18" hidden="1">Income!$X$15</definedName>
    <definedName name="SD_161x1_2935x1_2951x8_70_S_0" localSheetId="18" hidden="1">Income!$AA$15</definedName>
    <definedName name="SD_161x1_2935x1_2951x8_71_S_0" localSheetId="18" hidden="1">Income!$AB$15</definedName>
    <definedName name="SD_161x1_2935x1_2951x8_73_S_0" localSheetId="18" hidden="1">Income!$T$15</definedName>
    <definedName name="SD_161x1_2935x1_2951x8_75_S_0" localSheetId="18" hidden="1">Income!$AS$15</definedName>
    <definedName name="SD_161x1_2935x1_2951x8_76_S_0" localSheetId="18" hidden="1">Income!$AF$15</definedName>
    <definedName name="SD_161x1_2935x1_2951x8_77_S_0" localSheetId="18" hidden="1">Income!$AT$15</definedName>
    <definedName name="SD_161x1_2935x1_2951x8_78_S_0" localSheetId="18" hidden="1">Income!$AG$15</definedName>
    <definedName name="SD_161x1_2935x1_2951x8_79_S_0" localSheetId="18" hidden="1">Income!$AU$15</definedName>
    <definedName name="SD_161x1_2935x1_2951x8_80_S_0" localSheetId="18" hidden="1">Income!$AH$15</definedName>
    <definedName name="SD_161x1_2935x1_2951x8_81_S_0" localSheetId="18" hidden="1">Income!$AV$15</definedName>
    <definedName name="SD_161x1_2935x1_2951x8_82_S_0" localSheetId="18" hidden="1">Income!$AI$15</definedName>
    <definedName name="SD_161x1_2935x1_2951x8_83_S_0" localSheetId="18" hidden="1">Income!$AW$15</definedName>
    <definedName name="SD_161x1_2935x1_2951x8_84_S_0" localSheetId="18" hidden="1">Income!$AJ$15</definedName>
    <definedName name="SD_161x1_2935x1_2951x8_91_S_1" localSheetId="18" hidden="1">Income!$B$15</definedName>
    <definedName name="SD_161x1_2935x1_2951x8_93_S_1" localSheetId="18" hidden="1">Income!$AL$15</definedName>
    <definedName name="SD_161x1_2935x1_2951x9_101_S_1" localSheetId="18" hidden="1">Income!$L$16</definedName>
    <definedName name="SD_161x1_2935x1_2951x9_107_S_0" localSheetId="18" hidden="1">Income!$H$16</definedName>
    <definedName name="SD_161x1_2935x1_2951x9_109_S_1" localSheetId="18" hidden="1">Income!$G$16</definedName>
    <definedName name="SD_161x1_2935x1_2951x9_52_S_0" localSheetId="18" hidden="1">Income!$C$16</definedName>
    <definedName name="SD_161x1_2935x1_2951x9_53_S_0" localSheetId="18" hidden="1">Income!$D$16</definedName>
    <definedName name="SD_161x1_2935x1_2951x9_54_S_0" localSheetId="18" hidden="1">Income!$F$16</definedName>
    <definedName name="SD_161x1_2935x1_2951x9_57_S_0" localSheetId="18" hidden="1">Income!$AK$16</definedName>
    <definedName name="SD_161x1_2935x1_2951x9_58_S_0" localSheetId="18" hidden="1">Income!$AP$16</definedName>
    <definedName name="SD_161x1_2935x1_2951x9_59_S_0" localSheetId="18" hidden="1">Income!$AN$16</definedName>
    <definedName name="SD_161x1_2935x1_2951x9_60_S_0" localSheetId="18" hidden="1">Income!$AO$16</definedName>
    <definedName name="SD_161x1_2935x1_2951x9_61_S_0" localSheetId="18" hidden="1">Income!$Z$16</definedName>
    <definedName name="SD_161x1_2935x1_2951x9_62_S_0" localSheetId="18" hidden="1">Income!$W$16</definedName>
    <definedName name="SD_161x1_2935x1_2951x9_63_S_0" localSheetId="18" hidden="1">Income!$AC$16</definedName>
    <definedName name="SD_161x1_2935x1_2951x9_64_S_0" localSheetId="18" hidden="1">Income!$AE$16</definedName>
    <definedName name="SD_161x1_2935x1_2951x9_65_S_0" localSheetId="18" hidden="1">Income!$AD$16</definedName>
    <definedName name="SD_161x1_2935x1_2951x9_66_S_0" localSheetId="18" hidden="1">Income!$U$16</definedName>
    <definedName name="SD_161x1_2935x1_2951x9_67_S_0" localSheetId="18" hidden="1">Income!$V$16</definedName>
    <definedName name="SD_161x1_2935x1_2951x9_68_S_0" localSheetId="18" hidden="1">Income!$Y$16</definedName>
    <definedName name="SD_161x1_2935x1_2951x9_69_S_0" localSheetId="18" hidden="1">Income!$X$16</definedName>
    <definedName name="SD_161x1_2935x1_2951x9_70_S_0" localSheetId="18" hidden="1">Income!$AA$16</definedName>
    <definedName name="SD_161x1_2935x1_2951x9_71_S_0" localSheetId="18" hidden="1">Income!$AB$16</definedName>
    <definedName name="SD_161x1_2935x1_2951x9_73_S_0" localSheetId="18" hidden="1">Income!$T$16</definedName>
    <definedName name="SD_161x1_2935x1_2951x9_75_S_0" localSheetId="18" hidden="1">Income!$AS$16</definedName>
    <definedName name="SD_161x1_2935x1_2951x9_76_S_0" localSheetId="18" hidden="1">Income!$AF$16</definedName>
    <definedName name="SD_161x1_2935x1_2951x9_77_S_0" localSheetId="18" hidden="1">Income!$AT$16</definedName>
    <definedName name="SD_161x1_2935x1_2951x9_78_S_0" localSheetId="18" hidden="1">Income!$AG$16</definedName>
    <definedName name="SD_161x1_2935x1_2951x9_79_S_0" localSheetId="18" hidden="1">Income!$AU$16</definedName>
    <definedName name="SD_161x1_2935x1_2951x9_80_S_0" localSheetId="18" hidden="1">Income!$AH$16</definedName>
    <definedName name="SD_161x1_2935x1_2951x9_81_S_0" localSheetId="18" hidden="1">Income!$AV$16</definedName>
    <definedName name="SD_161x1_2935x1_2951x9_82_S_0" localSheetId="18" hidden="1">Income!$AI$16</definedName>
    <definedName name="SD_161x1_2935x1_2951x9_83_S_0" localSheetId="18" hidden="1">Income!$AW$16</definedName>
    <definedName name="SD_161x1_2935x1_2951x9_84_S_0" localSheetId="18" hidden="1">Income!$AJ$16</definedName>
    <definedName name="SD_161x1_2935x1_2951x9_91_S_1" localSheetId="18" hidden="1">Income!$B$16</definedName>
    <definedName name="SD_161x1_2935x1_2951x9_93_S_1" localSheetId="18" hidden="1">Income!$AL$16</definedName>
    <definedName name="SD_161x1_30_B_0" localSheetId="9" hidden="1">'Development Info'!$Q$17</definedName>
    <definedName name="SD_161x1_31_S_0" localSheetId="9" hidden="1">'Development Info'!$Q$43</definedName>
    <definedName name="SD_161x1_35_S_0" localSheetId="9" hidden="1">'Development Info'!$F$39</definedName>
    <definedName name="SD_161x1_36_S_0" localSheetId="9" hidden="1">'Development Info'!$H$30</definedName>
    <definedName name="SD_161x1_39_S_0" localSheetId="9" hidden="1">'Development Info'!$J$37</definedName>
    <definedName name="SD_161x1_41_S_0" localSheetId="13" hidden="1">Building!$H$5</definedName>
    <definedName name="SD_161x1_48_S_0" localSheetId="9" hidden="1">'Development Info'!$J$24</definedName>
    <definedName name="SD_161x1_49_B_0" localSheetId="9" hidden="1">'Development Info'!$J$26</definedName>
    <definedName name="SD_161x1_52_S_0" localSheetId="12" hidden="1">Site!$I$26</definedName>
    <definedName name="SD_161x1_5330x1_101_S_0" localSheetId="13" hidden="1">Building!$C$12</definedName>
    <definedName name="SD_161x1_5330x1_437_S_1" localSheetId="13" hidden="1">Building!$B$14</definedName>
    <definedName name="SD_161x1_5330x1_438_S_0" localSheetId="12" hidden="1">Site!$I$6</definedName>
    <definedName name="SD_161x1_5330x1_439_S_1" localSheetId="12" hidden="1">Site!$I$16</definedName>
    <definedName name="SD_161x1_5330x1_440_S_0" localSheetId="13" hidden="1">Building!$C$9</definedName>
    <definedName name="SD_161x1_5330x1_441_B_0" localSheetId="12" hidden="1">Site!$F$74</definedName>
    <definedName name="SD_161x1_5330x1_453_B_1" localSheetId="14" hidden="1">Amenities!$D$32</definedName>
    <definedName name="SD_161x1_5330x1_454_S_0" localSheetId="13" hidden="1">Building!$B$38</definedName>
    <definedName name="SD_161x1_57_S_0" localSheetId="9" hidden="1">'Development Info'!$B$14</definedName>
    <definedName name="SD_161x1_58_S_0" localSheetId="13" hidden="1">Building!$C$10</definedName>
    <definedName name="SD_161x1_71_B_0" localSheetId="11" hidden="1">Team!$C$43</definedName>
    <definedName name="SD_161x1_76_S_1" localSheetId="9" hidden="1">'Development Info'!$G$11</definedName>
    <definedName name="SD_161x1_77_S_1" localSheetId="9" hidden="1">'Development Info'!$P$37</definedName>
    <definedName name="SD_161x1_78_S_1" localSheetId="13" hidden="1">Building!$H$9</definedName>
    <definedName name="SD_161x1_80_S_1" localSheetId="13" hidden="1">Building!$H$13</definedName>
    <definedName name="SD_161x1_81_S_1" localSheetId="9" hidden="1">'Development Info'!$D$16</definedName>
    <definedName name="SD_161x1_82_S_1" localSheetId="13" hidden="1">Building!$G$47</definedName>
    <definedName name="SD_161x1_83_S_1" localSheetId="13" hidden="1">Building!$H$12</definedName>
    <definedName name="SD_161x1_84_S_1" localSheetId="9" hidden="1">'Development Info'!$H$41</definedName>
    <definedName name="SD_161x1_85_S_1" localSheetId="13" hidden="1">Building!$H$11</definedName>
    <definedName name="SD_161x1_88_S_1" localSheetId="12" hidden="1">'Development Info'!$I$20</definedName>
    <definedName name="SD_161x1_89_S_1" localSheetId="13" hidden="1">Building!$H$10</definedName>
    <definedName name="SD_20_G_0" localSheetId="9" hidden="1">'Development Info'!$T$4</definedName>
    <definedName name="SD_21_G_0" localSheetId="9" hidden="1">'Development Info'!$T$5</definedName>
    <definedName name="SD_21_S_0" localSheetId="9" hidden="1">'Development Info'!$D$7</definedName>
    <definedName name="SD_25_S_0" localSheetId="16" hidden="1">Uses!$F$102</definedName>
    <definedName name="SD_27_S_0" localSheetId="15" hidden="1">Sources!$F$149</definedName>
    <definedName name="SD_3946x1_100_S_0" localSheetId="19" hidden="1">Expenses!$J$22</definedName>
    <definedName name="SD_3946x1_101_S_0" localSheetId="19" hidden="1">Expenses!$J$32</definedName>
    <definedName name="SD_3946x1_102_S_0" localSheetId="19" hidden="1">Expenses!$J$55</definedName>
    <definedName name="SD_3946x1_103_S_0" localSheetId="19" hidden="1">Expenses!$J$67</definedName>
    <definedName name="SD_3946x1_104_S_0" localSheetId="19" hidden="1">Expenses!$J$71</definedName>
    <definedName name="SD_3946x1_105_S_0" localSheetId="18" hidden="1">Income!$H$73</definedName>
    <definedName name="SD_3946x1_117_S_0" localSheetId="9" hidden="1">'Development Info'!$E$31</definedName>
    <definedName name="SD_3946x1_118_S_0" localSheetId="9" hidden="1">'Development Info'!$E$32</definedName>
    <definedName name="SD_3946x1_119_S_0" localSheetId="9" hidden="1">'Development Info'!$E$33</definedName>
    <definedName name="SD_3946x1_120_S_0" localSheetId="9" hidden="1">'Development Info'!$E$34</definedName>
    <definedName name="SD_3946x1_121_S_0" localSheetId="9" hidden="1">'Development Info'!$E$18</definedName>
    <definedName name="SD_3946x1_122_S_0" localSheetId="9" hidden="1">'Development Info'!$E$20</definedName>
    <definedName name="SD_3946x1_123_S_0" localSheetId="9" hidden="1">'Development Info'!$E$19</definedName>
    <definedName name="SD_3946x1_124_S_0" localSheetId="9" hidden="1">'Development Info'!$E$57</definedName>
    <definedName name="SD_3946x1_125_S_0" localSheetId="9" hidden="1">'Development Info'!$F$62</definedName>
    <definedName name="SD_3946x1_126_S_0" localSheetId="9" hidden="1">'Development Info'!$F$63</definedName>
    <definedName name="SD_3946x1_128_S_0" localSheetId="15" hidden="1">Sources!$H$12</definedName>
    <definedName name="SD_3946x1_129_S_0" localSheetId="15" hidden="1">Sources!$C$12</definedName>
    <definedName name="SD_3946x1_131_S_0" localSheetId="15" hidden="1">Sources!$C$15</definedName>
    <definedName name="SD_3946x1_142_S_0" localSheetId="15" hidden="1">Sources!$C$32</definedName>
    <definedName name="SD_3946x1_144_S_0" localSheetId="15" hidden="1">Sources!$E$101</definedName>
    <definedName name="SD_3946x1_145_S_0" localSheetId="9" hidden="1">'Development Info'!$E$30</definedName>
    <definedName name="SD_3946x1_146_S_0" localSheetId="10" hidden="1">'Developer &amp; Sponsor'!$F$29</definedName>
    <definedName name="SD_3946x1_147_S_0" localSheetId="10" hidden="1">'Developer &amp; Sponsor'!$F$34</definedName>
    <definedName name="SD_3946x1_150_S_0" localSheetId="19" hidden="1">Expenses!$J$7</definedName>
    <definedName name="SD_3946x1_151_S_0" localSheetId="19" hidden="1">Expenses!$J$8</definedName>
    <definedName name="SD_3946x1_152_S_0" localSheetId="19" hidden="1">Expenses!$J$9</definedName>
    <definedName name="SD_3946x1_153_S_0" localSheetId="19" hidden="1">Expenses!$J$10</definedName>
    <definedName name="SD_3946x1_154_S_0" localSheetId="19" hidden="1">Expenses!$J$11</definedName>
    <definedName name="SD_3946x1_155_S_0" localSheetId="19" hidden="1">Expenses!$J$12</definedName>
    <definedName name="SD_3946x1_156_S_0" localSheetId="19" hidden="1">Expenses!$J$13</definedName>
    <definedName name="SD_3946x1_157_S_0" localSheetId="19" hidden="1">Expenses!$J$14</definedName>
    <definedName name="SD_3946x1_158_S_0" localSheetId="19" hidden="1">Expenses!$J$15</definedName>
    <definedName name="SD_3946x1_159_S_0" localSheetId="19" hidden="1">Expenses!$J$16</definedName>
    <definedName name="SD_3946x1_160_S_0" localSheetId="19" hidden="1">Expenses!$J$18</definedName>
    <definedName name="SD_3946x1_161_S_0" localSheetId="19" hidden="1">Expenses!$J$19</definedName>
    <definedName name="SD_3946x1_162_S_0" localSheetId="19" hidden="1">Expenses!$J$20</definedName>
    <definedName name="SD_3946x1_163_S_0" localSheetId="19" hidden="1">Expenses!$J$21</definedName>
    <definedName name="SD_3946x1_164_S_0" localSheetId="19" hidden="1">Expenses!$J$25</definedName>
    <definedName name="SD_3946x1_165_S_0" localSheetId="19" hidden="1">Expenses!$J$26</definedName>
    <definedName name="SD_3946x1_166_S_0" localSheetId="19" hidden="1">Expenses!$J$27</definedName>
    <definedName name="SD_3946x1_167_S_0" localSheetId="19" hidden="1">Expenses!$J$28</definedName>
    <definedName name="SD_3946x1_168_S_0" localSheetId="19" hidden="1">Expenses!$J$30</definedName>
    <definedName name="SD_3946x1_169_S_0" localSheetId="19" hidden="1">Expenses!$J$31</definedName>
    <definedName name="SD_3946x1_170_S_0" localSheetId="19" hidden="1">Expenses!$J$35</definedName>
    <definedName name="SD_3946x1_171_S_0" localSheetId="19" hidden="1">Expenses!$J$36</definedName>
    <definedName name="SD_3946x1_172_S_0" localSheetId="19" hidden="1">Expenses!$J$37</definedName>
    <definedName name="SD_3946x1_173_S_0" localSheetId="19" hidden="1">Expenses!$J$38</definedName>
    <definedName name="SD_3946x1_174_S_0" localSheetId="19" hidden="1">Expenses!$J$39</definedName>
    <definedName name="SD_3946x1_175_S_0" localSheetId="19" hidden="1">Expenses!$J$40</definedName>
    <definedName name="SD_3946x1_176_S_0" localSheetId="19" hidden="1">Expenses!$J$41</definedName>
    <definedName name="SD_3946x1_177_S_0" localSheetId="19" hidden="1">Expenses!$J$42</definedName>
    <definedName name="SD_3946x1_178_S_0" localSheetId="19" hidden="1">Expenses!$J$44</definedName>
    <definedName name="SD_3946x1_179_S_0" localSheetId="19" hidden="1">Expenses!$J$46</definedName>
    <definedName name="SD_3946x1_180_S_0" localSheetId="19" hidden="1">Expenses!$J$45</definedName>
    <definedName name="SD_3946x1_181_S_0" localSheetId="19" hidden="1">Expenses!$J$47</definedName>
    <definedName name="SD_3946x1_182_S_0" localSheetId="19" hidden="1">Expenses!$J$48</definedName>
    <definedName name="SD_3946x1_183_S_0" localSheetId="19" hidden="1">Expenses!$J$49</definedName>
    <definedName name="SD_3946x1_184_S_0" localSheetId="19" hidden="1">Expenses!$J$50</definedName>
    <definedName name="SD_3946x1_185_S_0" localSheetId="19" hidden="1">Expenses!$J$51</definedName>
    <definedName name="SD_3946x1_186_S_0" localSheetId="19" hidden="1">Expenses!$J$52</definedName>
    <definedName name="SD_3946x1_187_S_0" localSheetId="19" hidden="1">Expenses!$J$53</definedName>
    <definedName name="SD_3946x1_188_S_0" localSheetId="19" hidden="1">Expenses!$J$54</definedName>
    <definedName name="SD_3946x1_189_S_0" localSheetId="19" hidden="1">Expenses!$J$58</definedName>
    <definedName name="SD_3946x1_190_S_0" localSheetId="19" hidden="1">Expenses!$J$59</definedName>
    <definedName name="SD_3946x1_191_S_0" localSheetId="19" hidden="1">Expenses!$J$60</definedName>
    <definedName name="SD_3946x1_192_S_0" localSheetId="19" hidden="1">Expenses!$J$61</definedName>
    <definedName name="SD_3946x1_193_S_0" localSheetId="19" hidden="1">Expenses!$J$62</definedName>
    <definedName name="SD_3946x1_194_S_0" localSheetId="19" hidden="1">Expenses!$J$63</definedName>
    <definedName name="SD_3946x1_195_S_0" localSheetId="19" hidden="1">Expenses!$J$64</definedName>
    <definedName name="SD_3946x1_196_S_0" localSheetId="19" hidden="1">Expenses!$J$65</definedName>
    <definedName name="SD_3946x1_197_S_0" localSheetId="19" hidden="1">Expenses!$J$66</definedName>
    <definedName name="SD_3946x1_198_S_0" localSheetId="19" hidden="1">Expenses!$J$43</definedName>
    <definedName name="SD_3946x1_199_S_0" localSheetId="18" hidden="1">Income!$M$65</definedName>
    <definedName name="SD_3946x1_201_S_0" localSheetId="18" hidden="1">Income!$L$68</definedName>
    <definedName name="SD_3946x1_202_S_0" localSheetId="18" hidden="1">Income!$L$69</definedName>
    <definedName name="SD_3946x1_203_S_0" localSheetId="13" hidden="1">Building!$H$7</definedName>
    <definedName name="SD_3946x1_204_S_0" localSheetId="18" hidden="1">Income!$B$65</definedName>
    <definedName name="SD_3946x1_205_S_0" localSheetId="18" hidden="1">Income!$B$66</definedName>
    <definedName name="SD_3946x1_206_S_0" localSheetId="18" hidden="1">Income!$B$67</definedName>
    <definedName name="SD_3946x1_207_S_0" localSheetId="18" hidden="1">Income!$B$68</definedName>
    <definedName name="SD_3946x1_208_S_0" localSheetId="18" hidden="1">Income!$B$69</definedName>
    <definedName name="SD_3946x1_209_S_0" localSheetId="18" hidden="1">Income!$B$70</definedName>
    <definedName name="SD_3946x1_210_S_0" localSheetId="18" hidden="1">Income!$B$71</definedName>
    <definedName name="SD_3946x1_211_S_0" localSheetId="18" hidden="1">Income!$B$72</definedName>
    <definedName name="SD_3946x1_212_S_0" localSheetId="18" hidden="1">Income!$H$65</definedName>
    <definedName name="SD_3946x1_213_S_0" localSheetId="18" hidden="1">Income!$H$66</definedName>
    <definedName name="SD_3946x1_214_S_0" localSheetId="18" hidden="1">Income!$H$67</definedName>
    <definedName name="SD_3946x1_215_S_0" localSheetId="18" hidden="1">Income!$H$68</definedName>
    <definedName name="SD_3946x1_216_S_0" localSheetId="18" hidden="1">Income!$H$69</definedName>
    <definedName name="SD_3946x1_217_S_0" localSheetId="18" hidden="1">Income!$H$70</definedName>
    <definedName name="SD_3946x1_218_S_0" localSheetId="18" hidden="1">Income!$H$71</definedName>
    <definedName name="SD_3946x1_219_S_0" localSheetId="18" hidden="1">Income!$H$72</definedName>
    <definedName name="SD_3946x1_221_S_0" localSheetId="10" hidden="1">'Developer &amp; Sponsor'!$E$38</definedName>
    <definedName name="SD_3946x1_222_S_0" localSheetId="10" hidden="1">'Developer &amp; Sponsor'!$H$38</definedName>
    <definedName name="SD_3946x1_223_S_0" localSheetId="10" hidden="1">'Developer &amp; Sponsor'!$C$41</definedName>
    <definedName name="SD_3946x1_224_S_0" localSheetId="10" hidden="1">'Developer &amp; Sponsor'!$C$42</definedName>
    <definedName name="SD_3946x1_225_S_0" localSheetId="10" hidden="1">'Developer &amp; Sponsor'!$H$42</definedName>
    <definedName name="SD_3946x1_226_S_0" localSheetId="10" hidden="1">'Developer &amp; Sponsor'!$J$42</definedName>
    <definedName name="SD_3946x1_227_S_0" localSheetId="10" hidden="1">'Developer &amp; Sponsor'!$D$31</definedName>
    <definedName name="SD_3946x1_228_S_0" localSheetId="10" hidden="1">'Developer &amp; Sponsor'!$C$38</definedName>
    <definedName name="SD_3946x1_229_S_0" localSheetId="10" hidden="1">'Developer &amp; Sponsor'!$C$44</definedName>
    <definedName name="SD_3946x1_230_S_0" localSheetId="10" hidden="1">'Developer &amp; Sponsor'!$G$44</definedName>
    <definedName name="SD_3946x1_232_S_0" localSheetId="11" hidden="1">Team!$E$42</definedName>
    <definedName name="SD_3946x1_233_B_0" localSheetId="25" hidden="1">'Ex.3 Tenant Selection Plan'!$E$40</definedName>
    <definedName name="SD_3946x1_235_B_0" localSheetId="25" hidden="1">'Ex.3 Tenant Selection Plan'!$E$42</definedName>
    <definedName name="SD_3946x1_237_B_0" localSheetId="25" hidden="1">'Ex.3 Tenant Selection Plan'!$E$43</definedName>
    <definedName name="SD_3946x1_239_B_0" localSheetId="25" hidden="1">'Ex.3 Tenant Selection Plan'!$E$45</definedName>
    <definedName name="SD_3946x1_240_B_0" localSheetId="25" hidden="1">'Ex.3 Tenant Selection Plan'!$E$46</definedName>
    <definedName name="SD_3946x1_241_B_0" localSheetId="25" hidden="1">'Ex.3 Tenant Selection Plan'!$E$50</definedName>
    <definedName name="SD_3946x1_245_S_0" localSheetId="25" hidden="1">'Ex.3 Tenant Selection Plan'!$I$36</definedName>
    <definedName name="SD_3946x1_304_S_0" localSheetId="18" hidden="1">Income!$E$65</definedName>
    <definedName name="SD_3946x1_305_S_0" localSheetId="18" hidden="1">Income!$E$66</definedName>
    <definedName name="SD_3946x1_306_S_0" localSheetId="18" hidden="1">Income!$E$67</definedName>
    <definedName name="SD_3946x1_307_S_0" localSheetId="18" hidden="1">Income!$E$68</definedName>
    <definedName name="SD_3946x1_308_S_0" localSheetId="18" hidden="1">Income!$E$69</definedName>
    <definedName name="SD_3946x1_309_S_0" localSheetId="18" hidden="1">Income!$E$70</definedName>
    <definedName name="SD_3946x1_310_S_0" localSheetId="18" hidden="1">Income!$E$71</definedName>
    <definedName name="SD_3946x1_311_S_0" localSheetId="18" hidden="1">Income!$E$72</definedName>
    <definedName name="SD_3946x1_312_S_0" localSheetId="18" hidden="1">Income!$F$65</definedName>
    <definedName name="SD_3946x1_313_S_0" localSheetId="18" hidden="1">Income!$F$66</definedName>
    <definedName name="SD_3946x1_314_S_0" localSheetId="18" hidden="1">Income!$F$67</definedName>
    <definedName name="SD_3946x1_315_S_0" localSheetId="18" hidden="1">Income!$F$68</definedName>
    <definedName name="SD_3946x1_316_S_0" localSheetId="18" hidden="1">Income!$F$69</definedName>
    <definedName name="SD_3946x1_317_S_0" localSheetId="18" hidden="1">Income!$F$70</definedName>
    <definedName name="SD_3946x1_318_S_0" localSheetId="18" hidden="1">Income!$F$71</definedName>
    <definedName name="SD_3946x1_319_S_0" localSheetId="18" hidden="1">Income!$F$72</definedName>
    <definedName name="SD_3946x1_325_S_0" localSheetId="9" hidden="1">'Development Info'!$J$18</definedName>
    <definedName name="SD_3946x1_343_S_1" localSheetId="9" hidden="1">'Development Info'!$I$69</definedName>
    <definedName name="SD_3946x1_345_S_0" localSheetId="16" hidden="1">Uses!$F$88</definedName>
    <definedName name="SD_3946x1_351_S_0" localSheetId="9" hidden="1">'Developer &amp; Sponsor'!$O$47</definedName>
    <definedName name="SD_3946x1_352_S_0" localSheetId="15" hidden="1">Sources!$G$17</definedName>
    <definedName name="SD_3946x1_353_S_0" localSheetId="25" hidden="1">'Ex.3 Tenant Selection Plan'!$F$23</definedName>
    <definedName name="SD_3946x1_447_B_1" localSheetId="9" hidden="1">'Development Info'!$F$67</definedName>
    <definedName name="SD_3946x1_450_B_1" localSheetId="9" hidden="1">'Development Info'!$H$65</definedName>
    <definedName name="SD_3946x1_451_B_1" localSheetId="12" hidden="1">Site!$I$20</definedName>
    <definedName name="SD_3946x1_452_B_0" localSheetId="10" hidden="1">'Developer &amp; Sponsor'!$H$72</definedName>
    <definedName name="SD_3946x1_453_B_0" localSheetId="9" hidden="1">'Development Info'!$F$58</definedName>
    <definedName name="SD_3946x1_454_S_0" localSheetId="15" hidden="1">Sources!$F$137</definedName>
    <definedName name="SD_3946x1_610_S_0" localSheetId="12" hidden="1">Site!$G$51</definedName>
    <definedName name="SD_3946x1_611_S_0" localSheetId="12" hidden="1">Site!$G$50</definedName>
    <definedName name="SD_3946x1_612_S_0" localSheetId="19" hidden="1">Expenses!$J$17</definedName>
    <definedName name="SD_3946x1_613_S_0" localSheetId="19" hidden="1">Expenses!$J$29</definedName>
    <definedName name="SD_43_S_0" localSheetId="10" hidden="1">'Developer &amp; Sponsor'!$F$33</definedName>
    <definedName name="SD_5118x1_10_B_0" localSheetId="9" hidden="1">'Developer &amp; Sponsor'!$J$47</definedName>
    <definedName name="SD_5118x1_11_B_0" localSheetId="11" hidden="1">Team!$E$12</definedName>
    <definedName name="SD_5118x1_12_B_0" localSheetId="11" hidden="1">Team!$C$13</definedName>
    <definedName name="SD_5118x1_13_B_0" localSheetId="11" hidden="1">Team!$E$16</definedName>
    <definedName name="SD_5118x1_29_B_0" localSheetId="11" hidden="1">Team!$C$25</definedName>
    <definedName name="SD_5118x1_30_B_0" localSheetId="11" hidden="1">Team!$E$28</definedName>
    <definedName name="SD_5118x1_9_B_0" localSheetId="9" hidden="1">'Developer &amp; Sponsor'!$C$47</definedName>
    <definedName name="SD_76_S_0" localSheetId="12" hidden="1">Site!$P$51</definedName>
    <definedName name="SD_78_S_0" localSheetId="15" hidden="1">Sources!$H$14</definedName>
    <definedName name="SD_80_S_0" localSheetId="11" hidden="1">Team!$E$6</definedName>
    <definedName name="SD_81_S_0" localSheetId="9" hidden="1">'Developer &amp; Sponsor'!$E$6</definedName>
    <definedName name="SD_81x1_100_S_0" localSheetId="16" hidden="1">Uses!$F$69</definedName>
    <definedName name="SD_81x1_101_S_0" localSheetId="16" hidden="1">Uses!$D$69</definedName>
    <definedName name="SD_81x1_102_S_0" localSheetId="16" hidden="1">Uses!$F$70</definedName>
    <definedName name="SD_81x1_103_S_0" localSheetId="16" hidden="1">Uses!$D$70</definedName>
    <definedName name="SD_81x1_104_S_0" localSheetId="16" hidden="1">Uses!$F$71</definedName>
    <definedName name="SD_81x1_105_S_0" localSheetId="16" hidden="1">Uses!$D$71</definedName>
    <definedName name="SD_81x1_106_S_0" localSheetId="16" hidden="1">Uses!$F$72</definedName>
    <definedName name="SD_81x1_107_S_0" localSheetId="16" hidden="1">Uses!$D$72</definedName>
    <definedName name="SD_81x1_108_S_0" localSheetId="16" hidden="1">Uses!$F$73</definedName>
    <definedName name="SD_81x1_109_S_0" localSheetId="16" hidden="1">Uses!$D$73</definedName>
    <definedName name="SD_81x1_110_S_0" localSheetId="16" hidden="1">Uses!$F$74</definedName>
    <definedName name="SD_81x1_111_S_0" localSheetId="16" hidden="1">Uses!$D$74</definedName>
    <definedName name="SD_81x1_112_S_0" localSheetId="16" hidden="1">Uses!$F$75</definedName>
    <definedName name="SD_81x1_113_S_0" localSheetId="16" hidden="1">Uses!$D$75</definedName>
    <definedName name="SD_81x1_114_S_0" localSheetId="16" hidden="1">Uses!$F$76</definedName>
    <definedName name="SD_81x1_115_S_0" localSheetId="16" hidden="1">Uses!$D$76</definedName>
    <definedName name="SD_81x1_116_S_0" localSheetId="16" hidden="1">Uses!$F$77</definedName>
    <definedName name="SD_81x1_117_S_0" localSheetId="16" hidden="1">Uses!$D$77</definedName>
    <definedName name="SD_81x1_118_S_0" localSheetId="16" hidden="1">Uses!$F$78</definedName>
    <definedName name="SD_81x1_119_S_0" localSheetId="16" hidden="1">Uses!$D$78</definedName>
    <definedName name="SD_81x1_12_S_0" localSheetId="16" hidden="1">Uses!$F$21</definedName>
    <definedName name="SD_81x1_121_S_0" localSheetId="16" hidden="1">Uses!$F$60</definedName>
    <definedName name="SD_81x1_124_S_0" localSheetId="16" hidden="1">Uses!$F$61</definedName>
    <definedName name="SD_81x1_125_S_0" localSheetId="16" hidden="1">Uses!$F$62</definedName>
    <definedName name="SD_81x1_126_S_0" localSheetId="16" hidden="1">Uses!$F$63</definedName>
    <definedName name="SD_81x1_127_S_0" localSheetId="16" hidden="1">Uses!$F$44</definedName>
    <definedName name="SD_81x1_129_S_0" localSheetId="16" hidden="1">Uses!$F$31</definedName>
    <definedName name="SD_81x1_130_S_0" localSheetId="16" hidden="1">Uses!$F$43</definedName>
    <definedName name="SD_81x1_131_S_0" localSheetId="16" hidden="1">Uses!$F$34</definedName>
    <definedName name="SD_81x1_133_S_0" localSheetId="16" hidden="1">Uses!$F$64</definedName>
    <definedName name="SD_81x1_134_S_0" localSheetId="16" hidden="1">Uses!$F$40</definedName>
    <definedName name="SD_81x1_135_S_0" localSheetId="16" hidden="1">Uses!$F$38</definedName>
    <definedName name="SD_81x1_136_S_0" localSheetId="16" hidden="1">Uses!$F$37</definedName>
    <definedName name="SD_81x1_169_S_0" localSheetId="16" hidden="1">Uses!$F$52</definedName>
    <definedName name="SD_81x1_17_S_0" localSheetId="16" hidden="1">Uses!$F$8</definedName>
    <definedName name="SD_81x1_170_S_0" localSheetId="16" hidden="1">Uses!$F$65</definedName>
    <definedName name="SD_81x1_175_S_0" localSheetId="16" hidden="1">Uses!$F$22</definedName>
    <definedName name="SD_81x1_20_S_0" localSheetId="16" hidden="1">Uses!$F$11</definedName>
    <definedName name="SD_81x1_26_S_0" localSheetId="16" hidden="1">Uses!$F$18</definedName>
    <definedName name="SD_81x1_43_S_0" localSheetId="16" hidden="1">Uses!$F$19</definedName>
    <definedName name="SD_81x1_47_S_0" localSheetId="16" hidden="1">Uses!$F$20</definedName>
    <definedName name="SD_81x1_5325x1_419_S_0" localSheetId="16" hidden="1">Uses!$L$88</definedName>
    <definedName name="SD_81x1_5325x1_420_S_0" localSheetId="16" hidden="1">Uses!$D$89</definedName>
    <definedName name="SD_81x1_5325x1_421_S_0" localSheetId="16" hidden="1">Uses!$F$89</definedName>
    <definedName name="SD_81x1_5325x1_423_S_0" localSheetId="16" hidden="1">Uses!$D$90</definedName>
    <definedName name="SD_81x1_5325x1_424_S_0" localSheetId="16" hidden="1">Uses!$F$90</definedName>
    <definedName name="SD_81x1_5325x1_425_S_0" localSheetId="16" hidden="1">Uses!$D$91</definedName>
    <definedName name="SD_81x1_5325x1_426_S_0" localSheetId="16" hidden="1">Uses!$F$91</definedName>
    <definedName name="SD_81x1_5325x1_427_S_0" localSheetId="16" hidden="1">Uses!$D$92</definedName>
    <definedName name="SD_81x1_5325x1_428_S_0" localSheetId="16" hidden="1">Uses!$F$92</definedName>
    <definedName name="SD_81x1_5325x1_429_S_0" localSheetId="16" hidden="1">Uses!$D$93</definedName>
    <definedName name="SD_81x1_5325x1_430_S_0" localSheetId="16" hidden="1">Uses!$F$93</definedName>
    <definedName name="SD_81x1_5325x1_431_S_0" localSheetId="16" hidden="1">Uses!$D$94</definedName>
    <definedName name="SD_81x1_5325x1_432_S_0" localSheetId="16" hidden="1">Uses!$F$94</definedName>
    <definedName name="SD_81x1_5325x1_433_S_0" localSheetId="16" hidden="1">Uses!$D$95</definedName>
    <definedName name="SD_81x1_5325x1_434_S_0" localSheetId="16" hidden="1">Uses!$F$95</definedName>
    <definedName name="SD_81x1_5325x1_435_S_0" localSheetId="16" hidden="1">Uses!$D$96</definedName>
    <definedName name="SD_81x1_5325x1_436_S_0" localSheetId="16" hidden="1">Uses!$F$96</definedName>
    <definedName name="SD_81x1_5325x1_437_S_0" localSheetId="16" hidden="1">Uses!$D$97</definedName>
    <definedName name="SD_81x1_5325x1_438_S_0" localSheetId="16" hidden="1">Uses!$F$97</definedName>
    <definedName name="SD_81x1_5325x1_439_S_0" localSheetId="16" hidden="1">Uses!$D$98</definedName>
    <definedName name="SD_81x1_5325x1_440_S_0" localSheetId="16" hidden="1">Uses!$F$98</definedName>
    <definedName name="SD_81x1_5325x1_441_S_0" localSheetId="16" hidden="1">Uses!$F$7</definedName>
    <definedName name="SD_81x1_55_S_0" localSheetId="16" hidden="1">Uses!$F$12</definedName>
    <definedName name="SD_81x1_56_S_0" localSheetId="16" hidden="1">Uses!$F$13</definedName>
    <definedName name="SD_81x1_64_S_0" localSheetId="16" hidden="1">Uses!$F$48</definedName>
    <definedName name="SD_81x1_65_S_0" localSheetId="16" hidden="1">Uses!$F$83</definedName>
    <definedName name="SD_81x1_66_S_0" localSheetId="16" hidden="1">Uses!$F$45</definedName>
    <definedName name="SD_81x1_68_S_0" localSheetId="16" hidden="1">Uses!$F$30</definedName>
    <definedName name="SD_81x1_70_S_0" localSheetId="16" hidden="1">Uses!$F$27</definedName>
    <definedName name="SD_81x1_71_S_0" localSheetId="16" hidden="1">Uses!$F$39</definedName>
    <definedName name="SD_81x1_72_S_0" localSheetId="16" hidden="1">Uses!$F$33</definedName>
    <definedName name="SD_81x1_73_S_0" localSheetId="16" hidden="1">Uses!$F$49</definedName>
    <definedName name="SD_81x1_74_S_0" localSheetId="16" hidden="1">Uses!$F$50</definedName>
    <definedName name="SD_81x1_75_S_0" localSheetId="16" hidden="1">Uses!$F$67</definedName>
    <definedName name="SD_81x1_76_S_0" localSheetId="16" hidden="1">Uses!$F$29</definedName>
    <definedName name="SD_81x1_77_S_0" localSheetId="16" hidden="1">Uses!$F$28</definedName>
    <definedName name="SD_81x1_78_S_0" localSheetId="16" hidden="1">Uses!$F$51</definedName>
    <definedName name="SD_81x1_80_S_0" localSheetId="16" hidden="1">Uses!$F$32</definedName>
    <definedName name="SD_81x1_81_S_0" localSheetId="16" hidden="1">Uses!$F$53</definedName>
    <definedName name="SD_81x1_83_S_0" localSheetId="16" hidden="1">Uses!$F$68</definedName>
    <definedName name="SD_81x1_84_S_0" localSheetId="16" hidden="1">Uses!$F$47</definedName>
    <definedName name="SD_81x1_85_S_0" localSheetId="16" hidden="1">Uses!$F$54</definedName>
    <definedName name="SD_81x1_86_S_0" localSheetId="16" hidden="1">Uses!$F$35</definedName>
    <definedName name="SD_81x1_87_S_0" localSheetId="16" hidden="1">Uses!$F$36</definedName>
    <definedName name="SD_81x1_89_S_0" localSheetId="16" hidden="1">Uses!$F$82</definedName>
    <definedName name="SD_81x1_90_S_0" localSheetId="16" hidden="1">Uses!$F$41</definedName>
    <definedName name="SD_81x1_91_S_0" localSheetId="16" hidden="1">Uses!$F$55</definedName>
    <definedName name="SD_81x1_92_S_0" localSheetId="16" hidden="1">Uses!$F$56</definedName>
    <definedName name="SD_81x1_93_S_0" localSheetId="16" hidden="1">Uses!$F$46</definedName>
    <definedName name="SD_81x1_94_S_0" localSheetId="16" hidden="1">Uses!$F$57</definedName>
    <definedName name="SD_81x1_95_S_0" localSheetId="16" hidden="1">Uses!$F$66</definedName>
    <definedName name="SD_81x1_96_S_0" localSheetId="16" hidden="1">Uses!$F$58</definedName>
    <definedName name="SD_81x1_97_S_0" localSheetId="16" hidden="1">Uses!$F$42</definedName>
    <definedName name="SD_81x1_99_S_0" localSheetId="16" hidden="1">Uses!$F$59</definedName>
    <definedName name="SD_82_S_0" localSheetId="11" hidden="1">Team!$E$24</definedName>
    <definedName name="SD_D_PL_AirConditioningType" hidden="1">SD_Dropdowns!$G$2:$H$5</definedName>
    <definedName name="SD_D_PL_AirConditioningType_Name" hidden="1">SD_Dropdowns!$G$2:$G$5</definedName>
    <definedName name="SD_D_PL_AirConditioningType_Value" hidden="1">SD_Dropdowns!$H$2:$H$5</definedName>
    <definedName name="SD_D_PL_BuildingType" hidden="1">SD_Dropdowns!$AI$2:$AJ$9</definedName>
    <definedName name="SD_D_PL_BuildingType_Name" hidden="1">SD_Dropdowns!$AI$2:$AI$9</definedName>
    <definedName name="SD_D_PL_BuildingType_Value" hidden="1">SD_Dropdowns!$AJ$2:$AJ$9</definedName>
    <definedName name="SD_D_PL_ConstructionType" hidden="1">SD_Dropdowns!$AO$2:$AP$7</definedName>
    <definedName name="SD_D_PL_ConstructionType_Name" hidden="1">SD_Dropdowns!$AO$2:$AO$7</definedName>
    <definedName name="SD_D_PL_ConstructionType_Value" hidden="1">SD_Dropdowns!$AP$2:$AP$7</definedName>
    <definedName name="SD_D_PL_CookingType" hidden="1">SD_Dropdowns!$I$2:$J$5</definedName>
    <definedName name="SD_D_PL_CookingType_Name" hidden="1">SD_Dropdowns!$I$2:$I$5</definedName>
    <definedName name="SD_D_PL_CookingType_Value" hidden="1">SD_Dropdowns!$J$2:$J$5</definedName>
    <definedName name="SD_D_PL_ExteriorFacadeType" hidden="1">SD_Dropdowns!$M$2:$N$12</definedName>
    <definedName name="SD_D_PL_ExteriorFacadeType_Name" hidden="1">SD_Dropdowns!$M$2:$M$12</definedName>
    <definedName name="SD_D_PL_ExteriorFacadeType_Value" hidden="1">SD_Dropdowns!$N$2:$N$12</definedName>
    <definedName name="SD_D_PL_GeneralFloorMaterial" hidden="1">SD_Dropdowns!$W$2:$X$12</definedName>
    <definedName name="SD_D_PL_GeneralFloorMaterial_Name" hidden="1">SD_Dropdowns!$W$2:$W$12</definedName>
    <definedName name="SD_D_PL_GeneralFloorMaterial_Value" hidden="1">SD_Dropdowns!$X$2:$X$12</definedName>
    <definedName name="SD_D_PL_HeatingType" hidden="1">SD_Dropdowns!$E$2:$F$10</definedName>
    <definedName name="SD_D_PL_HeatingType_Name" hidden="1">SD_Dropdowns!$E$2:$E$10</definedName>
    <definedName name="SD_D_PL_HeatingType_Value" hidden="1">SD_Dropdowns!$F$2:$F$10</definedName>
    <definedName name="SD_D_PL_HotWaterType" hidden="1">SD_Dropdowns!$K$2:$L$6</definedName>
    <definedName name="SD_D_PL_HotWaterType_Name" hidden="1">SD_Dropdowns!$K$2:$K$6</definedName>
    <definedName name="SD_D_PL_HotWaterType_Value" hidden="1">SD_Dropdowns!$L$2:$L$6</definedName>
    <definedName name="SD_D_PL_Jurisdiction" hidden="1">SD_Dropdowns!$AK$2:$AL$135</definedName>
    <definedName name="SD_D_PL_Jurisdiction_Name" hidden="1">SD_Dropdowns!$AK$2:$AK$135</definedName>
    <definedName name="SD_D_PL_Jurisdiction_Value" hidden="1">SD_Dropdowns!$AL$2:$AL$135</definedName>
    <definedName name="SD_D_PL_PopulationSubType" hidden="1">SD_Dropdowns!$O$2:$P$16</definedName>
    <definedName name="SD_D_PL_PopulationSubType_Name" hidden="1">SD_Dropdowns!$O$2:$O$16</definedName>
    <definedName name="SD_D_PL_PopulationSubType_Value" hidden="1">SD_Dropdowns!$P$2:$P$16</definedName>
    <definedName name="SD_D_PL_PropertyType" hidden="1">SD_Dropdowns!$AG$2:$AH$8</definedName>
    <definedName name="SD_D_PL_PropertyType_Name" hidden="1">SD_Dropdowns!$AG$2:$AG$8</definedName>
    <definedName name="SD_D_PL_PropertyType_Value" hidden="1">SD_Dropdowns!$AH$2:$AH$8</definedName>
    <definedName name="SD_D_PL_ResidentialApartmentType" hidden="1">SD_Dropdowns!$Q$2:$R$8</definedName>
    <definedName name="SD_D_PL_ResidentialApartmentType_Name" hidden="1">SD_Dropdowns!$Q$2:$Q$8</definedName>
    <definedName name="SD_D_PL_ResidentialApartmentType_Value" hidden="1">SD_Dropdowns!$R$2:$R$8</definedName>
    <definedName name="SD_D_PL_RevitalizationType" hidden="1">SD_Dropdowns!$AU$2:$AV$4</definedName>
    <definedName name="SD_D_PL_RevitalizationType_Name" hidden="1">SD_Dropdowns!$AU$2:$AU$4</definedName>
    <definedName name="SD_D_PL_RevitalizationType_Value" hidden="1">SD_Dropdowns!$AV$2:$AV$4</definedName>
    <definedName name="SD_D_PL_RoofType" hidden="1">SD_Dropdowns!$AS$2:$AT$8</definedName>
    <definedName name="SD_D_PL_RoofType_Name" hidden="1">SD_Dropdowns!$AS$2:$AS$8</definedName>
    <definedName name="SD_D_PL_RoofType_Value" hidden="1">SD_Dropdowns!$AT$2:$AT$8</definedName>
    <definedName name="SD_D_PL_State" hidden="1">SD_Dropdowns!$AE$2:$AF$53</definedName>
    <definedName name="SD_D_PL_State_Name" hidden="1">SD_Dropdowns!$AE$2:$AE$53</definedName>
    <definedName name="SD_D_PL_State_Value" hidden="1">SD_Dropdowns!$AF$2:$AF$53</definedName>
    <definedName name="SD_D_PL_SupportiveHousingSubType" hidden="1">SD_Dropdowns!$AM$2:$AN$10</definedName>
    <definedName name="SD_D_PL_SupportiveHousingSubType_Name" hidden="1">SD_Dropdowns!$AM$2:$AM$10</definedName>
    <definedName name="SD_D_PL_SupportiveHousingSubType_Value" hidden="1">SD_Dropdowns!$AN$2:$AN$10</definedName>
    <definedName name="SD_D_PL_TaxCreditPercentType" hidden="1">SD_Dropdowns!$C$2:$D$8</definedName>
    <definedName name="SD_D_PL_TaxCreditPercentType_Name" hidden="1">SD_Dropdowns!$C$2:$C$8</definedName>
    <definedName name="SD_D_PL_TaxCreditPercentType_Value" hidden="1">SD_Dropdowns!$D$2:$D$8</definedName>
    <definedName name="SD_D_PL_TenantStatus" hidden="1">SD_Dropdowns!$AQ$2:$AR$4</definedName>
    <definedName name="SD_D_PL_TenantStatus_Name" hidden="1">SD_Dropdowns!$AQ$2:$AQ$4</definedName>
    <definedName name="SD_D_PL_TenantStatus_Value" hidden="1">SD_Dropdowns!$AR$2:$AR$4</definedName>
    <definedName name="SD_D_PL_UDF_343" hidden="1">SD_Dropdowns!$AW$2:$AX$9</definedName>
    <definedName name="SD_D_PL_UDF_343_Name" hidden="1">SD_Dropdowns!$AW$2:$AW$9</definedName>
    <definedName name="SD_D_PL_UDF_343_Value" hidden="1">SD_Dropdowns!$AX$2:$AX$9</definedName>
    <definedName name="SD_D_PL_UDF_437" hidden="1">SD_Dropdowns!$Y$2:$Z$6</definedName>
    <definedName name="SD_D_PL_UDF_437_Name" hidden="1">SD_Dropdowns!$Y$2:$Y$6</definedName>
    <definedName name="SD_D_PL_UDF_437_Value" hidden="1">SD_Dropdowns!$Z$2:$Z$6</definedName>
    <definedName name="SD_D_PL_UDF_439" hidden="1">SD_Dropdowns!$AA$2:$AB$6</definedName>
    <definedName name="SD_D_PL_UDF_439_Name" hidden="1">SD_Dropdowns!$AA$2:$AA$6</definedName>
    <definedName name="SD_D_PL_UDF_439_Value" hidden="1">SD_Dropdowns!$AB$2:$AB$6</definedName>
    <definedName name="SD_D_PL_UDF_447" hidden="1">SD_Dropdowns!$AY$2:$AZ$35</definedName>
    <definedName name="SD_D_PL_UDF_447_Name" hidden="1">SD_Dropdowns!$AY$2:$AY$35</definedName>
    <definedName name="SD_D_PL_UDF_447_Value" hidden="1">SD_Dropdowns!$AZ$2:$AZ$35</definedName>
    <definedName name="SD_D_PL_UDF_450" hidden="1">SD_Dropdowns!$BA$2:$BB$5</definedName>
    <definedName name="SD_D_PL_UDF_450_Name" hidden="1">SD_Dropdowns!$BA$2:$BA$5</definedName>
    <definedName name="SD_D_PL_UDF_450_Value" hidden="1">SD_Dropdowns!$BB$2:$BB$5</definedName>
    <definedName name="SD_D_PL_UDF_451" hidden="1">SD_Dropdowns!$BC$2:$BD$5</definedName>
    <definedName name="SD_D_PL_UDF_451_Name" hidden="1">SD_Dropdowns!$BC$2:$BC$5</definedName>
    <definedName name="SD_D_PL_UDF_451_Value" hidden="1">SD_Dropdowns!$BD$2:$BD$5</definedName>
    <definedName name="SD_D_PL_UDF_453" hidden="1">SD_Dropdowns!$AC$2:$AD$4</definedName>
    <definedName name="SD_D_PL_UDF_453_Name" hidden="1">SD_Dropdowns!$AC$2:$AC$4</definedName>
    <definedName name="SD_D_PL_UDF_453_Value" hidden="1">SD_Dropdowns!$AD$2:$AD$4</definedName>
    <definedName name="SD_D_PL_UnitMixAmiPercent" hidden="1">SD_Dropdowns!$S$2:$T$13</definedName>
    <definedName name="SD_D_PL_UnitMixAmiPercent_Name" hidden="1">SD_Dropdowns!$S$2:$S$13</definedName>
    <definedName name="SD_D_PL_UnitMixAmiPercent_Value" hidden="1">SD_Dropdowns!$T$2:$T$13</definedName>
    <definedName name="SD_D_PL_UnitType" hidden="1">SD_Dropdowns!$U$2:$V$35</definedName>
    <definedName name="SD_D_PL_UnitType_Name" hidden="1">SD_Dropdowns!$U$2:$U$35</definedName>
    <definedName name="SD_D_PL_UnitType_Value" hidden="1">SD_Dropdowns!$V$2:$V$35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8" i="27" l="1"/>
  <c r="C98" i="27"/>
  <c r="K128" i="44"/>
  <c r="E81" i="44"/>
  <c r="E80" i="44"/>
  <c r="X10" i="44"/>
  <c r="X40" i="44"/>
  <c r="G21" i="27"/>
  <c r="P13" i="27"/>
  <c r="X61" i="44"/>
  <c r="X60" i="44"/>
  <c r="X59" i="44"/>
  <c r="X58" i="44"/>
  <c r="X57" i="44"/>
  <c r="X56" i="44"/>
  <c r="X55" i="44"/>
  <c r="X54" i="44"/>
  <c r="X53" i="44"/>
  <c r="X52" i="44"/>
  <c r="X51" i="44"/>
  <c r="X50" i="44"/>
  <c r="X49" i="44"/>
  <c r="X48" i="44"/>
  <c r="X47" i="44"/>
  <c r="X46" i="44"/>
  <c r="X45" i="44"/>
  <c r="X44" i="44"/>
  <c r="X43" i="44"/>
  <c r="X42" i="44"/>
  <c r="X41" i="44"/>
  <c r="X34" i="44"/>
  <c r="X33" i="44"/>
  <c r="X32" i="44"/>
  <c r="X31" i="44"/>
  <c r="X30" i="44"/>
  <c r="X29" i="44"/>
  <c r="X28" i="44"/>
  <c r="X27" i="44"/>
  <c r="X26" i="44"/>
  <c r="X25" i="44"/>
  <c r="X24" i="44"/>
  <c r="X23" i="44"/>
  <c r="X22" i="44"/>
  <c r="X21" i="44"/>
  <c r="X20" i="44"/>
  <c r="X19" i="44"/>
  <c r="X18" i="44"/>
  <c r="X17" i="44"/>
  <c r="X16" i="44"/>
  <c r="X15" i="44"/>
  <c r="X14" i="44"/>
  <c r="X13" i="44"/>
  <c r="C110" i="27"/>
  <c r="C109" i="27"/>
  <c r="C108" i="27"/>
  <c r="C107" i="27"/>
  <c r="C106" i="27"/>
  <c r="AJ7" i="12"/>
  <c r="AI7" i="12"/>
  <c r="AH7" i="12"/>
  <c r="AG7" i="12"/>
  <c r="AF7" i="12"/>
  <c r="M66" i="27"/>
  <c r="M65" i="27"/>
  <c r="M64" i="27"/>
  <c r="M63" i="27"/>
  <c r="M62" i="27"/>
  <c r="M61" i="27"/>
  <c r="M60" i="27"/>
  <c r="M54" i="27"/>
  <c r="M53" i="27"/>
  <c r="M52" i="27"/>
  <c r="M51" i="27"/>
  <c r="M50" i="27"/>
  <c r="M44" i="27"/>
  <c r="M43" i="27"/>
  <c r="M42" i="27"/>
  <c r="M41" i="27"/>
  <c r="M40" i="27"/>
  <c r="M39" i="27"/>
  <c r="M31" i="27"/>
  <c r="M30" i="27"/>
  <c r="M29" i="27"/>
  <c r="M28" i="27"/>
  <c r="M27" i="27"/>
  <c r="M26" i="27"/>
  <c r="M25" i="27"/>
  <c r="F15" i="1"/>
  <c r="F96" i="27"/>
  <c r="F97" i="27"/>
  <c r="M96" i="27"/>
  <c r="M97" i="27"/>
  <c r="O7" i="13"/>
  <c r="G65" i="12"/>
  <c r="O47" i="10"/>
  <c r="H32" i="13" l="1"/>
  <c r="H10" i="13"/>
  <c r="H45" i="13"/>
  <c r="H9" i="13"/>
  <c r="H60" i="13"/>
  <c r="H8" i="13"/>
  <c r="H47" i="13"/>
  <c r="H19" i="13"/>
  <c r="H36" i="13"/>
  <c r="H18" i="13"/>
  <c r="H49" i="13"/>
  <c r="H50" i="13"/>
  <c r="H25" i="13"/>
  <c r="H51" i="13"/>
  <c r="H26" i="13"/>
  <c r="H52" i="13"/>
  <c r="H41" i="13"/>
  <c r="H59" i="13"/>
  <c r="H31" i="13"/>
  <c r="H46" i="13"/>
  <c r="H7" i="13"/>
  <c r="H35" i="13"/>
  <c r="H61" i="13"/>
  <c r="H20" i="13"/>
  <c r="H17" i="13"/>
  <c r="H64" i="13"/>
  <c r="H28" i="13"/>
  <c r="H48" i="13"/>
  <c r="H62" i="13"/>
  <c r="H37" i="13"/>
  <c r="H63" i="13"/>
  <c r="H38" i="13"/>
  <c r="H16" i="13"/>
  <c r="H39" i="13"/>
  <c r="H65" i="13"/>
  <c r="H15" i="13"/>
  <c r="H40" i="13"/>
  <c r="H66" i="13"/>
  <c r="H14" i="13"/>
  <c r="H27" i="13"/>
  <c r="H53" i="13"/>
  <c r="H67" i="13"/>
  <c r="H13" i="13"/>
  <c r="H42" i="13"/>
  <c r="H54" i="13"/>
  <c r="H12" i="13"/>
  <c r="H29" i="13"/>
  <c r="H43" i="13"/>
  <c r="H55" i="13"/>
  <c r="H71" i="13"/>
  <c r="H30" i="13"/>
  <c r="H44" i="13"/>
  <c r="H58" i="13"/>
  <c r="C24" i="43" l="1"/>
  <c r="I19" i="43" s="1"/>
  <c r="C23" i="43"/>
  <c r="G8" i="43"/>
  <c r="G9" i="43"/>
  <c r="G10" i="43"/>
  <c r="G11" i="43"/>
  <c r="G7" i="43"/>
  <c r="C12" i="43"/>
  <c r="E12" i="43" s="1"/>
  <c r="C13" i="43"/>
  <c r="E13" i="43" s="1"/>
  <c r="C8" i="43"/>
  <c r="C9" i="43"/>
  <c r="C10" i="43"/>
  <c r="C11" i="43"/>
  <c r="C7" i="43"/>
  <c r="E9" i="43" l="1"/>
  <c r="E11" i="43"/>
  <c r="E10" i="43"/>
  <c r="E8" i="43"/>
  <c r="E7" i="43"/>
  <c r="A1" i="43" l="1"/>
  <c r="M121" i="27"/>
  <c r="M107" i="27" l="1"/>
  <c r="M108" i="27"/>
  <c r="M109" i="27"/>
  <c r="M110" i="27"/>
  <c r="M106" i="27"/>
  <c r="S61" i="44"/>
  <c r="G61" i="44" s="1"/>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I31" i="44"/>
  <c r="I32" i="44"/>
  <c r="E86" i="44"/>
  <c r="F82" i="27"/>
  <c r="F93" i="27"/>
  <c r="M124" i="27"/>
  <c r="M123" i="27"/>
  <c r="M122" i="27"/>
  <c r="M120" i="27"/>
  <c r="M119" i="27"/>
  <c r="M118" i="27"/>
  <c r="M117" i="27"/>
  <c r="M116" i="27"/>
  <c r="M95" i="27"/>
  <c r="M94" i="27"/>
  <c r="M93" i="27"/>
  <c r="M86" i="27"/>
  <c r="M85" i="27"/>
  <c r="M84" i="27"/>
  <c r="M83" i="27"/>
  <c r="M82" i="27"/>
  <c r="M46" i="27"/>
  <c r="M47" i="27"/>
  <c r="M48" i="27"/>
  <c r="M56" i="27"/>
  <c r="M57" i="27"/>
  <c r="M58" i="27"/>
  <c r="M37" i="27"/>
  <c r="M36" i="27"/>
  <c r="M35" i="27"/>
  <c r="M34" i="27"/>
  <c r="M33" i="27"/>
  <c r="E156" i="44"/>
  <c r="C156" i="44"/>
  <c r="O155" i="44"/>
  <c r="E155" i="44"/>
  <c r="C155" i="44"/>
  <c r="O154" i="44"/>
  <c r="E154" i="44"/>
  <c r="C154" i="44"/>
  <c r="E153" i="44"/>
  <c r="C153" i="44"/>
  <c r="E152" i="44"/>
  <c r="C152" i="44"/>
  <c r="E151" i="44"/>
  <c r="C151" i="44"/>
  <c r="M150" i="44"/>
  <c r="H150" i="44"/>
  <c r="E150" i="44"/>
  <c r="C150" i="44"/>
  <c r="M149" i="44"/>
  <c r="H149" i="44"/>
  <c r="E149" i="44"/>
  <c r="C149" i="44"/>
  <c r="M148" i="44"/>
  <c r="H148" i="44"/>
  <c r="E148" i="44"/>
  <c r="C148" i="44"/>
  <c r="M147" i="44"/>
  <c r="H147" i="44"/>
  <c r="E147" i="44"/>
  <c r="C147" i="44"/>
  <c r="M146" i="44"/>
  <c r="H146" i="44"/>
  <c r="E146" i="44"/>
  <c r="M145" i="44"/>
  <c r="H145" i="44"/>
  <c r="E145" i="44"/>
  <c r="M144" i="44"/>
  <c r="H144" i="44"/>
  <c r="M143" i="44"/>
  <c r="H143" i="44"/>
  <c r="E143" i="44"/>
  <c r="M142" i="44"/>
  <c r="H142" i="44"/>
  <c r="E142" i="44"/>
  <c r="M141" i="44"/>
  <c r="H141" i="44"/>
  <c r="E141" i="44"/>
  <c r="M140" i="44"/>
  <c r="E140" i="44"/>
  <c r="E139" i="44"/>
  <c r="E138" i="44"/>
  <c r="E137" i="44"/>
  <c r="E136" i="44"/>
  <c r="E135" i="44"/>
  <c r="E134" i="44"/>
  <c r="E133" i="44"/>
  <c r="E132" i="44"/>
  <c r="E131" i="44"/>
  <c r="E130" i="44"/>
  <c r="E129" i="44"/>
  <c r="E128" i="44"/>
  <c r="E127" i="44"/>
  <c r="E126" i="44"/>
  <c r="E125" i="44"/>
  <c r="E124" i="44"/>
  <c r="E123" i="44"/>
  <c r="E122" i="44"/>
  <c r="E121" i="44"/>
  <c r="E120" i="44"/>
  <c r="E119" i="44"/>
  <c r="E118" i="44"/>
  <c r="E117" i="44"/>
  <c r="E116" i="44"/>
  <c r="E115" i="44"/>
  <c r="E114" i="44"/>
  <c r="E113" i="44"/>
  <c r="O112" i="44"/>
  <c r="E112" i="44"/>
  <c r="E111" i="44"/>
  <c r="E110" i="44"/>
  <c r="O109" i="44"/>
  <c r="E109" i="44"/>
  <c r="O108" i="44"/>
  <c r="E108" i="44"/>
  <c r="O107" i="44"/>
  <c r="E107" i="44"/>
  <c r="E106" i="44"/>
  <c r="E105" i="44"/>
  <c r="E101" i="44"/>
  <c r="E70" i="44" s="1"/>
  <c r="E100" i="44"/>
  <c r="I99" i="44"/>
  <c r="E99" i="44"/>
  <c r="I98" i="44"/>
  <c r="E98" i="44"/>
  <c r="E95" i="44"/>
  <c r="I94" i="44"/>
  <c r="E94" i="44"/>
  <c r="I93" i="44"/>
  <c r="E93" i="44"/>
  <c r="I92" i="44"/>
  <c r="I91" i="44"/>
  <c r="I90" i="44"/>
  <c r="E90" i="44"/>
  <c r="E89" i="44"/>
  <c r="E79" i="44"/>
  <c r="I34" i="44" s="1"/>
  <c r="E78" i="44"/>
  <c r="G27" i="44" s="1"/>
  <c r="E4" i="44"/>
  <c r="H21" i="13"/>
  <c r="B127" i="27"/>
  <c r="B79" i="27"/>
  <c r="Q137" i="27"/>
  <c r="Q83" i="27"/>
  <c r="R83" i="27" s="1"/>
  <c r="P51" i="8"/>
  <c r="Q82" i="27"/>
  <c r="P83" i="27"/>
  <c r="P82" i="27"/>
  <c r="P124" i="27"/>
  <c r="P123" i="27"/>
  <c r="P122" i="27"/>
  <c r="P120" i="27"/>
  <c r="P119" i="27"/>
  <c r="P118" i="27"/>
  <c r="P117" i="27"/>
  <c r="P116" i="27"/>
  <c r="P92" i="27"/>
  <c r="J98" i="27" s="1"/>
  <c r="G4" i="26"/>
  <c r="I33" i="44" l="1"/>
  <c r="I61" i="44"/>
  <c r="G33" i="44"/>
  <c r="G32" i="44"/>
  <c r="G34" i="44"/>
  <c r="G31" i="44"/>
  <c r="G30" i="44"/>
  <c r="G29" i="44"/>
  <c r="G28" i="44"/>
  <c r="I28" i="44"/>
  <c r="I30" i="44"/>
  <c r="I29" i="44"/>
  <c r="K61" i="44"/>
  <c r="I27" i="44"/>
  <c r="B10" i="44" a="1"/>
  <c r="B40" i="44" a="1"/>
  <c r="E91" i="44"/>
  <c r="E67" i="44" s="1"/>
  <c r="E72" i="44"/>
  <c r="G72" i="44" s="1"/>
  <c r="K107" i="44"/>
  <c r="K108" i="44"/>
  <c r="K109" i="44"/>
  <c r="K112" i="44"/>
  <c r="E96" i="44"/>
  <c r="E68" i="44" s="1"/>
  <c r="I68" i="44" s="1"/>
  <c r="K151" i="44"/>
  <c r="E144" i="44" s="1"/>
  <c r="E157" i="44" s="1"/>
  <c r="O156" i="44" s="1"/>
  <c r="E69" i="44"/>
  <c r="I69" i="44" s="1"/>
  <c r="E83" i="44"/>
  <c r="Q116" i="27"/>
  <c r="Q117" i="27" s="1"/>
  <c r="F125" i="27" s="1"/>
  <c r="C111" i="27"/>
  <c r="G15" i="43" s="1"/>
  <c r="P61" i="27"/>
  <c r="F57" i="27" s="1"/>
  <c r="Q25" i="27"/>
  <c r="R25" i="27" s="1"/>
  <c r="P25" i="27"/>
  <c r="Q24" i="27"/>
  <c r="P24" i="27"/>
  <c r="Q5" i="8"/>
  <c r="D8" i="8" s="1"/>
  <c r="O55" i="10"/>
  <c r="L4" i="5"/>
  <c r="X11" i="44" l="1"/>
  <c r="X12" i="44"/>
  <c r="D130" i="27"/>
  <c r="I60" i="44"/>
  <c r="S60" i="44"/>
  <c r="G60" i="44" s="1"/>
  <c r="K60" i="44"/>
  <c r="S59" i="44"/>
  <c r="G59" i="44" s="1"/>
  <c r="K59" i="44"/>
  <c r="I59" i="44"/>
  <c r="K58" i="44"/>
  <c r="I58" i="44"/>
  <c r="S58" i="44"/>
  <c r="G58" i="44" s="1"/>
  <c r="K57" i="44"/>
  <c r="I57" i="44"/>
  <c r="S57" i="44"/>
  <c r="G57" i="44" s="1"/>
  <c r="S41" i="44"/>
  <c r="G41" i="44" s="1"/>
  <c r="S53" i="44"/>
  <c r="G53" i="44" s="1"/>
  <c r="K41" i="44"/>
  <c r="K53" i="44"/>
  <c r="I45" i="44"/>
  <c r="S42" i="44"/>
  <c r="G42" i="44" s="1"/>
  <c r="S54" i="44"/>
  <c r="G54" i="44" s="1"/>
  <c r="K42" i="44"/>
  <c r="K54" i="44"/>
  <c r="I46" i="44"/>
  <c r="S56" i="44"/>
  <c r="G56" i="44" s="1"/>
  <c r="K56" i="44"/>
  <c r="S49" i="44"/>
  <c r="G49" i="44" s="1"/>
  <c r="S50" i="44"/>
  <c r="G50" i="44" s="1"/>
  <c r="K50" i="44"/>
  <c r="I42" i="44"/>
  <c r="K51" i="44"/>
  <c r="I55" i="44"/>
  <c r="I44" i="44"/>
  <c r="S43" i="44"/>
  <c r="G43" i="44" s="1"/>
  <c r="S55" i="44"/>
  <c r="G55" i="44" s="1"/>
  <c r="K43" i="44"/>
  <c r="K55" i="44"/>
  <c r="I47" i="44"/>
  <c r="S44" i="44"/>
  <c r="G44" i="44" s="1"/>
  <c r="K44" i="44"/>
  <c r="I48" i="44"/>
  <c r="K40" i="44"/>
  <c r="I54" i="44"/>
  <c r="S45" i="44"/>
  <c r="G45" i="44" s="1"/>
  <c r="K45" i="44"/>
  <c r="I49" i="44"/>
  <c r="I40" i="44"/>
  <c r="I52" i="44"/>
  <c r="K49" i="44"/>
  <c r="I53" i="44"/>
  <c r="I43" i="44"/>
  <c r="K52" i="44"/>
  <c r="S46" i="44"/>
  <c r="G46" i="44" s="1"/>
  <c r="K46" i="44"/>
  <c r="I50" i="44"/>
  <c r="I41" i="44"/>
  <c r="S47" i="44"/>
  <c r="G47" i="44" s="1"/>
  <c r="K47" i="44"/>
  <c r="I51" i="44"/>
  <c r="S48" i="44"/>
  <c r="G48" i="44" s="1"/>
  <c r="K48" i="44"/>
  <c r="S51" i="44"/>
  <c r="G51" i="44" s="1"/>
  <c r="S52" i="44"/>
  <c r="G52" i="44" s="1"/>
  <c r="I56" i="44"/>
  <c r="G26" i="44"/>
  <c r="I26" i="44"/>
  <c r="B10" i="44"/>
  <c r="G23" i="44"/>
  <c r="I18" i="44"/>
  <c r="I17" i="44"/>
  <c r="G18" i="44"/>
  <c r="I22" i="44"/>
  <c r="G22" i="44"/>
  <c r="G10" i="44"/>
  <c r="I10" i="44"/>
  <c r="I20" i="44"/>
  <c r="I11" i="44"/>
  <c r="G15" i="44"/>
  <c r="G17" i="44"/>
  <c r="I12" i="44"/>
  <c r="I19" i="44"/>
  <c r="I24" i="44"/>
  <c r="I25" i="44"/>
  <c r="G24" i="44"/>
  <c r="G25" i="44"/>
  <c r="G19" i="44"/>
  <c r="G12" i="44"/>
  <c r="G13" i="44"/>
  <c r="I23" i="44"/>
  <c r="I13" i="44"/>
  <c r="C35" i="44"/>
  <c r="E85" i="44" s="1"/>
  <c r="I21" i="44"/>
  <c r="I16" i="44"/>
  <c r="G14" i="44"/>
  <c r="G11" i="44"/>
  <c r="G20" i="44"/>
  <c r="I14" i="44"/>
  <c r="G21" i="44"/>
  <c r="G16" i="44"/>
  <c r="I15" i="44"/>
  <c r="C62" i="44"/>
  <c r="B40" i="44"/>
  <c r="I72" i="44"/>
  <c r="G68" i="44"/>
  <c r="C98" i="44"/>
  <c r="E102" i="44"/>
  <c r="O153" i="44" s="1"/>
  <c r="O157" i="44" s="1"/>
  <c r="C99" i="44"/>
  <c r="G69" i="44"/>
  <c r="C100" i="44"/>
  <c r="I67" i="44"/>
  <c r="G67" i="44"/>
  <c r="E72" i="34"/>
  <c r="E42" i="34" s="1"/>
  <c r="M111" i="34"/>
  <c r="K62" i="44" l="1"/>
  <c r="I62" i="44"/>
  <c r="S40" i="44"/>
  <c r="G40" i="44" s="1"/>
  <c r="G62" i="44" s="1"/>
  <c r="I35" i="44"/>
  <c r="G35" i="44"/>
  <c r="J153" i="44"/>
  <c r="O42" i="5"/>
  <c r="H43" i="5" s="1"/>
  <c r="O32" i="5"/>
  <c r="H31" i="5" s="1"/>
  <c r="J11" i="27" l="1"/>
  <c r="J61" i="10" l="1"/>
  <c r="AF9" i="12" l="1"/>
  <c r="AS9" i="12" s="1"/>
  <c r="AG9" i="12"/>
  <c r="AT9" i="12" s="1"/>
  <c r="AH9" i="12"/>
  <c r="AU9" i="12" s="1"/>
  <c r="AI9" i="12"/>
  <c r="AV9" i="12" s="1"/>
  <c r="AJ9" i="12"/>
  <c r="AW9" i="12" s="1"/>
  <c r="AF10" i="12"/>
  <c r="AS10" i="12" s="1"/>
  <c r="AG10" i="12"/>
  <c r="AT10" i="12" s="1"/>
  <c r="AH10" i="12"/>
  <c r="AU10" i="12" s="1"/>
  <c r="AI10" i="12"/>
  <c r="AV10" i="12" s="1"/>
  <c r="AJ10" i="12"/>
  <c r="AW10" i="12" s="1"/>
  <c r="AF11" i="12"/>
  <c r="AS11" i="12" s="1"/>
  <c r="AG11" i="12"/>
  <c r="AT11" i="12" s="1"/>
  <c r="AH11" i="12"/>
  <c r="AU11" i="12" s="1"/>
  <c r="AI11" i="12"/>
  <c r="AV11" i="12" s="1"/>
  <c r="AJ11" i="12"/>
  <c r="AW11" i="12" s="1"/>
  <c r="AF12" i="12"/>
  <c r="AS12" i="12" s="1"/>
  <c r="AG12" i="12"/>
  <c r="AT12" i="12" s="1"/>
  <c r="AH12" i="12"/>
  <c r="AU12" i="12" s="1"/>
  <c r="AI12" i="12"/>
  <c r="AV12" i="12" s="1"/>
  <c r="AJ12" i="12"/>
  <c r="AW12" i="12" s="1"/>
  <c r="AF13" i="12"/>
  <c r="AS13" i="12" s="1"/>
  <c r="AG13" i="12"/>
  <c r="AT13" i="12" s="1"/>
  <c r="AH13" i="12"/>
  <c r="AU13" i="12" s="1"/>
  <c r="AI13" i="12"/>
  <c r="AV13" i="12" s="1"/>
  <c r="AJ13" i="12"/>
  <c r="AW13" i="12" s="1"/>
  <c r="AF14" i="12"/>
  <c r="AS14" i="12" s="1"/>
  <c r="AG14" i="12"/>
  <c r="AT14" i="12" s="1"/>
  <c r="AH14" i="12"/>
  <c r="AU14" i="12" s="1"/>
  <c r="AI14" i="12"/>
  <c r="AV14" i="12" s="1"/>
  <c r="AJ14" i="12"/>
  <c r="AW14" i="12" s="1"/>
  <c r="AF15" i="12"/>
  <c r="AS15" i="12" s="1"/>
  <c r="AG15" i="12"/>
  <c r="AT15" i="12" s="1"/>
  <c r="AH15" i="12"/>
  <c r="AU15" i="12" s="1"/>
  <c r="AI15" i="12"/>
  <c r="AV15" i="12" s="1"/>
  <c r="AJ15" i="12"/>
  <c r="AW15" i="12" s="1"/>
  <c r="AF16" i="12"/>
  <c r="AS16" i="12" s="1"/>
  <c r="AG16" i="12"/>
  <c r="AT16" i="12" s="1"/>
  <c r="AH16" i="12"/>
  <c r="AU16" i="12" s="1"/>
  <c r="AI16" i="12"/>
  <c r="AV16" i="12" s="1"/>
  <c r="AJ16" i="12"/>
  <c r="AW16" i="12" s="1"/>
  <c r="AF17" i="12"/>
  <c r="AS17" i="12" s="1"/>
  <c r="AG17" i="12"/>
  <c r="AT17" i="12" s="1"/>
  <c r="AH17" i="12"/>
  <c r="AU17" i="12" s="1"/>
  <c r="AI17" i="12"/>
  <c r="AV17" i="12" s="1"/>
  <c r="AJ17" i="12"/>
  <c r="AW17" i="12" s="1"/>
  <c r="AF18" i="12"/>
  <c r="AS18" i="12" s="1"/>
  <c r="AG18" i="12"/>
  <c r="AT18" i="12" s="1"/>
  <c r="AH18" i="12"/>
  <c r="AU18" i="12" s="1"/>
  <c r="AI18" i="12"/>
  <c r="AV18" i="12" s="1"/>
  <c r="AJ18" i="12"/>
  <c r="AW18" i="12" s="1"/>
  <c r="AF19" i="12"/>
  <c r="AS19" i="12" s="1"/>
  <c r="AG19" i="12"/>
  <c r="AT19" i="12" s="1"/>
  <c r="AH19" i="12"/>
  <c r="AU19" i="12" s="1"/>
  <c r="AI19" i="12"/>
  <c r="AV19" i="12" s="1"/>
  <c r="AJ19" i="12"/>
  <c r="AW19" i="12" s="1"/>
  <c r="AF20" i="12"/>
  <c r="AS20" i="12" s="1"/>
  <c r="AG20" i="12"/>
  <c r="AT20" i="12" s="1"/>
  <c r="AH20" i="12"/>
  <c r="AU20" i="12" s="1"/>
  <c r="AI20" i="12"/>
  <c r="AV20" i="12" s="1"/>
  <c r="AJ20" i="12"/>
  <c r="AW20" i="12" s="1"/>
  <c r="AF21" i="12"/>
  <c r="AS21" i="12" s="1"/>
  <c r="AG21" i="12"/>
  <c r="AT21" i="12" s="1"/>
  <c r="AH21" i="12"/>
  <c r="AU21" i="12" s="1"/>
  <c r="AI21" i="12"/>
  <c r="AV21" i="12" s="1"/>
  <c r="AJ21" i="12"/>
  <c r="AW21" i="12" s="1"/>
  <c r="AF22" i="12"/>
  <c r="AS22" i="12" s="1"/>
  <c r="AG22" i="12"/>
  <c r="AT22" i="12" s="1"/>
  <c r="AH22" i="12"/>
  <c r="AU22" i="12" s="1"/>
  <c r="AI22" i="12"/>
  <c r="AV22" i="12" s="1"/>
  <c r="AJ22" i="12"/>
  <c r="AW22" i="12" s="1"/>
  <c r="AF23" i="12"/>
  <c r="AS23" i="12" s="1"/>
  <c r="AG23" i="12"/>
  <c r="AT23" i="12" s="1"/>
  <c r="AH23" i="12"/>
  <c r="AU23" i="12" s="1"/>
  <c r="AI23" i="12"/>
  <c r="AV23" i="12" s="1"/>
  <c r="AJ23" i="12"/>
  <c r="AW23" i="12" s="1"/>
  <c r="AF24" i="12"/>
  <c r="AS24" i="12" s="1"/>
  <c r="AG24" i="12"/>
  <c r="AT24" i="12" s="1"/>
  <c r="AH24" i="12"/>
  <c r="AU24" i="12" s="1"/>
  <c r="AI24" i="12"/>
  <c r="AV24" i="12" s="1"/>
  <c r="AJ24" i="12"/>
  <c r="AW24" i="12" s="1"/>
  <c r="AF25" i="12"/>
  <c r="AS25" i="12" s="1"/>
  <c r="AG25" i="12"/>
  <c r="AT25" i="12" s="1"/>
  <c r="AH25" i="12"/>
  <c r="AU25" i="12" s="1"/>
  <c r="AI25" i="12"/>
  <c r="AV25" i="12" s="1"/>
  <c r="AJ25" i="12"/>
  <c r="AF26" i="12"/>
  <c r="AS26" i="12" s="1"/>
  <c r="AG26" i="12"/>
  <c r="AT26" i="12" s="1"/>
  <c r="AH26" i="12"/>
  <c r="AU26" i="12" s="1"/>
  <c r="AI26" i="12"/>
  <c r="AV26" i="12" s="1"/>
  <c r="AJ26" i="12"/>
  <c r="AW26" i="12" s="1"/>
  <c r="AF27" i="12"/>
  <c r="AS27" i="12" s="1"/>
  <c r="AG27" i="12"/>
  <c r="AT27" i="12" s="1"/>
  <c r="AH27" i="12"/>
  <c r="AU27" i="12" s="1"/>
  <c r="AI27" i="12"/>
  <c r="AV27" i="12" s="1"/>
  <c r="AJ27" i="12"/>
  <c r="AW27" i="12" s="1"/>
  <c r="AF28" i="12"/>
  <c r="AS28" i="12" s="1"/>
  <c r="AG28" i="12"/>
  <c r="AH28" i="12"/>
  <c r="AU28" i="12" s="1"/>
  <c r="AI28" i="12"/>
  <c r="AV28" i="12" s="1"/>
  <c r="AJ28" i="12"/>
  <c r="AW28" i="12" s="1"/>
  <c r="AF29" i="12"/>
  <c r="AS29" i="12" s="1"/>
  <c r="AG29" i="12"/>
  <c r="AT29" i="12" s="1"/>
  <c r="AH29" i="12"/>
  <c r="AU29" i="12" s="1"/>
  <c r="AI29" i="12"/>
  <c r="AV29" i="12" s="1"/>
  <c r="AJ29" i="12"/>
  <c r="AW29" i="12" s="1"/>
  <c r="AF30" i="12"/>
  <c r="AS30" i="12" s="1"/>
  <c r="AG30" i="12"/>
  <c r="AT30" i="12" s="1"/>
  <c r="AH30" i="12"/>
  <c r="AU30" i="12" s="1"/>
  <c r="AI30" i="12"/>
  <c r="AV30" i="12" s="1"/>
  <c r="AJ30" i="12"/>
  <c r="AW30" i="12" s="1"/>
  <c r="AF31" i="12"/>
  <c r="AS31" i="12" s="1"/>
  <c r="AG31" i="12"/>
  <c r="AT31" i="12" s="1"/>
  <c r="AH31" i="12"/>
  <c r="AU31" i="12" s="1"/>
  <c r="AI31" i="12"/>
  <c r="AV31" i="12" s="1"/>
  <c r="AJ31" i="12"/>
  <c r="AW31" i="12" s="1"/>
  <c r="AF32" i="12"/>
  <c r="AS32" i="12" s="1"/>
  <c r="AG32" i="12"/>
  <c r="AT32" i="12" s="1"/>
  <c r="AH32" i="12"/>
  <c r="AU32" i="12" s="1"/>
  <c r="AI32" i="12"/>
  <c r="AV32" i="12" s="1"/>
  <c r="AJ32" i="12"/>
  <c r="AW32" i="12" s="1"/>
  <c r="AF33" i="12"/>
  <c r="AS33" i="12" s="1"/>
  <c r="AG33" i="12"/>
  <c r="AT33" i="12" s="1"/>
  <c r="AH33" i="12"/>
  <c r="AU33" i="12" s="1"/>
  <c r="AI33" i="12"/>
  <c r="AV33" i="12" s="1"/>
  <c r="AJ33" i="12"/>
  <c r="AW33" i="12" s="1"/>
  <c r="AF34" i="12"/>
  <c r="AS34" i="12" s="1"/>
  <c r="AG34" i="12"/>
  <c r="AT34" i="12" s="1"/>
  <c r="AH34" i="12"/>
  <c r="AU34" i="12" s="1"/>
  <c r="AI34" i="12"/>
  <c r="AV34" i="12" s="1"/>
  <c r="AJ34" i="12"/>
  <c r="AW34" i="12" s="1"/>
  <c r="AF35" i="12"/>
  <c r="AS35" i="12" s="1"/>
  <c r="AG35" i="12"/>
  <c r="AT35" i="12" s="1"/>
  <c r="AH35" i="12"/>
  <c r="AU35" i="12" s="1"/>
  <c r="AI35" i="12"/>
  <c r="AV35" i="12" s="1"/>
  <c r="AJ35" i="12"/>
  <c r="AW35" i="12" s="1"/>
  <c r="AF36" i="12"/>
  <c r="AS36" i="12" s="1"/>
  <c r="AG36" i="12"/>
  <c r="AT36" i="12" s="1"/>
  <c r="AH36" i="12"/>
  <c r="AU36" i="12" s="1"/>
  <c r="AI36" i="12"/>
  <c r="AV36" i="12" s="1"/>
  <c r="AJ36" i="12"/>
  <c r="AW36" i="12" s="1"/>
  <c r="AF37" i="12"/>
  <c r="AS37" i="12" s="1"/>
  <c r="AG37" i="12"/>
  <c r="AT37" i="12" s="1"/>
  <c r="AH37" i="12"/>
  <c r="AU37" i="12" s="1"/>
  <c r="AI37" i="12"/>
  <c r="AV37" i="12" s="1"/>
  <c r="AJ37" i="12"/>
  <c r="AW37" i="12" s="1"/>
  <c r="AF38" i="12"/>
  <c r="AS38" i="12" s="1"/>
  <c r="AG38" i="12"/>
  <c r="AT38" i="12" s="1"/>
  <c r="AH38" i="12"/>
  <c r="AU38" i="12" s="1"/>
  <c r="AI38" i="12"/>
  <c r="AV38" i="12" s="1"/>
  <c r="AJ38" i="12"/>
  <c r="AW38" i="12" s="1"/>
  <c r="AF39" i="12"/>
  <c r="AS39" i="12" s="1"/>
  <c r="AG39" i="12"/>
  <c r="AT39" i="12" s="1"/>
  <c r="AH39" i="12"/>
  <c r="AU39" i="12" s="1"/>
  <c r="AI39" i="12"/>
  <c r="AV39" i="12" s="1"/>
  <c r="AJ39" i="12"/>
  <c r="AW39" i="12" s="1"/>
  <c r="AF40" i="12"/>
  <c r="AS40" i="12" s="1"/>
  <c r="AG40" i="12"/>
  <c r="AT40" i="12" s="1"/>
  <c r="AH40" i="12"/>
  <c r="AU40" i="12" s="1"/>
  <c r="AI40" i="12"/>
  <c r="AV40" i="12" s="1"/>
  <c r="AJ40" i="12"/>
  <c r="AW40" i="12" s="1"/>
  <c r="AF41" i="12"/>
  <c r="AS41" i="12" s="1"/>
  <c r="AG41" i="12"/>
  <c r="AT41" i="12" s="1"/>
  <c r="AH41" i="12"/>
  <c r="AU41" i="12" s="1"/>
  <c r="AI41" i="12"/>
  <c r="AV41" i="12" s="1"/>
  <c r="AJ41" i="12"/>
  <c r="AW41" i="12" s="1"/>
  <c r="AF42" i="12"/>
  <c r="AS42" i="12" s="1"/>
  <c r="AG42" i="12"/>
  <c r="AT42" i="12" s="1"/>
  <c r="AH42" i="12"/>
  <c r="AU42" i="12" s="1"/>
  <c r="AI42" i="12"/>
  <c r="AV42" i="12" s="1"/>
  <c r="AJ42" i="12"/>
  <c r="AW42" i="12" s="1"/>
  <c r="AF43" i="12"/>
  <c r="AS43" i="12" s="1"/>
  <c r="AG43" i="12"/>
  <c r="AT43" i="12" s="1"/>
  <c r="AH43" i="12"/>
  <c r="AU43" i="12" s="1"/>
  <c r="AI43" i="12"/>
  <c r="AV43" i="12" s="1"/>
  <c r="AJ43" i="12"/>
  <c r="AW43" i="12" s="1"/>
  <c r="AF44" i="12"/>
  <c r="AS44" i="12" s="1"/>
  <c r="AG44" i="12"/>
  <c r="AT44" i="12" s="1"/>
  <c r="AH44" i="12"/>
  <c r="AU44" i="12" s="1"/>
  <c r="AI44" i="12"/>
  <c r="AV44" i="12" s="1"/>
  <c r="AJ44" i="12"/>
  <c r="AW44" i="12" s="1"/>
  <c r="AF45" i="12"/>
  <c r="AS45" i="12" s="1"/>
  <c r="AG45" i="12"/>
  <c r="AT45" i="12" s="1"/>
  <c r="AH45" i="12"/>
  <c r="AU45" i="12" s="1"/>
  <c r="AI45" i="12"/>
  <c r="AV45" i="12" s="1"/>
  <c r="AJ45" i="12"/>
  <c r="AW45" i="12" s="1"/>
  <c r="AF46" i="12"/>
  <c r="AS46" i="12" s="1"/>
  <c r="AG46" i="12"/>
  <c r="AT46" i="12" s="1"/>
  <c r="AH46" i="12"/>
  <c r="AU46" i="12" s="1"/>
  <c r="AI46" i="12"/>
  <c r="AV46" i="12" s="1"/>
  <c r="AJ46" i="12"/>
  <c r="AW46" i="12" s="1"/>
  <c r="AF47" i="12"/>
  <c r="AS47" i="12" s="1"/>
  <c r="AG47" i="12"/>
  <c r="AT47" i="12" s="1"/>
  <c r="AH47" i="12"/>
  <c r="AU47" i="12" s="1"/>
  <c r="AI47" i="12"/>
  <c r="AV47" i="12" s="1"/>
  <c r="AJ47" i="12"/>
  <c r="AW47" i="12" s="1"/>
  <c r="AF48" i="12"/>
  <c r="AS48" i="12" s="1"/>
  <c r="AG48" i="12"/>
  <c r="AT48" i="12" s="1"/>
  <c r="AH48" i="12"/>
  <c r="AU48" i="12" s="1"/>
  <c r="AI48" i="12"/>
  <c r="AV48" i="12" s="1"/>
  <c r="AJ48" i="12"/>
  <c r="AW48" i="12" s="1"/>
  <c r="AF49" i="12"/>
  <c r="AS49" i="12" s="1"/>
  <c r="AG49" i="12"/>
  <c r="AT49" i="12" s="1"/>
  <c r="AH49" i="12"/>
  <c r="AU49" i="12" s="1"/>
  <c r="AI49" i="12"/>
  <c r="AV49" i="12" s="1"/>
  <c r="AJ49" i="12"/>
  <c r="AW49" i="12" s="1"/>
  <c r="AF50" i="12"/>
  <c r="AS50" i="12" s="1"/>
  <c r="AG50" i="12"/>
  <c r="AT50" i="12" s="1"/>
  <c r="AH50" i="12"/>
  <c r="AU50" i="12" s="1"/>
  <c r="AI50" i="12"/>
  <c r="AV50" i="12" s="1"/>
  <c r="AJ50" i="12"/>
  <c r="AW50" i="12" s="1"/>
  <c r="AF51" i="12"/>
  <c r="AS51" i="12" s="1"/>
  <c r="AG51" i="12"/>
  <c r="AT51" i="12" s="1"/>
  <c r="AH51" i="12"/>
  <c r="AU51" i="12" s="1"/>
  <c r="AI51" i="12"/>
  <c r="AV51" i="12" s="1"/>
  <c r="AJ51" i="12"/>
  <c r="AW51" i="12" s="1"/>
  <c r="AF52" i="12"/>
  <c r="AS52" i="12" s="1"/>
  <c r="AG52" i="12"/>
  <c r="AT52" i="12" s="1"/>
  <c r="AH52" i="12"/>
  <c r="AU52" i="12" s="1"/>
  <c r="AI52" i="12"/>
  <c r="AV52" i="12" s="1"/>
  <c r="AJ52" i="12"/>
  <c r="AW52" i="12" s="1"/>
  <c r="AF53" i="12"/>
  <c r="AS53" i="12" s="1"/>
  <c r="AG53" i="12"/>
  <c r="AT53" i="12" s="1"/>
  <c r="AH53" i="12"/>
  <c r="AU53" i="12" s="1"/>
  <c r="AI53" i="12"/>
  <c r="AV53" i="12" s="1"/>
  <c r="AJ53" i="12"/>
  <c r="AW53" i="12" s="1"/>
  <c r="AF54" i="12"/>
  <c r="AS54" i="12" s="1"/>
  <c r="AG54" i="12"/>
  <c r="AT54" i="12" s="1"/>
  <c r="AH54" i="12"/>
  <c r="AU54" i="12" s="1"/>
  <c r="AI54" i="12"/>
  <c r="AV54" i="12" s="1"/>
  <c r="AJ54" i="12"/>
  <c r="AW54" i="12" s="1"/>
  <c r="AF55" i="12"/>
  <c r="AS55" i="12" s="1"/>
  <c r="AG55" i="12"/>
  <c r="AT55" i="12" s="1"/>
  <c r="AH55" i="12"/>
  <c r="AU55" i="12" s="1"/>
  <c r="AI55" i="12"/>
  <c r="AV55" i="12" s="1"/>
  <c r="AJ55" i="12"/>
  <c r="AW55" i="12" s="1"/>
  <c r="AF56" i="12"/>
  <c r="AS56" i="12" s="1"/>
  <c r="AG56" i="12"/>
  <c r="AT56" i="12" s="1"/>
  <c r="AH56" i="12"/>
  <c r="AU56" i="12" s="1"/>
  <c r="AI56" i="12"/>
  <c r="AV56" i="12" s="1"/>
  <c r="AJ56" i="12"/>
  <c r="AW56" i="12" s="1"/>
  <c r="AF57" i="12"/>
  <c r="AS57" i="12" s="1"/>
  <c r="AG57" i="12"/>
  <c r="AT57" i="12" s="1"/>
  <c r="AH57" i="12"/>
  <c r="AU57" i="12" s="1"/>
  <c r="AI57" i="12"/>
  <c r="AV57" i="12" s="1"/>
  <c r="AJ57" i="12"/>
  <c r="AW57" i="12" s="1"/>
  <c r="AJ8" i="12"/>
  <c r="AW8" i="12" s="1"/>
  <c r="AI8" i="12"/>
  <c r="AV8" i="12" s="1"/>
  <c r="AH8" i="12"/>
  <c r="AU8" i="12" s="1"/>
  <c r="AG8" i="12"/>
  <c r="AT8" i="12" s="1"/>
  <c r="AF8" i="12"/>
  <c r="AS8" i="12" s="1"/>
  <c r="AT28" i="12"/>
  <c r="AW25" i="12"/>
  <c r="AA9" i="12"/>
  <c r="AA10" i="12"/>
  <c r="AA11" i="12"/>
  <c r="AA12" i="12"/>
  <c r="AA13" i="12"/>
  <c r="AA14" i="12"/>
  <c r="AA15" i="12"/>
  <c r="AA16" i="12"/>
  <c r="AA17" i="12"/>
  <c r="AA18" i="12"/>
  <c r="AA19" i="12"/>
  <c r="AA20" i="12"/>
  <c r="AA21" i="12"/>
  <c r="AA22" i="12"/>
  <c r="AA23" i="12"/>
  <c r="AA24" i="12"/>
  <c r="AA25" i="12"/>
  <c r="AA26" i="12"/>
  <c r="AA27" i="12"/>
  <c r="AA28" i="12"/>
  <c r="AA29" i="12"/>
  <c r="AA30" i="12"/>
  <c r="AA31" i="12"/>
  <c r="AA32" i="12"/>
  <c r="AA33" i="12"/>
  <c r="AA34" i="12"/>
  <c r="AA35" i="12"/>
  <c r="AA36" i="12"/>
  <c r="AA37" i="12"/>
  <c r="AA38" i="12"/>
  <c r="AA39" i="12"/>
  <c r="AA40" i="12"/>
  <c r="AA41" i="12"/>
  <c r="AA42" i="12"/>
  <c r="AA43" i="12"/>
  <c r="AA44" i="12"/>
  <c r="AA45" i="12"/>
  <c r="AA46" i="12"/>
  <c r="AA47" i="12"/>
  <c r="AA48" i="12"/>
  <c r="AA49" i="12"/>
  <c r="AA50" i="12"/>
  <c r="AA51" i="12"/>
  <c r="AA52" i="12"/>
  <c r="AA53" i="12"/>
  <c r="AA54" i="12"/>
  <c r="AA55" i="12"/>
  <c r="AA56" i="12"/>
  <c r="AA57" i="12"/>
  <c r="AA8" i="12"/>
  <c r="C119" i="34" l="1"/>
  <c r="C120" i="34"/>
  <c r="C121" i="34"/>
  <c r="C122" i="34"/>
  <c r="C123" i="34"/>
  <c r="C124" i="34"/>
  <c r="C125" i="34"/>
  <c r="C126" i="34"/>
  <c r="C127" i="34"/>
  <c r="C118" i="34"/>
  <c r="K8" i="12"/>
  <c r="AL8" i="12"/>
  <c r="L88" i="15" l="1"/>
  <c r="AE8" i="12" l="1"/>
  <c r="AY42" i="12"/>
  <c r="AY43" i="12"/>
  <c r="AY44" i="12"/>
  <c r="AY45" i="12"/>
  <c r="AY46" i="12"/>
  <c r="AY47" i="12"/>
  <c r="AY48" i="12"/>
  <c r="AY49" i="12"/>
  <c r="AY50" i="12"/>
  <c r="AY51" i="12"/>
  <c r="AY52" i="12"/>
  <c r="AY53" i="12"/>
  <c r="AY54" i="12"/>
  <c r="AY55" i="12"/>
  <c r="AY56" i="12"/>
  <c r="AY57" i="12"/>
  <c r="AN9" i="12"/>
  <c r="AO9" i="12"/>
  <c r="AP9" i="12"/>
  <c r="AN10" i="12"/>
  <c r="AO10" i="12"/>
  <c r="AP10" i="12"/>
  <c r="AN11" i="12"/>
  <c r="AO11" i="12"/>
  <c r="AP11" i="12"/>
  <c r="AN12" i="12"/>
  <c r="AO12" i="12"/>
  <c r="AP12" i="12"/>
  <c r="AN13" i="12"/>
  <c r="AO13" i="12"/>
  <c r="AP13" i="12"/>
  <c r="AN14" i="12"/>
  <c r="AO14" i="12"/>
  <c r="AP14" i="12"/>
  <c r="AN15" i="12"/>
  <c r="AO15" i="12"/>
  <c r="AP15" i="12"/>
  <c r="AN16" i="12"/>
  <c r="AO16" i="12"/>
  <c r="AP16" i="12"/>
  <c r="AN17" i="12"/>
  <c r="AO17" i="12"/>
  <c r="AP17" i="12"/>
  <c r="AN18" i="12"/>
  <c r="AO18" i="12"/>
  <c r="AP18" i="12"/>
  <c r="AN19" i="12"/>
  <c r="AO19" i="12"/>
  <c r="AP19" i="12"/>
  <c r="AN20" i="12"/>
  <c r="AO20" i="12"/>
  <c r="AP20" i="12"/>
  <c r="AN21" i="12"/>
  <c r="AO21" i="12"/>
  <c r="AP21" i="12"/>
  <c r="AN22" i="12"/>
  <c r="AO22" i="12"/>
  <c r="AP22" i="12"/>
  <c r="AN23" i="12"/>
  <c r="AO23" i="12"/>
  <c r="AP23" i="12"/>
  <c r="AN24" i="12"/>
  <c r="AO24" i="12"/>
  <c r="AP24" i="12"/>
  <c r="AN25" i="12"/>
  <c r="AO25" i="12"/>
  <c r="AP25" i="12"/>
  <c r="AN26" i="12"/>
  <c r="AO26" i="12"/>
  <c r="AP26" i="12"/>
  <c r="AN27" i="12"/>
  <c r="AO27" i="12"/>
  <c r="AP27" i="12"/>
  <c r="AN28" i="12"/>
  <c r="AO28" i="12"/>
  <c r="AP28" i="12"/>
  <c r="AN29" i="12"/>
  <c r="AO29" i="12"/>
  <c r="AP29" i="12"/>
  <c r="AN30" i="12"/>
  <c r="AO30" i="12"/>
  <c r="AP30" i="12"/>
  <c r="AN31" i="12"/>
  <c r="AO31" i="12"/>
  <c r="AP31" i="12"/>
  <c r="AN32" i="12"/>
  <c r="AO32" i="12"/>
  <c r="AP32" i="12"/>
  <c r="AN33" i="12"/>
  <c r="AO33" i="12"/>
  <c r="AP33" i="12"/>
  <c r="AN34" i="12"/>
  <c r="AO34" i="12"/>
  <c r="AP34" i="12"/>
  <c r="AN35" i="12"/>
  <c r="AO35" i="12"/>
  <c r="AP35" i="12"/>
  <c r="AN36" i="12"/>
  <c r="AO36" i="12"/>
  <c r="AP36" i="12"/>
  <c r="AN37" i="12"/>
  <c r="AO37" i="12"/>
  <c r="AP37" i="12"/>
  <c r="AN38" i="12"/>
  <c r="AO38" i="12"/>
  <c r="AP38" i="12"/>
  <c r="AN39" i="12"/>
  <c r="AO39" i="12"/>
  <c r="AP39" i="12"/>
  <c r="AN40" i="12"/>
  <c r="AO40" i="12"/>
  <c r="AP40" i="12"/>
  <c r="AN41" i="12"/>
  <c r="AO41" i="12"/>
  <c r="AP41" i="12"/>
  <c r="AN42" i="12"/>
  <c r="AO42" i="12"/>
  <c r="AP42" i="12"/>
  <c r="AN43" i="12"/>
  <c r="AO43" i="12"/>
  <c r="AP43" i="12"/>
  <c r="AN44" i="12"/>
  <c r="AO44" i="12"/>
  <c r="AP44" i="12"/>
  <c r="AN45" i="12"/>
  <c r="AO45" i="12"/>
  <c r="AP45" i="12"/>
  <c r="AN46" i="12"/>
  <c r="AO46" i="12"/>
  <c r="AP46" i="12"/>
  <c r="AN47" i="12"/>
  <c r="AO47" i="12"/>
  <c r="AP47" i="12"/>
  <c r="AN48" i="12"/>
  <c r="AO48" i="12"/>
  <c r="AP48" i="12"/>
  <c r="AN49" i="12"/>
  <c r="AO49" i="12"/>
  <c r="AP49" i="12"/>
  <c r="AN50" i="12"/>
  <c r="AO50" i="12"/>
  <c r="AP50" i="12"/>
  <c r="AN51" i="12"/>
  <c r="AO51" i="12"/>
  <c r="AP51" i="12"/>
  <c r="AN52" i="12"/>
  <c r="AO52" i="12"/>
  <c r="AP52" i="12"/>
  <c r="AN53" i="12"/>
  <c r="AO53" i="12"/>
  <c r="AP53" i="12"/>
  <c r="AN54" i="12"/>
  <c r="AO54" i="12"/>
  <c r="AP54" i="12"/>
  <c r="AN55" i="12"/>
  <c r="AO55" i="12"/>
  <c r="AP55" i="12"/>
  <c r="AN56" i="12"/>
  <c r="AO56" i="12"/>
  <c r="AP56" i="12"/>
  <c r="AN57" i="12"/>
  <c r="AO57" i="12"/>
  <c r="AP57" i="12"/>
  <c r="AP8" i="12"/>
  <c r="AO8" i="12"/>
  <c r="AN8" i="12"/>
  <c r="O32" i="9" l="1"/>
  <c r="O33" i="9"/>
  <c r="E116" i="34" l="1"/>
  <c r="F99" i="15" l="1"/>
  <c r="C25" i="43" s="1"/>
  <c r="J67" i="13"/>
  <c r="J55" i="13"/>
  <c r="J32" i="13"/>
  <c r="C58" i="12" l="1"/>
  <c r="S43" i="12"/>
  <c r="T43" i="12"/>
  <c r="U43" i="12"/>
  <c r="V43" i="12"/>
  <c r="W43" i="12"/>
  <c r="X43" i="12"/>
  <c r="Y43" i="12"/>
  <c r="Z43" i="12"/>
  <c r="AB43" i="12"/>
  <c r="AC43" i="12"/>
  <c r="AD43" i="12"/>
  <c r="AE43" i="12"/>
  <c r="AL43" i="12"/>
  <c r="S44" i="12"/>
  <c r="T44" i="12"/>
  <c r="U44" i="12"/>
  <c r="V44" i="12"/>
  <c r="W44" i="12"/>
  <c r="X44" i="12"/>
  <c r="Y44" i="12"/>
  <c r="Z44" i="12"/>
  <c r="AB44" i="12"/>
  <c r="AC44" i="12"/>
  <c r="AD44" i="12"/>
  <c r="AE44" i="12"/>
  <c r="AL44" i="12"/>
  <c r="S45" i="12"/>
  <c r="T45" i="12"/>
  <c r="U45" i="12"/>
  <c r="V45" i="12"/>
  <c r="W45" i="12"/>
  <c r="X45" i="12"/>
  <c r="Y45" i="12"/>
  <c r="Z45" i="12"/>
  <c r="AB45" i="12"/>
  <c r="AC45" i="12"/>
  <c r="AD45" i="12"/>
  <c r="AE45" i="12"/>
  <c r="AL45" i="12"/>
  <c r="S46" i="12"/>
  <c r="T46" i="12"/>
  <c r="U46" i="12"/>
  <c r="V46" i="12"/>
  <c r="W46" i="12"/>
  <c r="X46" i="12"/>
  <c r="Y46" i="12"/>
  <c r="Z46" i="12"/>
  <c r="AB46" i="12"/>
  <c r="AC46" i="12"/>
  <c r="AD46" i="12"/>
  <c r="AE46" i="12"/>
  <c r="AL46" i="12"/>
  <c r="S47" i="12"/>
  <c r="T47" i="12"/>
  <c r="U47" i="12"/>
  <c r="V47" i="12"/>
  <c r="W47" i="12"/>
  <c r="X47" i="12"/>
  <c r="Y47" i="12"/>
  <c r="Z47" i="12"/>
  <c r="AB47" i="12"/>
  <c r="AC47" i="12"/>
  <c r="AD47" i="12"/>
  <c r="AE47" i="12"/>
  <c r="AL47" i="12"/>
  <c r="S48" i="12"/>
  <c r="T48" i="12"/>
  <c r="U48" i="12"/>
  <c r="V48" i="12"/>
  <c r="W48" i="12"/>
  <c r="X48" i="12"/>
  <c r="Y48" i="12"/>
  <c r="Z48" i="12"/>
  <c r="AB48" i="12"/>
  <c r="AC48" i="12"/>
  <c r="AD48" i="12"/>
  <c r="AE48" i="12"/>
  <c r="AL48" i="12"/>
  <c r="S49" i="12"/>
  <c r="T49" i="12"/>
  <c r="U49" i="12"/>
  <c r="V49" i="12"/>
  <c r="W49" i="12"/>
  <c r="X49" i="12"/>
  <c r="Y49" i="12"/>
  <c r="Z49" i="12"/>
  <c r="AB49" i="12"/>
  <c r="AC49" i="12"/>
  <c r="AD49" i="12"/>
  <c r="AE49" i="12"/>
  <c r="AL49" i="12"/>
  <c r="S50" i="12"/>
  <c r="T50" i="12"/>
  <c r="U50" i="12"/>
  <c r="V50" i="12"/>
  <c r="W50" i="12"/>
  <c r="X50" i="12"/>
  <c r="Y50" i="12"/>
  <c r="Z50" i="12"/>
  <c r="AB50" i="12"/>
  <c r="AC50" i="12"/>
  <c r="AD50" i="12"/>
  <c r="AE50" i="12"/>
  <c r="AL50" i="12"/>
  <c r="S51" i="12"/>
  <c r="T51" i="12"/>
  <c r="U51" i="12"/>
  <c r="V51" i="12"/>
  <c r="W51" i="12"/>
  <c r="X51" i="12"/>
  <c r="Y51" i="12"/>
  <c r="Z51" i="12"/>
  <c r="AB51" i="12"/>
  <c r="AC51" i="12"/>
  <c r="AD51" i="12"/>
  <c r="AE51" i="12"/>
  <c r="AL51" i="12"/>
  <c r="S52" i="12"/>
  <c r="T52" i="12"/>
  <c r="U52" i="12"/>
  <c r="V52" i="12"/>
  <c r="W52" i="12"/>
  <c r="X52" i="12"/>
  <c r="Y52" i="12"/>
  <c r="Z52" i="12"/>
  <c r="AB52" i="12"/>
  <c r="AC52" i="12"/>
  <c r="AD52" i="12"/>
  <c r="AE52" i="12"/>
  <c r="AL52" i="12"/>
  <c r="S53" i="12"/>
  <c r="T53" i="12"/>
  <c r="U53" i="12"/>
  <c r="V53" i="12"/>
  <c r="W53" i="12"/>
  <c r="X53" i="12"/>
  <c r="Y53" i="12"/>
  <c r="Z53" i="12"/>
  <c r="AB53" i="12"/>
  <c r="AC53" i="12"/>
  <c r="AD53" i="12"/>
  <c r="AE53" i="12"/>
  <c r="AL53" i="12"/>
  <c r="S54" i="12"/>
  <c r="T54" i="12"/>
  <c r="U54" i="12"/>
  <c r="V54" i="12"/>
  <c r="W54" i="12"/>
  <c r="X54" i="12"/>
  <c r="Y54" i="12"/>
  <c r="Z54" i="12"/>
  <c r="AB54" i="12"/>
  <c r="AC54" i="12"/>
  <c r="AD54" i="12"/>
  <c r="AE54" i="12"/>
  <c r="AL54" i="12"/>
  <c r="S55" i="12"/>
  <c r="T55" i="12"/>
  <c r="U55" i="12"/>
  <c r="V55" i="12"/>
  <c r="W55" i="12"/>
  <c r="X55" i="12"/>
  <c r="Y55" i="12"/>
  <c r="Z55" i="12"/>
  <c r="AB55" i="12"/>
  <c r="AC55" i="12"/>
  <c r="AD55" i="12"/>
  <c r="AE55" i="12"/>
  <c r="AL55" i="12"/>
  <c r="S56" i="12"/>
  <c r="T56" i="12"/>
  <c r="U56" i="12"/>
  <c r="V56" i="12"/>
  <c r="W56" i="12"/>
  <c r="X56" i="12"/>
  <c r="Y56" i="12"/>
  <c r="Z56" i="12"/>
  <c r="AB56" i="12"/>
  <c r="AC56" i="12"/>
  <c r="AD56" i="12"/>
  <c r="AE56" i="12"/>
  <c r="AL56" i="12"/>
  <c r="S57" i="12"/>
  <c r="T57" i="12"/>
  <c r="U57" i="12"/>
  <c r="V57" i="12"/>
  <c r="W57" i="12"/>
  <c r="X57" i="12"/>
  <c r="Y57" i="12"/>
  <c r="Z57" i="12"/>
  <c r="AB57" i="12"/>
  <c r="AC57" i="12"/>
  <c r="AD57" i="12"/>
  <c r="AE57" i="12"/>
  <c r="AL57" i="12"/>
  <c r="I43" i="12"/>
  <c r="J43" i="12" s="1"/>
  <c r="K43" i="12"/>
  <c r="I44" i="12"/>
  <c r="J44" i="12" s="1"/>
  <c r="K44" i="12"/>
  <c r="I45" i="12"/>
  <c r="J45" i="12" s="1"/>
  <c r="K45" i="12"/>
  <c r="I46" i="12"/>
  <c r="J46" i="12" s="1"/>
  <c r="K46" i="12"/>
  <c r="I47" i="12"/>
  <c r="J47" i="12" s="1"/>
  <c r="K47" i="12"/>
  <c r="I48" i="12"/>
  <c r="J48" i="12" s="1"/>
  <c r="K48" i="12"/>
  <c r="I49" i="12"/>
  <c r="J49" i="12" s="1"/>
  <c r="K49" i="12"/>
  <c r="I50" i="12"/>
  <c r="J50" i="12" s="1"/>
  <c r="K50" i="12"/>
  <c r="I51" i="12"/>
  <c r="J51" i="12" s="1"/>
  <c r="K51" i="12"/>
  <c r="I52" i="12"/>
  <c r="J52" i="12" s="1"/>
  <c r="K52" i="12"/>
  <c r="I53" i="12"/>
  <c r="J53" i="12" s="1"/>
  <c r="K53" i="12"/>
  <c r="I54" i="12"/>
  <c r="J54" i="12" s="1"/>
  <c r="K54" i="12"/>
  <c r="I55" i="12"/>
  <c r="J55" i="12" s="1"/>
  <c r="K55" i="12"/>
  <c r="I56" i="12"/>
  <c r="J56" i="12" s="1"/>
  <c r="K56" i="12"/>
  <c r="I57" i="12"/>
  <c r="J57" i="12" s="1"/>
  <c r="K57" i="12"/>
  <c r="O15" i="26" l="1"/>
  <c r="P38" i="5" l="1"/>
  <c r="O125" i="34" l="1"/>
  <c r="O126" i="34"/>
  <c r="K32" i="34" l="1"/>
  <c r="K31" i="34"/>
  <c r="K30" i="34"/>
  <c r="I32" i="34"/>
  <c r="I31" i="34"/>
  <c r="I30" i="34"/>
  <c r="C32" i="34"/>
  <c r="C31" i="34"/>
  <c r="C30" i="34"/>
  <c r="E32" i="34"/>
  <c r="E31" i="34"/>
  <c r="E30" i="34"/>
  <c r="K26" i="34"/>
  <c r="K27" i="34"/>
  <c r="K28" i="34"/>
  <c r="K29" i="34"/>
  <c r="I26" i="34"/>
  <c r="I27" i="34"/>
  <c r="I28" i="34"/>
  <c r="I29" i="34"/>
  <c r="E27" i="34"/>
  <c r="E28" i="34"/>
  <c r="E29" i="34"/>
  <c r="F84" i="27"/>
  <c r="M27" i="34" s="1"/>
  <c r="F85" i="27"/>
  <c r="M28" i="34" s="1"/>
  <c r="K15" i="34"/>
  <c r="K16" i="34"/>
  <c r="K14" i="34"/>
  <c r="K13" i="34"/>
  <c r="K12" i="34"/>
  <c r="K11" i="34"/>
  <c r="K10" i="34"/>
  <c r="I11" i="34"/>
  <c r="I12" i="34"/>
  <c r="I13" i="34"/>
  <c r="I14" i="34"/>
  <c r="I15" i="34"/>
  <c r="I16" i="34"/>
  <c r="I10" i="34"/>
  <c r="E15" i="34"/>
  <c r="E16" i="34"/>
  <c r="E13" i="34"/>
  <c r="E14" i="34"/>
  <c r="E12" i="34"/>
  <c r="E11" i="34"/>
  <c r="E10" i="34"/>
  <c r="E77" i="34"/>
  <c r="E78" i="34"/>
  <c r="E79" i="34"/>
  <c r="E80" i="34"/>
  <c r="E81" i="34"/>
  <c r="E82" i="34"/>
  <c r="E83" i="34"/>
  <c r="E84" i="34"/>
  <c r="E85" i="34"/>
  <c r="E86" i="34"/>
  <c r="E87" i="34"/>
  <c r="E88" i="34"/>
  <c r="E89" i="34"/>
  <c r="E90" i="34"/>
  <c r="E91" i="34"/>
  <c r="E92" i="34"/>
  <c r="E93" i="34"/>
  <c r="E94" i="34"/>
  <c r="E95" i="34"/>
  <c r="E96" i="34"/>
  <c r="E97" i="34"/>
  <c r="E98" i="34"/>
  <c r="E99" i="34"/>
  <c r="E100" i="34"/>
  <c r="E101" i="34"/>
  <c r="E102" i="34"/>
  <c r="E103" i="34"/>
  <c r="E104" i="34"/>
  <c r="E105" i="34"/>
  <c r="E106" i="34"/>
  <c r="E107" i="34"/>
  <c r="E108" i="34"/>
  <c r="E109" i="34"/>
  <c r="E110" i="34"/>
  <c r="E111" i="34"/>
  <c r="E112" i="34"/>
  <c r="E113" i="34"/>
  <c r="E114" i="34"/>
  <c r="E117" i="34"/>
  <c r="E118" i="34"/>
  <c r="E119" i="34"/>
  <c r="E120" i="34"/>
  <c r="E121" i="34"/>
  <c r="E122" i="34"/>
  <c r="E123" i="34"/>
  <c r="E124" i="34"/>
  <c r="E125" i="34"/>
  <c r="E126" i="34"/>
  <c r="E127" i="34"/>
  <c r="O54" i="34" l="1"/>
  <c r="E66" i="34" l="1"/>
  <c r="E65" i="34"/>
  <c r="E64" i="34"/>
  <c r="E61" i="34"/>
  <c r="B1" i="40"/>
  <c r="E67" i="34" l="1"/>
  <c r="E40" i="34" s="1"/>
  <c r="P45" i="5"/>
  <c r="AL9" i="12" l="1"/>
  <c r="AL10" i="12"/>
  <c r="AL11" i="12"/>
  <c r="AL12" i="12"/>
  <c r="AL13" i="12"/>
  <c r="AL14" i="12"/>
  <c r="AL15" i="12"/>
  <c r="AL16" i="12"/>
  <c r="AL17" i="12"/>
  <c r="AL18" i="12"/>
  <c r="AL19" i="12"/>
  <c r="AL20" i="12"/>
  <c r="AL21" i="12"/>
  <c r="AL22" i="12"/>
  <c r="AL23" i="12"/>
  <c r="AL24" i="12"/>
  <c r="AL25" i="12"/>
  <c r="AL26" i="12"/>
  <c r="AL27" i="12"/>
  <c r="AL28" i="12"/>
  <c r="AL29" i="12"/>
  <c r="AL30" i="12"/>
  <c r="AL31" i="12"/>
  <c r="AL32" i="12"/>
  <c r="AL33" i="12"/>
  <c r="AL34" i="12"/>
  <c r="AL35" i="12"/>
  <c r="AL36" i="12"/>
  <c r="AL37" i="12"/>
  <c r="AL38" i="12"/>
  <c r="AL39" i="12"/>
  <c r="AL40" i="12"/>
  <c r="AL41" i="12"/>
  <c r="AL42" i="12"/>
  <c r="N19" i="26" l="1"/>
  <c r="N21" i="8" l="1"/>
  <c r="I21" i="8" s="1"/>
  <c r="C125" i="27"/>
  <c r="G16" i="43" s="1"/>
  <c r="B77" i="27"/>
  <c r="E33" i="34" l="1"/>
  <c r="O84" i="44"/>
  <c r="Q43" i="5"/>
  <c r="H7" i="11" l="1"/>
  <c r="I18" i="26" l="1"/>
  <c r="B20" i="26"/>
  <c r="O30" i="5"/>
  <c r="O30" i="9" l="1"/>
  <c r="O31" i="9"/>
  <c r="O29" i="9"/>
  <c r="A3" i="25"/>
  <c r="A1" i="15"/>
  <c r="A1" i="13"/>
  <c r="A1" i="12"/>
  <c r="A1" i="9"/>
  <c r="A1" i="26"/>
  <c r="A1" i="11"/>
  <c r="A1" i="8"/>
  <c r="A1" i="7"/>
  <c r="A1" i="10"/>
  <c r="A1" i="27"/>
  <c r="C55" i="27" l="1"/>
  <c r="C15" i="43" s="1"/>
  <c r="E15" i="43" s="1"/>
  <c r="E57" i="34"/>
  <c r="G14" i="43"/>
  <c r="G17" i="43" s="1"/>
  <c r="D131" i="27"/>
  <c r="F95" i="27"/>
  <c r="M32" i="34" s="1"/>
  <c r="F94" i="27"/>
  <c r="M30" i="34"/>
  <c r="C32" i="27"/>
  <c r="G32" i="27" s="1"/>
  <c r="M31" i="34" l="1"/>
  <c r="D129" i="27"/>
  <c r="O82" i="44"/>
  <c r="E18" i="34"/>
  <c r="D72" i="27"/>
  <c r="D70" i="27"/>
  <c r="M121" i="34"/>
  <c r="M120" i="34"/>
  <c r="M119" i="34"/>
  <c r="M118" i="34"/>
  <c r="M117" i="34"/>
  <c r="M116" i="34"/>
  <c r="M115" i="34"/>
  <c r="M114" i="34"/>
  <c r="M113" i="34"/>
  <c r="M112" i="34"/>
  <c r="H113" i="34"/>
  <c r="H114" i="34"/>
  <c r="H115" i="34"/>
  <c r="H116" i="34"/>
  <c r="H117" i="34"/>
  <c r="H118" i="34"/>
  <c r="H119" i="34"/>
  <c r="H120" i="34"/>
  <c r="H121" i="34"/>
  <c r="H112" i="34"/>
  <c r="F66" i="15"/>
  <c r="D143" i="27" l="1"/>
  <c r="C155" i="27" s="1"/>
  <c r="K122" i="34"/>
  <c r="E115" i="34" s="1"/>
  <c r="O56" i="34"/>
  <c r="K33" i="12" l="1"/>
  <c r="I34" i="12"/>
  <c r="K34" i="12"/>
  <c r="I35" i="12"/>
  <c r="K35" i="12"/>
  <c r="I36" i="12"/>
  <c r="K36" i="12"/>
  <c r="I37" i="12"/>
  <c r="K37" i="12"/>
  <c r="I38" i="12"/>
  <c r="J38" i="12" s="1"/>
  <c r="K38" i="12"/>
  <c r="I39" i="12"/>
  <c r="J39" i="12" s="1"/>
  <c r="K39" i="12"/>
  <c r="I40" i="12"/>
  <c r="J40" i="12"/>
  <c r="K40" i="12"/>
  <c r="I41" i="12"/>
  <c r="J41" i="12" s="1"/>
  <c r="K41" i="12"/>
  <c r="I42" i="12"/>
  <c r="J42" i="12" s="1"/>
  <c r="K42" i="12"/>
  <c r="AY33" i="12"/>
  <c r="AY34" i="12"/>
  <c r="AY35" i="12"/>
  <c r="AY36" i="12"/>
  <c r="AY37" i="12"/>
  <c r="AY38" i="12"/>
  <c r="AY39" i="12"/>
  <c r="AY40" i="12"/>
  <c r="AY41" i="12"/>
  <c r="AE42" i="12"/>
  <c r="AD42" i="12"/>
  <c r="AC42" i="12"/>
  <c r="AB42" i="12"/>
  <c r="Z42" i="12"/>
  <c r="Y42" i="12"/>
  <c r="X42" i="12"/>
  <c r="W42" i="12"/>
  <c r="V42" i="12"/>
  <c r="U42" i="12"/>
  <c r="T42" i="12"/>
  <c r="AE41" i="12"/>
  <c r="AD41" i="12"/>
  <c r="AC41" i="12"/>
  <c r="AB41" i="12"/>
  <c r="Z41" i="12"/>
  <c r="Y41" i="12"/>
  <c r="X41" i="12"/>
  <c r="W41" i="12"/>
  <c r="V41" i="12"/>
  <c r="U41" i="12"/>
  <c r="T41" i="12"/>
  <c r="AE40" i="12"/>
  <c r="AD40" i="12"/>
  <c r="AC40" i="12"/>
  <c r="AB40" i="12"/>
  <c r="Z40" i="12"/>
  <c r="Y40" i="12"/>
  <c r="X40" i="12"/>
  <c r="W40" i="12"/>
  <c r="V40" i="12"/>
  <c r="U40" i="12"/>
  <c r="T40" i="12"/>
  <c r="AE39" i="12"/>
  <c r="AD39" i="12"/>
  <c r="AC39" i="12"/>
  <c r="AB39" i="12"/>
  <c r="Z39" i="12"/>
  <c r="Y39" i="12"/>
  <c r="X39" i="12"/>
  <c r="W39" i="12"/>
  <c r="V39" i="12"/>
  <c r="U39" i="12"/>
  <c r="T39" i="12"/>
  <c r="AE38" i="12"/>
  <c r="AD38" i="12"/>
  <c r="AC38" i="12"/>
  <c r="AB38" i="12"/>
  <c r="Z38" i="12"/>
  <c r="Y38" i="12"/>
  <c r="X38" i="12"/>
  <c r="W38" i="12"/>
  <c r="V38" i="12"/>
  <c r="U38" i="12"/>
  <c r="T38" i="12"/>
  <c r="AE37" i="12"/>
  <c r="AD37" i="12"/>
  <c r="AC37" i="12"/>
  <c r="AB37" i="12"/>
  <c r="Z37" i="12"/>
  <c r="Y37" i="12"/>
  <c r="X37" i="12"/>
  <c r="W37" i="12"/>
  <c r="V37" i="12"/>
  <c r="U37" i="12"/>
  <c r="T37" i="12"/>
  <c r="AE36" i="12"/>
  <c r="AD36" i="12"/>
  <c r="AC36" i="12"/>
  <c r="AB36" i="12"/>
  <c r="Z36" i="12"/>
  <c r="Y36" i="12"/>
  <c r="X36" i="12"/>
  <c r="W36" i="12"/>
  <c r="V36" i="12"/>
  <c r="U36" i="12"/>
  <c r="T36" i="12"/>
  <c r="AE35" i="12"/>
  <c r="AD35" i="12"/>
  <c r="AC35" i="12"/>
  <c r="AB35" i="12"/>
  <c r="Z35" i="12"/>
  <c r="Y35" i="12"/>
  <c r="X35" i="12"/>
  <c r="W35" i="12"/>
  <c r="V35" i="12"/>
  <c r="U35" i="12"/>
  <c r="T35" i="12"/>
  <c r="AE34" i="12"/>
  <c r="AD34" i="12"/>
  <c r="AC34" i="12"/>
  <c r="AB34" i="12"/>
  <c r="Z34" i="12"/>
  <c r="Y34" i="12"/>
  <c r="X34" i="12"/>
  <c r="W34" i="12"/>
  <c r="V34" i="12"/>
  <c r="U34" i="12"/>
  <c r="T34" i="12"/>
  <c r="AE33" i="12"/>
  <c r="AD33" i="12"/>
  <c r="AC33" i="12"/>
  <c r="AB33" i="12"/>
  <c r="Z33" i="12"/>
  <c r="Y33" i="12"/>
  <c r="X33" i="12"/>
  <c r="W33" i="12"/>
  <c r="V33" i="12"/>
  <c r="U33" i="12"/>
  <c r="T33" i="12"/>
  <c r="S33" i="12"/>
  <c r="S34" i="12"/>
  <c r="S35" i="12"/>
  <c r="S36" i="12"/>
  <c r="S37" i="12"/>
  <c r="S38" i="12"/>
  <c r="S39" i="12"/>
  <c r="S40" i="12"/>
  <c r="S41" i="12"/>
  <c r="S42" i="12"/>
  <c r="C156" i="27"/>
  <c r="F143" i="27" s="1"/>
  <c r="C157" i="27"/>
  <c r="F144" i="27" s="1"/>
  <c r="F9" i="15" l="1"/>
  <c r="J28" i="22" l="1"/>
  <c r="D29" i="22" l="1"/>
  <c r="G72" i="12"/>
  <c r="G71" i="12"/>
  <c r="G70" i="12"/>
  <c r="G69" i="12"/>
  <c r="G68" i="12"/>
  <c r="G67" i="12"/>
  <c r="G66" i="12"/>
  <c r="E25" i="34" l="1"/>
  <c r="E26" i="34"/>
  <c r="K25" i="34"/>
  <c r="I25" i="34"/>
  <c r="O53" i="34" l="1"/>
  <c r="E34" i="34"/>
  <c r="P39" i="5"/>
  <c r="L28" i="5"/>
  <c r="I65" i="34" l="1"/>
  <c r="I64" i="34"/>
  <c r="I63" i="34"/>
  <c r="I62" i="34"/>
  <c r="I61" i="34"/>
  <c r="E71" i="34" l="1"/>
  <c r="E70" i="34"/>
  <c r="E69" i="34"/>
  <c r="E60" i="34"/>
  <c r="E62" i="34" s="1"/>
  <c r="E76" i="34"/>
  <c r="E128" i="34" s="1"/>
  <c r="O83" i="34"/>
  <c r="I70" i="34"/>
  <c r="I69" i="34"/>
  <c r="E52" i="34"/>
  <c r="E51" i="34"/>
  <c r="E50" i="34"/>
  <c r="E4" i="34"/>
  <c r="E73" i="34" l="1"/>
  <c r="K83" i="34"/>
  <c r="G30" i="34"/>
  <c r="G31" i="34"/>
  <c r="G29" i="34"/>
  <c r="G32" i="34"/>
  <c r="G28" i="34"/>
  <c r="G26" i="34"/>
  <c r="G16" i="34"/>
  <c r="G14" i="34"/>
  <c r="G13" i="34"/>
  <c r="G11" i="34"/>
  <c r="G15" i="34"/>
  <c r="G27" i="34"/>
  <c r="G12" i="34"/>
  <c r="G10" i="34"/>
  <c r="G40" i="34"/>
  <c r="G33" i="34"/>
  <c r="G18" i="34"/>
  <c r="G25" i="34"/>
  <c r="E55" i="34"/>
  <c r="G34" i="34"/>
  <c r="O28" i="34"/>
  <c r="O29" i="34"/>
  <c r="O31" i="34"/>
  <c r="O30" i="34"/>
  <c r="O32" i="34"/>
  <c r="O26" i="34"/>
  <c r="M12" i="34"/>
  <c r="M14" i="34"/>
  <c r="M10" i="34"/>
  <c r="M11" i="34"/>
  <c r="M15" i="34"/>
  <c r="M16" i="34"/>
  <c r="M13" i="34"/>
  <c r="O27" i="34"/>
  <c r="O33" i="34"/>
  <c r="M18" i="34"/>
  <c r="O25" i="34"/>
  <c r="O34" i="34"/>
  <c r="C69" i="34"/>
  <c r="C70" i="34"/>
  <c r="C71" i="34"/>
  <c r="E44" i="34"/>
  <c r="G44" i="34" s="1"/>
  <c r="E54" i="34"/>
  <c r="E41" i="34"/>
  <c r="I41" i="34" l="1"/>
  <c r="G41" i="34"/>
  <c r="J124" i="34"/>
  <c r="O124" i="34"/>
  <c r="I44" i="34"/>
  <c r="I40" i="34"/>
  <c r="I98" i="34"/>
  <c r="D18" i="22" l="1"/>
  <c r="D19" i="22"/>
  <c r="P59" i="5"/>
  <c r="H7" i="22" l="1"/>
  <c r="S38" i="5"/>
  <c r="T38" i="5" s="1"/>
  <c r="T39" i="5" s="1"/>
  <c r="T8" i="12" l="1"/>
  <c r="B7" i="22" l="1"/>
  <c r="F29" i="22" s="1"/>
  <c r="D6" i="26"/>
  <c r="C17" i="26" l="1"/>
  <c r="G11" i="26"/>
  <c r="C15" i="26"/>
  <c r="G16" i="26"/>
  <c r="G15" i="26"/>
  <c r="C16" i="26"/>
  <c r="C11" i="26"/>
  <c r="AE9" i="12"/>
  <c r="AE10" i="12"/>
  <c r="AE11" i="12"/>
  <c r="AE12" i="12"/>
  <c r="AE13" i="12"/>
  <c r="AE14" i="12"/>
  <c r="AE15" i="12"/>
  <c r="AE16" i="12"/>
  <c r="AE17" i="12"/>
  <c r="AE18" i="12"/>
  <c r="AE19" i="12"/>
  <c r="AE20" i="12"/>
  <c r="AE21" i="12"/>
  <c r="AE22" i="12"/>
  <c r="AE23" i="12"/>
  <c r="AE24" i="12"/>
  <c r="AE25" i="12"/>
  <c r="AE26" i="12"/>
  <c r="AE27" i="12"/>
  <c r="AE28" i="12"/>
  <c r="AE29" i="12"/>
  <c r="AE30" i="12"/>
  <c r="AE31" i="12"/>
  <c r="AE32" i="12"/>
  <c r="AD9" i="12"/>
  <c r="AD10" i="12"/>
  <c r="AD11" i="12"/>
  <c r="AD12" i="12"/>
  <c r="AD13" i="12"/>
  <c r="AD14" i="12"/>
  <c r="AD15" i="12"/>
  <c r="AD16" i="12"/>
  <c r="AD17" i="12"/>
  <c r="AD18" i="12"/>
  <c r="AD19" i="12"/>
  <c r="AD20" i="12"/>
  <c r="AD21" i="12"/>
  <c r="AD22" i="12"/>
  <c r="AD23" i="12"/>
  <c r="AD24" i="12"/>
  <c r="AD25" i="12"/>
  <c r="AD26" i="12"/>
  <c r="AD27" i="12"/>
  <c r="AD28" i="12"/>
  <c r="AD29" i="12"/>
  <c r="AD30" i="12"/>
  <c r="AD31" i="12"/>
  <c r="AD32" i="12"/>
  <c r="AC9" i="12"/>
  <c r="AC10" i="12"/>
  <c r="AC11" i="12"/>
  <c r="AC12" i="12"/>
  <c r="AC13" i="12"/>
  <c r="AC14" i="12"/>
  <c r="AC15" i="12"/>
  <c r="AC16" i="12"/>
  <c r="AC17" i="12"/>
  <c r="AC18" i="12"/>
  <c r="AC19" i="12"/>
  <c r="AC20" i="12"/>
  <c r="AC21" i="12"/>
  <c r="AC22" i="12"/>
  <c r="AC23" i="12"/>
  <c r="AC24" i="12"/>
  <c r="AC25" i="12"/>
  <c r="AC26" i="12"/>
  <c r="AC27" i="12"/>
  <c r="AC28" i="12"/>
  <c r="AC29" i="12"/>
  <c r="AC30" i="12"/>
  <c r="AC31" i="12"/>
  <c r="AC32" i="12"/>
  <c r="AB9" i="12"/>
  <c r="AB10" i="12"/>
  <c r="AB11" i="12"/>
  <c r="AB12" i="12"/>
  <c r="AB13" i="12"/>
  <c r="AB14" i="12"/>
  <c r="AB15" i="12"/>
  <c r="AB16" i="12"/>
  <c r="AB17" i="12"/>
  <c r="AB18" i="12"/>
  <c r="AB19" i="12"/>
  <c r="AB20" i="12"/>
  <c r="AB21" i="12"/>
  <c r="AB22" i="12"/>
  <c r="AB23" i="12"/>
  <c r="AB24" i="12"/>
  <c r="AB25" i="12"/>
  <c r="AB26" i="12"/>
  <c r="AB27" i="12"/>
  <c r="AB28" i="12"/>
  <c r="AB29" i="12"/>
  <c r="AB30" i="12"/>
  <c r="AB31" i="12"/>
  <c r="AB32" i="12"/>
  <c r="Z9" i="12"/>
  <c r="Z10" i="12"/>
  <c r="Z11" i="12"/>
  <c r="Z12" i="12"/>
  <c r="Z13" i="12"/>
  <c r="Z14" i="12"/>
  <c r="Z15" i="12"/>
  <c r="Z16" i="12"/>
  <c r="Z17" i="12"/>
  <c r="Z18" i="12"/>
  <c r="Z19" i="12"/>
  <c r="Z20" i="12"/>
  <c r="Z21" i="12"/>
  <c r="Z22" i="12"/>
  <c r="Z23" i="12"/>
  <c r="Z24" i="12"/>
  <c r="Z25" i="12"/>
  <c r="Z26" i="12"/>
  <c r="Z27" i="12"/>
  <c r="Z28" i="12"/>
  <c r="Z29" i="12"/>
  <c r="Z30" i="12"/>
  <c r="Z31" i="12"/>
  <c r="Z32" i="12"/>
  <c r="Y9" i="12"/>
  <c r="Y10" i="12"/>
  <c r="Y11" i="12"/>
  <c r="Y12" i="12"/>
  <c r="Y13" i="12"/>
  <c r="Y14" i="12"/>
  <c r="Y15" i="12"/>
  <c r="Y16" i="12"/>
  <c r="Y17" i="12"/>
  <c r="Y18" i="12"/>
  <c r="Y19" i="12"/>
  <c r="Y20" i="12"/>
  <c r="Y21" i="12"/>
  <c r="Y22" i="12"/>
  <c r="Y23" i="12"/>
  <c r="Y24" i="12"/>
  <c r="Y25" i="12"/>
  <c r="Y26" i="12"/>
  <c r="Y27" i="12"/>
  <c r="Y28" i="12"/>
  <c r="Y29" i="12"/>
  <c r="Y30" i="12"/>
  <c r="Y31" i="12"/>
  <c r="Y32" i="12"/>
  <c r="X9" i="12"/>
  <c r="X10" i="12"/>
  <c r="X11" i="12"/>
  <c r="X12" i="12"/>
  <c r="X13" i="12"/>
  <c r="X14" i="12"/>
  <c r="X15" i="12"/>
  <c r="X16" i="12"/>
  <c r="X17" i="12"/>
  <c r="X18" i="12"/>
  <c r="X19" i="12"/>
  <c r="X20" i="12"/>
  <c r="X21" i="12"/>
  <c r="X22" i="12"/>
  <c r="X23" i="12"/>
  <c r="X24" i="12"/>
  <c r="X25" i="12"/>
  <c r="X26" i="12"/>
  <c r="X27" i="12"/>
  <c r="X28" i="12"/>
  <c r="X29" i="12"/>
  <c r="X30" i="12"/>
  <c r="X31" i="12"/>
  <c r="X32" i="12"/>
  <c r="W9" i="12"/>
  <c r="W10" i="12"/>
  <c r="W11" i="12"/>
  <c r="W12" i="12"/>
  <c r="W13" i="12"/>
  <c r="W14" i="12"/>
  <c r="W15" i="12"/>
  <c r="W16" i="12"/>
  <c r="W17" i="12"/>
  <c r="W18" i="12"/>
  <c r="W19" i="12"/>
  <c r="W20" i="12"/>
  <c r="W21" i="12"/>
  <c r="W22" i="12"/>
  <c r="W23" i="12"/>
  <c r="W24" i="12"/>
  <c r="W25" i="12"/>
  <c r="W26" i="12"/>
  <c r="W27" i="12"/>
  <c r="W28" i="12"/>
  <c r="W29" i="12"/>
  <c r="W30" i="12"/>
  <c r="W31" i="12"/>
  <c r="W32" i="12"/>
  <c r="V9" i="12"/>
  <c r="V10" i="12"/>
  <c r="V11" i="12"/>
  <c r="V12" i="12"/>
  <c r="V13" i="12"/>
  <c r="V14" i="12"/>
  <c r="V15" i="12"/>
  <c r="V16" i="12"/>
  <c r="V17" i="12"/>
  <c r="V18" i="12"/>
  <c r="V19" i="12"/>
  <c r="V20" i="12"/>
  <c r="V21" i="12"/>
  <c r="V22" i="12"/>
  <c r="V23" i="12"/>
  <c r="V24" i="12"/>
  <c r="V25" i="12"/>
  <c r="V26" i="12"/>
  <c r="V27" i="12"/>
  <c r="V28" i="12"/>
  <c r="V29" i="12"/>
  <c r="V30" i="12"/>
  <c r="V31" i="12"/>
  <c r="V32" i="12"/>
  <c r="AD8" i="12"/>
  <c r="AC8" i="12"/>
  <c r="AB8" i="12"/>
  <c r="Z8" i="12"/>
  <c r="Y8" i="12"/>
  <c r="X8" i="12"/>
  <c r="W8" i="12"/>
  <c r="V8" i="12"/>
  <c r="U9" i="12"/>
  <c r="U10" i="12"/>
  <c r="U11" i="12"/>
  <c r="U12" i="12"/>
  <c r="U13" i="12"/>
  <c r="U14" i="12"/>
  <c r="U15" i="12"/>
  <c r="U16" i="12"/>
  <c r="U17" i="12"/>
  <c r="U18" i="12"/>
  <c r="U19" i="12"/>
  <c r="U20" i="12"/>
  <c r="U21" i="12"/>
  <c r="U22" i="12"/>
  <c r="U23" i="12"/>
  <c r="U24" i="12"/>
  <c r="U25" i="12"/>
  <c r="U26" i="12"/>
  <c r="U27" i="12"/>
  <c r="U28" i="12"/>
  <c r="U29" i="12"/>
  <c r="U30" i="12"/>
  <c r="U31" i="12"/>
  <c r="U32" i="12"/>
  <c r="U8" i="12"/>
  <c r="T9" i="12"/>
  <c r="T10" i="12"/>
  <c r="T11" i="12"/>
  <c r="T12" i="12"/>
  <c r="T13" i="12"/>
  <c r="T14" i="12"/>
  <c r="T15" i="12"/>
  <c r="T16" i="12"/>
  <c r="T17" i="12"/>
  <c r="T18" i="12"/>
  <c r="T19" i="12"/>
  <c r="T20" i="12"/>
  <c r="T21" i="12"/>
  <c r="T22" i="12"/>
  <c r="T23" i="12"/>
  <c r="T24" i="12"/>
  <c r="T25" i="12"/>
  <c r="T26" i="12"/>
  <c r="T27" i="12"/>
  <c r="T28" i="12"/>
  <c r="T29" i="12"/>
  <c r="T30" i="12"/>
  <c r="T31" i="12"/>
  <c r="T32" i="12"/>
  <c r="AY32" i="12" l="1"/>
  <c r="AY31" i="12"/>
  <c r="AY30" i="12"/>
  <c r="AY29" i="12"/>
  <c r="AY28" i="12"/>
  <c r="AY27" i="12"/>
  <c r="AY26" i="12"/>
  <c r="AY25" i="12"/>
  <c r="AY24" i="12"/>
  <c r="AY23" i="12"/>
  <c r="AY22" i="12"/>
  <c r="AY21" i="12"/>
  <c r="AY20" i="12"/>
  <c r="AY19" i="12"/>
  <c r="AY18" i="12"/>
  <c r="AY17" i="12"/>
  <c r="AY16" i="12"/>
  <c r="AY15" i="12"/>
  <c r="AY14" i="12"/>
  <c r="AY13" i="12"/>
  <c r="AY12" i="12"/>
  <c r="AY11" i="12"/>
  <c r="AY10" i="12"/>
  <c r="AY9" i="12"/>
  <c r="AY8" i="12"/>
  <c r="AY58" i="12" l="1"/>
  <c r="D61" i="12" s="1"/>
  <c r="G19" i="26" l="1"/>
  <c r="F20" i="26"/>
  <c r="N24" i="26" s="1"/>
  <c r="C12" i="26" l="1"/>
  <c r="N21" i="26"/>
  <c r="B21" i="26" s="1"/>
  <c r="F21" i="26"/>
  <c r="G13" i="26"/>
  <c r="C19" i="26"/>
  <c r="C13" i="26"/>
  <c r="C18" i="26"/>
  <c r="G14" i="26"/>
  <c r="C14" i="26"/>
  <c r="G12" i="26"/>
  <c r="G20" i="26" l="1"/>
  <c r="C20" i="26"/>
  <c r="C67" i="27"/>
  <c r="E19" i="34" l="1"/>
  <c r="G19" i="34" s="1"/>
  <c r="C16" i="43"/>
  <c r="E16" i="43" s="1"/>
  <c r="I35" i="22"/>
  <c r="F34" i="22"/>
  <c r="D73" i="27"/>
  <c r="C45" i="27"/>
  <c r="M19" i="34" l="1"/>
  <c r="E17" i="34"/>
  <c r="G17" i="34" s="1"/>
  <c r="C14" i="43"/>
  <c r="C17" i="43" s="1"/>
  <c r="E21" i="43" s="1"/>
  <c r="D71" i="27"/>
  <c r="D74" i="27" s="1"/>
  <c r="D14" i="22"/>
  <c r="D15" i="22"/>
  <c r="M17" i="34" l="1"/>
  <c r="E20" i="34"/>
  <c r="M20" i="34" s="1"/>
  <c r="E14" i="43"/>
  <c r="G14" i="22"/>
  <c r="G15" i="22"/>
  <c r="F86" i="27"/>
  <c r="M29" i="34" s="1"/>
  <c r="F83" i="27"/>
  <c r="M25" i="34"/>
  <c r="G20" i="34" l="1"/>
  <c r="E17" i="43"/>
  <c r="M26" i="34"/>
  <c r="O94" i="34" s="1"/>
  <c r="F14" i="22"/>
  <c r="D13" i="22"/>
  <c r="F87" i="27"/>
  <c r="O123" i="44" s="1"/>
  <c r="C87" i="27"/>
  <c r="O81" i="44" s="1"/>
  <c r="E84" i="44" l="1"/>
  <c r="K127" i="44"/>
  <c r="D128" i="27"/>
  <c r="M34" i="34"/>
  <c r="F12" i="22"/>
  <c r="G13" i="22"/>
  <c r="D12" i="22"/>
  <c r="E40" i="9"/>
  <c r="D132" i="27" l="1"/>
  <c r="D142" i="27"/>
  <c r="F142" i="27" s="1"/>
  <c r="D141" i="27"/>
  <c r="P76" i="27" l="1"/>
  <c r="F106" i="15" s="1"/>
  <c r="P128" i="27"/>
  <c r="B134" i="27" s="1"/>
  <c r="O149" i="27"/>
  <c r="F141" i="27"/>
  <c r="F149" i="27" s="1"/>
  <c r="O150" i="27"/>
  <c r="E35" i="5"/>
  <c r="D59" i="12" s="1"/>
  <c r="B150" i="27" l="1"/>
  <c r="K38" i="15"/>
  <c r="D37" i="15" s="1"/>
  <c r="E82" i="44"/>
  <c r="E53" i="34"/>
  <c r="H18" i="22"/>
  <c r="O35" i="5"/>
  <c r="B36" i="5" s="1"/>
  <c r="P40" i="5"/>
  <c r="P37" i="5" s="1"/>
  <c r="E6" i="22" l="1"/>
  <c r="C10" i="25" l="1"/>
  <c r="C9" i="25"/>
  <c r="K32" i="12" l="1"/>
  <c r="K31" i="12"/>
  <c r="K30" i="12"/>
  <c r="K29" i="12"/>
  <c r="K28" i="12"/>
  <c r="K27" i="12"/>
  <c r="K26" i="12"/>
  <c r="K25" i="12"/>
  <c r="K24" i="12"/>
  <c r="K23" i="12"/>
  <c r="K22" i="12"/>
  <c r="K21" i="12"/>
  <c r="K20" i="12"/>
  <c r="K19" i="12"/>
  <c r="K18" i="12"/>
  <c r="K17" i="12"/>
  <c r="K16" i="12"/>
  <c r="K15" i="12"/>
  <c r="K14" i="12"/>
  <c r="K13" i="12"/>
  <c r="K12" i="12"/>
  <c r="K11" i="12"/>
  <c r="K10" i="12"/>
  <c r="K9" i="12"/>
  <c r="I18" i="12"/>
  <c r="I19" i="12"/>
  <c r="I20" i="12"/>
  <c r="I21" i="12"/>
  <c r="I22" i="12"/>
  <c r="I23" i="12"/>
  <c r="I24" i="12"/>
  <c r="I25" i="12"/>
  <c r="I26" i="12"/>
  <c r="I27" i="12"/>
  <c r="I28" i="12"/>
  <c r="I29" i="12"/>
  <c r="I30" i="12"/>
  <c r="I31" i="12"/>
  <c r="I32" i="12"/>
  <c r="K58" i="12" l="1"/>
  <c r="S32" i="12"/>
  <c r="S31" i="12"/>
  <c r="S30" i="12"/>
  <c r="S29" i="12"/>
  <c r="S28" i="12"/>
  <c r="S27" i="12"/>
  <c r="S26" i="12"/>
  <c r="S25" i="12"/>
  <c r="S24" i="12"/>
  <c r="S23" i="12"/>
  <c r="S22" i="12"/>
  <c r="S21" i="12"/>
  <c r="S20" i="12"/>
  <c r="S19" i="12"/>
  <c r="S18" i="12"/>
  <c r="S9" i="12"/>
  <c r="S10" i="12"/>
  <c r="S11" i="12"/>
  <c r="S12" i="12"/>
  <c r="S13" i="12"/>
  <c r="S14" i="12"/>
  <c r="S15" i="12"/>
  <c r="S16" i="12"/>
  <c r="S17" i="12"/>
  <c r="S8" i="12"/>
  <c r="F16" i="22" l="1"/>
  <c r="J47" i="22" s="1"/>
  <c r="J27" i="22" l="1"/>
  <c r="E51" i="22"/>
  <c r="L103" i="15"/>
  <c r="D28" i="22" s="1"/>
  <c r="J26" i="22" s="1"/>
  <c r="L18" i="15"/>
  <c r="D26" i="22" s="1"/>
  <c r="I39" i="22"/>
  <c r="I38" i="22"/>
  <c r="I37" i="22"/>
  <c r="I36" i="22"/>
  <c r="H39" i="22"/>
  <c r="H38" i="22"/>
  <c r="H37" i="22"/>
  <c r="H36" i="22"/>
  <c r="B38" i="22"/>
  <c r="B37" i="22"/>
  <c r="B6" i="22"/>
  <c r="E29" i="22" s="1"/>
  <c r="H6" i="22"/>
  <c r="D5" i="22"/>
  <c r="D51" i="22" l="1"/>
  <c r="E14" i="22"/>
  <c r="E15" i="22"/>
  <c r="E13" i="22"/>
  <c r="I40" i="22"/>
  <c r="E28" i="22"/>
  <c r="E26" i="22"/>
  <c r="F28" i="22"/>
  <c r="G12" i="22"/>
  <c r="E12" i="22"/>
  <c r="F26" i="22"/>
  <c r="D16" i="22"/>
  <c r="E16" i="22" l="1"/>
  <c r="E13" i="1"/>
  <c r="I17" i="12" l="1"/>
  <c r="I16" i="12"/>
  <c r="I15" i="12"/>
  <c r="I14" i="12"/>
  <c r="I13" i="12"/>
  <c r="I12" i="12"/>
  <c r="I11" i="12"/>
  <c r="I10" i="12"/>
  <c r="I9" i="12"/>
  <c r="J9" i="12" s="1"/>
  <c r="H72" i="12"/>
  <c r="H71" i="12"/>
  <c r="H70" i="12"/>
  <c r="H69" i="12"/>
  <c r="H66" i="12" l="1"/>
  <c r="H67" i="12"/>
  <c r="H68" i="12"/>
  <c r="F79" i="15" l="1"/>
  <c r="F14" i="15"/>
  <c r="D25" i="22" s="1"/>
  <c r="L11" i="15"/>
  <c r="C22" i="43" l="1"/>
  <c r="E71" i="44"/>
  <c r="E43" i="34"/>
  <c r="E45" i="22"/>
  <c r="D45" i="22" s="1"/>
  <c r="O78" i="34"/>
  <c r="K78" i="34" s="1"/>
  <c r="E47" i="22"/>
  <c r="D47" i="22" s="1"/>
  <c r="O80" i="34"/>
  <c r="K80" i="34" s="1"/>
  <c r="E46" i="22"/>
  <c r="D46" i="22" s="1"/>
  <c r="O79" i="34"/>
  <c r="K79" i="34" s="1"/>
  <c r="D27" i="22"/>
  <c r="F25" i="22"/>
  <c r="E25" i="22"/>
  <c r="F16" i="15"/>
  <c r="F24" i="15" s="1"/>
  <c r="C21" i="43" s="1"/>
  <c r="D24" i="22"/>
  <c r="J24" i="22" s="1"/>
  <c r="M65" i="12"/>
  <c r="I8" i="12"/>
  <c r="J8" i="12" s="1"/>
  <c r="C26" i="43" l="1"/>
  <c r="I71" i="44"/>
  <c r="G71" i="44"/>
  <c r="E74" i="44"/>
  <c r="K66" i="34"/>
  <c r="K95" i="44"/>
  <c r="G43" i="34"/>
  <c r="I43" i="34"/>
  <c r="D20" i="15"/>
  <c r="D19" i="15"/>
  <c r="F102" i="15"/>
  <c r="D18" i="15"/>
  <c r="D30" i="22"/>
  <c r="E30" i="22" s="1"/>
  <c r="F27" i="22"/>
  <c r="J25" i="22"/>
  <c r="E27" i="22"/>
  <c r="F24" i="22"/>
  <c r="E24" i="22"/>
  <c r="D34" i="22"/>
  <c r="H65" i="12"/>
  <c r="I74" i="44" l="1"/>
  <c r="G74" i="44"/>
  <c r="O80" i="44"/>
  <c r="F108" i="15"/>
  <c r="P72" i="27"/>
  <c r="P134" i="27"/>
  <c r="P133" i="27" s="1"/>
  <c r="B133" i="27" s="1"/>
  <c r="H73" i="12"/>
  <c r="F86" i="15"/>
  <c r="D67" i="15"/>
  <c r="J29" i="22"/>
  <c r="C117" i="34" l="1"/>
  <c r="C146" i="44"/>
  <c r="K67" i="34"/>
  <c r="K68" i="34" s="1"/>
  <c r="K70" i="34" s="1"/>
  <c r="K96" i="44"/>
  <c r="K97" i="44" s="1"/>
  <c r="O83" i="44"/>
  <c r="K126" i="44"/>
  <c r="M66" i="12"/>
  <c r="D35" i="22" s="1"/>
  <c r="D110" i="15"/>
  <c r="P71" i="27"/>
  <c r="B75" i="27" s="1"/>
  <c r="E56" i="34"/>
  <c r="K69" i="34" l="1"/>
  <c r="K71" i="34" s="1"/>
  <c r="O90" i="34" s="1"/>
  <c r="M67" i="12"/>
  <c r="M69" i="12" s="1"/>
  <c r="K98" i="44"/>
  <c r="K99" i="44"/>
  <c r="I83" i="44"/>
  <c r="O85" i="44"/>
  <c r="D36" i="22"/>
  <c r="M68" i="12" l="1"/>
  <c r="D37" i="22" s="1"/>
  <c r="K100" i="44"/>
  <c r="O119" i="44" s="1"/>
  <c r="D38" i="22"/>
  <c r="D39" i="22" l="1"/>
  <c r="J44" i="22" s="1"/>
  <c r="M70" i="12"/>
  <c r="J11" i="13" s="1"/>
  <c r="H11" i="13" s="1"/>
  <c r="J22" i="13"/>
  <c r="H22" i="13" s="1"/>
  <c r="E44" i="22" l="1"/>
  <c r="E49" i="22" s="1"/>
  <c r="D49" i="22" s="1"/>
  <c r="O106" i="44"/>
  <c r="J69" i="13"/>
  <c r="O77" i="34"/>
  <c r="J73" i="13" l="1"/>
  <c r="H73" i="13" s="1"/>
  <c r="H69" i="13"/>
  <c r="D44" i="22"/>
  <c r="K106" i="44"/>
  <c r="O110" i="44"/>
  <c r="K77" i="34"/>
  <c r="O81" i="34"/>
  <c r="E53" i="22"/>
  <c r="D53" i="22" s="1"/>
  <c r="K110" i="44" l="1"/>
  <c r="O114" i="44"/>
  <c r="K81" i="34"/>
  <c r="O85" i="34"/>
  <c r="J45" i="22"/>
  <c r="J46" i="22" s="1"/>
  <c r="P49" i="22" s="1"/>
  <c r="K114" i="44" l="1"/>
  <c r="O120" i="44"/>
  <c r="O121" i="44" s="1"/>
  <c r="K85" i="34"/>
  <c r="O91" i="34"/>
  <c r="O92" i="34" s="1"/>
  <c r="J49" i="22"/>
  <c r="P51" i="22" s="1"/>
  <c r="H53" i="22" s="1"/>
  <c r="O79" i="44" l="1"/>
  <c r="O78" i="44"/>
  <c r="O124" i="44"/>
  <c r="O51" i="34"/>
  <c r="O50" i="34"/>
  <c r="O95" i="34"/>
  <c r="E39" i="34"/>
  <c r="G39" i="34" l="1"/>
  <c r="I39" i="34"/>
  <c r="O127" i="34" l="1"/>
  <c r="O128" i="34" s="1"/>
  <c r="E46" i="34" l="1"/>
  <c r="O52" i="34" l="1"/>
  <c r="G46" i="34"/>
  <c r="I46" i="34"/>
  <c r="O55" i="34" l="1"/>
  <c r="I97" i="34"/>
  <c r="O57" i="34" l="1"/>
  <c r="I5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henderan</author>
    <author>Henderson, Alena</author>
  </authors>
  <commentList>
    <comment ref="O3" authorId="0" shapeId="0" xr:uid="{00000000-0006-0000-0200-000001000000}">
      <text>
        <r>
          <rPr>
            <sz val="8"/>
            <color indexed="81"/>
            <rFont val="Tahoma"/>
            <family val="2"/>
          </rPr>
          <t xml:space="preserve">Each page will list the year and major version in the footer.
</t>
        </r>
      </text>
    </comment>
    <comment ref="E13" authorId="1" shapeId="0" xr:uid="{00000000-0006-0000-0200-000002000000}">
      <text>
        <r>
          <rPr>
            <sz val="8"/>
            <color indexed="81"/>
            <rFont val="Tahoma"/>
            <family val="2"/>
          </rPr>
          <t xml:space="preserve">Populates from the DEV INFO Tab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B3" authorId="0" shapeId="0" xr:uid="{00000000-0006-0000-1400-000001000000}">
      <text>
        <r>
          <rPr>
            <sz val="8"/>
            <color indexed="81"/>
            <rFont val="Tahoma"/>
            <family val="2"/>
          </rPr>
          <t xml:space="preserve">All information displayed on this page was obtained from the application.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C57" authorId="0" shapeId="0" xr:uid="{00000000-0006-0000-1500-000001000000}">
      <text>
        <r>
          <rPr>
            <b/>
            <sz val="9"/>
            <color indexed="81"/>
            <rFont val="Tahoma"/>
            <family val="2"/>
          </rPr>
          <t>This includes any existing mortgages that will be paid off with this deal. Cost will be reflected in Land Acquisition or Costs.</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D6" authorId="0" shapeId="0" xr:uid="{00000000-0006-0000-0D00-000001000000}">
      <text>
        <r>
          <rPr>
            <sz val="8"/>
            <color indexed="81"/>
            <rFont val="Tahoma"/>
            <family val="2"/>
          </rPr>
          <t xml:space="preserve">From DEV Info
</t>
        </r>
      </text>
    </comment>
    <comment ref="B45" authorId="0" shapeId="0" xr:uid="{00000000-0006-0000-0D00-00000A000000}">
      <text>
        <r>
          <rPr>
            <sz val="10"/>
            <color indexed="81"/>
            <rFont val="Calibri"/>
            <family val="2"/>
            <scheme val="minor"/>
          </rPr>
          <t xml:space="preserve">When LITHC is used as a funding source, additional income limits will apply.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D6" authorId="0" shapeId="0" xr:uid="{00000000-0006-0000-0700-000008000000}">
      <text>
        <r>
          <rPr>
            <sz val="8"/>
            <color indexed="81"/>
            <rFont val="Tahoma"/>
            <family val="2"/>
          </rPr>
          <t xml:space="preserve">in this field, we are looking for the developer, not the borrower entity.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B16" authorId="0" shapeId="0" xr:uid="{00000000-0006-0000-0B00-000004000000}">
      <text>
        <r>
          <rPr>
            <sz val="9"/>
            <color indexed="81"/>
            <rFont val="Tahoma"/>
            <family val="2"/>
          </rPr>
          <t xml:space="preserve">Public Transportation must be within a reasonable walking distance from the property. 
</t>
        </r>
      </text>
    </comment>
    <comment ref="F50" authorId="0" shapeId="0" xr:uid="{00000000-0006-0000-0B00-000009000000}">
      <text>
        <r>
          <rPr>
            <sz val="9"/>
            <color indexed="81"/>
            <rFont val="Tahoma"/>
            <family val="2"/>
          </rPr>
          <t xml:space="preserve">Stabilized value is the prospective value of a property after construction has been completed and market occupancy and cash flow have been achieved.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Henderson, Alena</author>
    <author>henderan</author>
  </authors>
  <commentList>
    <comment ref="H5" authorId="0" shapeId="0" xr:uid="{D9FD2D68-143A-43C9-B305-C17782B3319A}">
      <text>
        <r>
          <rPr>
            <b/>
            <sz val="9"/>
            <color indexed="81"/>
            <rFont val="Tahoma"/>
            <charset val="1"/>
          </rPr>
          <t>This value should agree to the Architect Certification,page 3, item 1.A</t>
        </r>
      </text>
    </comment>
    <comment ref="H6" authorId="1" shapeId="0" xr:uid="{00000000-0006-0000-0C00-000002000000}">
      <text>
        <r>
          <rPr>
            <b/>
            <sz val="8"/>
            <color indexed="81"/>
            <rFont val="Tahoma"/>
            <family val="2"/>
          </rPr>
          <t>This value should agree to the Architect Certification,page 3, item 1.B.</t>
        </r>
        <r>
          <rPr>
            <sz val="8"/>
            <color indexed="81"/>
            <rFont val="Tahoma"/>
            <family val="2"/>
          </rPr>
          <t xml:space="preserve">
</t>
        </r>
      </text>
    </comment>
    <comment ref="H7" authorId="0" shapeId="0" xr:uid="{F5828C1C-292B-478E-BDC9-363B92117E77}">
      <text>
        <r>
          <rPr>
            <b/>
            <sz val="9"/>
            <color indexed="81"/>
            <rFont val="Tahoma"/>
            <charset val="1"/>
          </rPr>
          <t>This value should agree to the Architect Certification, page 3, item 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C22" authorId="0" shapeId="0" xr:uid="{00000000-0006-0000-0E00-000001000000}">
      <text>
        <r>
          <rPr>
            <sz val="10"/>
            <color indexed="81"/>
            <rFont val="Calibri"/>
            <family val="2"/>
            <scheme val="minor"/>
          </rPr>
          <t>Will apply to all units unless indicated otherwise on Income Tab-Unit Mix.</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C60" authorId="0" shapeId="0" xr:uid="{00000000-0006-0000-0800-000008000000}">
      <text>
        <r>
          <rPr>
            <b/>
            <sz val="9"/>
            <color indexed="81"/>
            <rFont val="Tahoma"/>
            <family val="2"/>
          </rPr>
          <t xml:space="preserve">NOTE:  </t>
        </r>
        <r>
          <rPr>
            <sz val="9"/>
            <color indexed="81"/>
            <rFont val="Tahoma"/>
            <family val="2"/>
          </rPr>
          <t xml:space="preserve">Owner Equity can include the portion of the “as is” value or purchase price of the property that is unencumbered; the lesser of the two values is used
</t>
        </r>
      </text>
    </comment>
    <comment ref="G81" authorId="0" shapeId="0" xr:uid="{00000000-0006-0000-0800-000009000000}">
      <text>
        <r>
          <rPr>
            <sz val="8"/>
            <color indexed="81"/>
            <rFont val="Tahoma"/>
            <family val="2"/>
          </rPr>
          <t xml:space="preserve">You may change loan type for a specific funding line item
</t>
        </r>
      </text>
    </comment>
    <comment ref="H92" authorId="0" shapeId="0" xr:uid="{00000000-0006-0000-0800-00000A000000}">
      <text>
        <r>
          <rPr>
            <sz val="8"/>
            <color indexed="81"/>
            <rFont val="Tahoma"/>
            <family val="2"/>
          </rPr>
          <t xml:space="preserve">You may change loan type for a specific funding line item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D67" authorId="0" shapeId="0" xr:uid="{00000000-0006-0000-1100-000033000000}">
      <text>
        <r>
          <rPr>
            <b/>
            <sz val="9"/>
            <color indexed="81"/>
            <rFont val="Tahoma"/>
            <family val="2"/>
          </rPr>
          <t>% of Total Contractor Costs</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AL7" authorId="0" shapeId="0" xr:uid="{00000000-0006-0000-0F00-000001000000}">
      <text>
        <r>
          <rPr>
            <sz val="8"/>
            <color indexed="81"/>
            <rFont val="Tahoma"/>
            <family val="2"/>
          </rPr>
          <t xml:space="preserve">For Virginia Housing's database for Asset Management, please indicate the most common floor type in the unit type
</t>
        </r>
      </text>
    </comment>
    <comment ref="C61" authorId="0" shapeId="0" xr:uid="{00000000-0006-0000-0F00-00000A070000}">
      <text>
        <r>
          <rPr>
            <b/>
            <sz val="9"/>
            <color indexed="81"/>
            <rFont val="Tahoma"/>
            <family val="2"/>
          </rPr>
          <t>Calculated based on # of Units and Sq Ft above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Henderson, Alena</author>
  </authors>
  <commentList>
    <comment ref="C86" authorId="0" shapeId="0" xr:uid="{D13F94F4-8C75-414C-83C9-D35AB1DCD410}">
      <text>
        <r>
          <rPr>
            <b/>
            <sz val="9"/>
            <color indexed="81"/>
            <rFont val="Tahoma"/>
            <family val="2"/>
          </rPr>
          <t>This includes any existing mortgages that will be paid off with this deal. Cost will be reflected in Land Acquisition or Costs.</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<sst xmlns="http://schemas.openxmlformats.org/spreadsheetml/2006/main" count="4115" uniqueCount="3417">
  <si>
    <t>VERSION CONTROL</t>
  </si>
  <si>
    <t>Version#</t>
  </si>
  <si>
    <t>Date Posted to VHDA.com</t>
  </si>
  <si>
    <t>LEGEND</t>
  </si>
  <si>
    <t>601 South Belvidere Street</t>
  </si>
  <si>
    <t>Richmond, Virginia  23220-6500</t>
  </si>
  <si>
    <t>Loan Application</t>
  </si>
  <si>
    <t>Loan to Value Ratio</t>
  </si>
  <si>
    <t>Loan to Cost</t>
  </si>
  <si>
    <t>Loan Term</t>
  </si>
  <si>
    <t>Application Fee</t>
  </si>
  <si>
    <t>Processing Fee</t>
  </si>
  <si>
    <t>Financing Fee</t>
  </si>
  <si>
    <t>Cash flow Distribution</t>
  </si>
  <si>
    <t>Equity Funding</t>
  </si>
  <si>
    <t>Loan Rates</t>
  </si>
  <si>
    <t>Appraisal</t>
  </si>
  <si>
    <t>Loan Origination</t>
  </si>
  <si>
    <t>Property Management</t>
  </si>
  <si>
    <t>Cost Certification</t>
  </si>
  <si>
    <t>Occupancy Requirements</t>
  </si>
  <si>
    <t>Address</t>
  </si>
  <si>
    <t>Address Cont</t>
  </si>
  <si>
    <t>City</t>
  </si>
  <si>
    <t>State</t>
  </si>
  <si>
    <t>Zip</t>
  </si>
  <si>
    <t>Jurisdiction</t>
  </si>
  <si>
    <t>Town (if Applicable)</t>
  </si>
  <si>
    <t>Year Built</t>
  </si>
  <si>
    <t>Total Units</t>
  </si>
  <si>
    <t># of 1BR</t>
  </si>
  <si>
    <t># of 2BR</t>
  </si>
  <si>
    <t># of 3BR</t>
  </si>
  <si>
    <t># of 4+ BR</t>
  </si>
  <si>
    <t>A.  DEVELOPMENT INFORMATION</t>
  </si>
  <si>
    <t>If this is a rehabilitation, what is the status of the tenants?</t>
  </si>
  <si>
    <t xml:space="preserve">What percentage of the development is occupied? </t>
  </si>
  <si>
    <t>Interest rate</t>
  </si>
  <si>
    <t>Funding Type</t>
  </si>
  <si>
    <t>Requested Loan Amount</t>
  </si>
  <si>
    <t>1.</t>
  </si>
  <si>
    <t>2.</t>
  </si>
  <si>
    <t>3.</t>
  </si>
  <si>
    <t>4.</t>
  </si>
  <si>
    <t>5.</t>
  </si>
  <si>
    <t>6.</t>
  </si>
  <si>
    <t>Amount</t>
  </si>
  <si>
    <t>Congressional District</t>
  </si>
  <si>
    <t>State House District</t>
  </si>
  <si>
    <t>State Senate District</t>
  </si>
  <si>
    <t>Address:</t>
  </si>
  <si>
    <t>Phone:</t>
  </si>
  <si>
    <t>Email:</t>
  </si>
  <si>
    <t>Dropdown</t>
  </si>
  <si>
    <t>Borrowing Entity Legal Name</t>
  </si>
  <si>
    <t>Property Management Co</t>
  </si>
  <si>
    <t>Other Party</t>
  </si>
  <si>
    <t>Name</t>
  </si>
  <si>
    <t>M/M</t>
  </si>
  <si>
    <t>Salutation Dropdown:</t>
  </si>
  <si>
    <t>Mr.</t>
  </si>
  <si>
    <t>Mrs.</t>
  </si>
  <si>
    <t>Ms.</t>
  </si>
  <si>
    <t>Dr.</t>
  </si>
  <si>
    <t>Rev.</t>
  </si>
  <si>
    <t>Sister</t>
  </si>
  <si>
    <t>Father</t>
  </si>
  <si>
    <t>The Rev</t>
  </si>
  <si>
    <t>Type of Entity</t>
  </si>
  <si>
    <t>Federal Tax ID Number (TIN)</t>
  </si>
  <si>
    <t>State Organized</t>
  </si>
  <si>
    <t>Date Organized</t>
  </si>
  <si>
    <t>(First)</t>
  </si>
  <si>
    <t>(Last)</t>
  </si>
  <si>
    <t>00/00/0000</t>
  </si>
  <si>
    <t>Title</t>
  </si>
  <si>
    <t>Percent Involved</t>
  </si>
  <si>
    <t>Is there an identity of interest with seller?</t>
  </si>
  <si>
    <t>Site Control:</t>
  </si>
  <si>
    <t>Purchase/Option Date</t>
  </si>
  <si>
    <t>Price Paid</t>
  </si>
  <si>
    <t>Option Deposit</t>
  </si>
  <si>
    <t xml:space="preserve">Option Date </t>
  </si>
  <si>
    <t>Tax Map Parcel Number</t>
  </si>
  <si>
    <t>Current Assessment</t>
  </si>
  <si>
    <t>Current Tax Rate</t>
  </si>
  <si>
    <t>Real Estate Tax Information</t>
  </si>
  <si>
    <t>Describe Extension Provisions (if applicable):</t>
  </si>
  <si>
    <t>Wetlands?</t>
  </si>
  <si>
    <t>High Tension Wires?</t>
  </si>
  <si>
    <t>Lead Paint?</t>
  </si>
  <si>
    <t>Other?</t>
  </si>
  <si>
    <t>Fill/cut?</t>
  </si>
  <si>
    <t>Rock?</t>
  </si>
  <si>
    <t>Number of Buildings</t>
  </si>
  <si>
    <t xml:space="preserve">Number of Elevators </t>
  </si>
  <si>
    <t>Roof Type:</t>
  </si>
  <si>
    <t>Construction Type</t>
  </si>
  <si>
    <t>Primary Exterior Finish</t>
  </si>
  <si>
    <t>Secondary Exterior Finish</t>
  </si>
  <si>
    <t>Avg Number of Stories</t>
  </si>
  <si>
    <t>Building Type:</t>
  </si>
  <si>
    <t>Residential Apt Type:</t>
  </si>
  <si>
    <t>OffSite Parking?</t>
  </si>
  <si>
    <t>Unusual ingress/egress?</t>
  </si>
  <si>
    <t>Services included in Rent (as proposed)</t>
  </si>
  <si>
    <t>Water?</t>
  </si>
  <si>
    <t>Air Conditioning?</t>
  </si>
  <si>
    <t>Trash Removal</t>
  </si>
  <si>
    <t>Heat?</t>
  </si>
  <si>
    <t>Trash Removal?</t>
  </si>
  <si>
    <t>Hot Water?</t>
  </si>
  <si>
    <t>Sewer?</t>
  </si>
  <si>
    <t>Utility Types</t>
  </si>
  <si>
    <t>Heating Type</t>
  </si>
  <si>
    <t>Cooking Type</t>
  </si>
  <si>
    <t>Air Conditioning Type</t>
  </si>
  <si>
    <t>Hot Water Type</t>
  </si>
  <si>
    <t>Business Center</t>
  </si>
  <si>
    <t>Clubhouse/Community Room</t>
  </si>
  <si>
    <t>Exercise Room</t>
  </si>
  <si>
    <t>Fitness Trail</t>
  </si>
  <si>
    <t>Garage</t>
  </si>
  <si>
    <t>Gated Access to Site</t>
  </si>
  <si>
    <t>Internet Access</t>
  </si>
  <si>
    <t>Playground</t>
  </si>
  <si>
    <t>Pool</t>
  </si>
  <si>
    <t>Theatre Room</t>
  </si>
  <si>
    <t>Waterview/Lake</t>
  </si>
  <si>
    <t>AC-Central</t>
  </si>
  <si>
    <t>Den</t>
  </si>
  <si>
    <t>Dishwasher</t>
  </si>
  <si>
    <t>Disposal</t>
  </si>
  <si>
    <t>Fireplace</t>
  </si>
  <si>
    <t>Ice Maker</t>
  </si>
  <si>
    <t>Microwave</t>
  </si>
  <si>
    <t>Patio/Balcony</t>
  </si>
  <si>
    <t>Security System</t>
  </si>
  <si>
    <t>Vaulted Ceilings</t>
  </si>
  <si>
    <t>WD Hookup</t>
  </si>
  <si>
    <t>WD In Unit</t>
  </si>
  <si>
    <t>Laundry Facilities</t>
  </si>
  <si>
    <t>Unit Type</t>
  </si>
  <si>
    <t># of Units</t>
  </si>
  <si>
    <t>Sq Feet</t>
  </si>
  <si>
    <t>Income Limits Set Aside</t>
  </si>
  <si>
    <t>Base Monthly Rent</t>
  </si>
  <si>
    <t>Rent/Sq Feet</t>
  </si>
  <si>
    <t>Annual Income</t>
  </si>
  <si>
    <t>Gross Rent</t>
  </si>
  <si>
    <t>Rental Income</t>
  </si>
  <si>
    <t xml:space="preserve">Other Income: </t>
  </si>
  <si>
    <t>Other Income</t>
  </si>
  <si>
    <t>Effective Gross Income</t>
  </si>
  <si>
    <t>Summary</t>
  </si>
  <si>
    <t>ADMINISTRATIVE</t>
  </si>
  <si>
    <t>Advertising / Marketing</t>
  </si>
  <si>
    <t>Office Salaries</t>
  </si>
  <si>
    <t>Office Supplies</t>
  </si>
  <si>
    <t xml:space="preserve">Office/model Apartment </t>
  </si>
  <si>
    <t>Management Fee</t>
  </si>
  <si>
    <t>Managers Salaries</t>
  </si>
  <si>
    <t xml:space="preserve">Staff Units </t>
  </si>
  <si>
    <t>Legal</t>
  </si>
  <si>
    <t>Auditing</t>
  </si>
  <si>
    <t>Bookkeeping/Accounting Fees</t>
  </si>
  <si>
    <t>Telephone &amp; Answering Service</t>
  </si>
  <si>
    <t>Misc. Admin. / Tax Credit Monitoring Fee</t>
  </si>
  <si>
    <t>Other Administrative</t>
  </si>
  <si>
    <t>Total Administrative</t>
  </si>
  <si>
    <t>UTILITIES</t>
  </si>
  <si>
    <t>Fuel Oil</t>
  </si>
  <si>
    <t>Electric</t>
  </si>
  <si>
    <t>Water / Sewer</t>
  </si>
  <si>
    <t>Gas</t>
  </si>
  <si>
    <t>Other Utilities</t>
  </si>
  <si>
    <t>Total Utility</t>
  </si>
  <si>
    <t>OPERATING &amp; MAINTENANCE</t>
  </si>
  <si>
    <t>Janitor/Cleaning Payroll</t>
  </si>
  <si>
    <t>Janitor/Cleaning Supplies</t>
  </si>
  <si>
    <t>Janitor/Cleaning Contract</t>
  </si>
  <si>
    <t>Exterminating Payroll/Contract/Supplies</t>
  </si>
  <si>
    <t>Security Payroll/Contract</t>
  </si>
  <si>
    <t>Grounds Payroll</t>
  </si>
  <si>
    <t>Grounds Supplies</t>
  </si>
  <si>
    <t>Grounds Contract</t>
  </si>
  <si>
    <t>Maintenance/Repairs Payroll</t>
  </si>
  <si>
    <t>Repairs/Material</t>
  </si>
  <si>
    <t>Repairs Contract</t>
  </si>
  <si>
    <t>Elevator Maintenance/Contract</t>
  </si>
  <si>
    <t>Heating/Cooling Repairs &amp; Maintenance</t>
  </si>
  <si>
    <t>Pool Maintenance/Contract/Staff</t>
  </si>
  <si>
    <t>Snow Removal</t>
  </si>
  <si>
    <t>Decorating Payroll/Contract</t>
  </si>
  <si>
    <t>Decorating Supplies</t>
  </si>
  <si>
    <t xml:space="preserve">Total Operating &amp; Maintenance </t>
  </si>
  <si>
    <t>TAXES &amp; INSURANCE</t>
  </si>
  <si>
    <t>Real Estate Taxes</t>
  </si>
  <si>
    <t>Payroll Taxes</t>
  </si>
  <si>
    <t>Miscellaneous Taxes/Licenses/Permits</t>
  </si>
  <si>
    <t>Property &amp; Liability Insurance</t>
  </si>
  <si>
    <t>Fidelity Bond</t>
  </si>
  <si>
    <t>Workman's Compensation</t>
  </si>
  <si>
    <t>Health Insurance &amp; Employee Benefits</t>
  </si>
  <si>
    <t>Other Insurance</t>
  </si>
  <si>
    <t>Total Taxes &amp; Insurance</t>
  </si>
  <si>
    <t>Total Operating Expenses</t>
  </si>
  <si>
    <t>TOTAL EXPENSES WITH REPLACEMENT RESERVES</t>
  </si>
  <si>
    <t>Annual Costs</t>
  </si>
  <si>
    <t>Per Unit</t>
  </si>
  <si>
    <t>Type:</t>
  </si>
  <si>
    <t>EGI</t>
  </si>
  <si>
    <t>Other Oper &amp; Maint</t>
  </si>
  <si>
    <t>VHDA Use Only</t>
  </si>
  <si>
    <t>Total Units from DEV Info</t>
  </si>
  <si>
    <t>Gross Income</t>
  </si>
  <si>
    <t>Debt Service</t>
  </si>
  <si>
    <t>Uses</t>
  </si>
  <si>
    <t>Total Structures</t>
  </si>
  <si>
    <t>Total Land Improvements</t>
  </si>
  <si>
    <t>General Requirements</t>
  </si>
  <si>
    <t>Overhead</t>
  </si>
  <si>
    <t>Profit</t>
  </si>
  <si>
    <t>Masonry</t>
  </si>
  <si>
    <t>Owner Costs</t>
  </si>
  <si>
    <t>Accounting</t>
  </si>
  <si>
    <t>Construction Management</t>
  </si>
  <si>
    <t>Consultants</t>
  </si>
  <si>
    <t>Contingency</t>
  </si>
  <si>
    <t>Development Management</t>
  </si>
  <si>
    <t>Equity Financed</t>
  </si>
  <si>
    <t>Geotechnical Engineer</t>
  </si>
  <si>
    <t>Insurance (Builders Risk &amp; Liability)</t>
  </si>
  <si>
    <t>Loan Prepayment Fee</t>
  </si>
  <si>
    <t>Market Study</t>
  </si>
  <si>
    <t xml:space="preserve">Marketing and General Lease up </t>
  </si>
  <si>
    <t xml:space="preserve">Monitoring/Lease up Res. </t>
  </si>
  <si>
    <t>Organizational Costs</t>
  </si>
  <si>
    <t>Proffers</t>
  </si>
  <si>
    <t>RR funding</t>
  </si>
  <si>
    <t>Security</t>
  </si>
  <si>
    <t>Site Engineering/Survey</t>
  </si>
  <si>
    <t>Tenant Relocation</t>
  </si>
  <si>
    <t>Utilities</t>
  </si>
  <si>
    <t>Other Costs 1, specify</t>
  </si>
  <si>
    <t>Other Costs 2, specify</t>
  </si>
  <si>
    <t>Other Costs 3, specify</t>
  </si>
  <si>
    <t>Other Costs 4, specify</t>
  </si>
  <si>
    <t>Other Costs 5, specify</t>
  </si>
  <si>
    <t>Other Costs 6, specify</t>
  </si>
  <si>
    <t>Other Costs 7, specify</t>
  </si>
  <si>
    <t>Other Costs 8, specify</t>
  </si>
  <si>
    <t>Other Costs 9, specify</t>
  </si>
  <si>
    <t>Other Costs 10, specify</t>
  </si>
  <si>
    <t>Building Permits</t>
  </si>
  <si>
    <t>Design Engineering</t>
  </si>
  <si>
    <t>Design Architect</t>
  </si>
  <si>
    <t>Architect Supervision</t>
  </si>
  <si>
    <t>Tap Fees</t>
  </si>
  <si>
    <t>Environmental</t>
  </si>
  <si>
    <t>Construction Interest</t>
  </si>
  <si>
    <t xml:space="preserve">Taxes </t>
  </si>
  <si>
    <t>Certification</t>
  </si>
  <si>
    <t>Title &amp; Recording</t>
  </si>
  <si>
    <t>Mortgage Banker</t>
  </si>
  <si>
    <t>Tax Credit Fee</t>
  </si>
  <si>
    <t>Soil Borings</t>
  </si>
  <si>
    <t xml:space="preserve">Appraisal  </t>
  </si>
  <si>
    <t>Fixtures, Furniture and Equipment</t>
  </si>
  <si>
    <t>Total Owner Costs</t>
  </si>
  <si>
    <t>Existing Improvements</t>
  </si>
  <si>
    <t>Total Development Costs</t>
  </si>
  <si>
    <t>Sources of Funds</t>
  </si>
  <si>
    <t>Other</t>
  </si>
  <si>
    <t>Total Sources</t>
  </si>
  <si>
    <t>j.</t>
  </si>
  <si>
    <t>k.</t>
  </si>
  <si>
    <t>a.</t>
  </si>
  <si>
    <t>b.</t>
  </si>
  <si>
    <t>c.</t>
  </si>
  <si>
    <t>d.</t>
  </si>
  <si>
    <t>e.</t>
  </si>
  <si>
    <t>f.</t>
  </si>
  <si>
    <t>g.</t>
  </si>
  <si>
    <t>h.</t>
  </si>
  <si>
    <t>i.</t>
  </si>
  <si>
    <t>l.</t>
  </si>
  <si>
    <t>m.</t>
  </si>
  <si>
    <t>n.</t>
  </si>
  <si>
    <t>p.</t>
  </si>
  <si>
    <t>q.</t>
  </si>
  <si>
    <t>r.</t>
  </si>
  <si>
    <t>Less Vacancy %</t>
  </si>
  <si>
    <t>Less Credit %</t>
  </si>
  <si>
    <t>Total Annual Other</t>
  </si>
  <si>
    <t>The undersigned Mortgagor hereby makes application to the Virginia Housing Development Authority (VHDA), for a mortgage loan described in this application pursuant to the Virginia Housing Development Authority Act, for housing described in this application, its supplements and all supporting schedule and exhibits.  The loan will be secured by a valid first mortgage of the property herein described.</t>
  </si>
  <si>
    <t>The Mortgagor represents that it is a qualified entity under the relevant statutes and has been formed to undertake the construction/rehabilitation and operation of the Development for which the loan is made.</t>
  </si>
  <si>
    <t>The Mortgagor agrees, as a condition of said loan, to comply with all applicable Federal and State laws regarding unlawful discrimination.</t>
  </si>
  <si>
    <t xml:space="preserve">The Mortgagor represents that it has not employed any person or firm to solicit or secure the loan applied for upon any agreement for a commission, percentage, brokerage, or contingent fee; that it has not paid, delivered, or furnished, or agreed to pay, deliver, or furnish to any person any moneys, funds, compensation, gratuities, loans or other form of consideration in connection with this application, or the granting of the loan, if granted, or any disbursements therefrom, except as shown in this application.                                                                  </t>
  </si>
  <si>
    <t>The Mortgagor hereby certifies that no relationship exists between the Mortgagor and the seller of the site of the Development, except as shown in this application.</t>
  </si>
  <si>
    <t>The Mortgagor represents that it will furnish promptly such supporting information and documents as may be requested by VHDA and that, in carrying out the construction and operation of the Development, it will abide by all rules and regulations prescribed by VHDA.</t>
  </si>
  <si>
    <t xml:space="preserve">The Mortgagor hereby certifies that the Development can be completed within the construction budget and can operate the Development within the operating budget set forth in this application. </t>
  </si>
  <si>
    <t>The Mortgagor hereby certifies that the information set forth in this application is true, correct, and complete.</t>
  </si>
  <si>
    <t>The Mortgagor hereby authorizes VHDA to order credit report and/or D &amp; B reports; or verify any account balances for which the Mortgagor is a principal; and, contact business and banking references that the Mortgagor has provided.</t>
  </si>
  <si>
    <t>The Mortgagor paid an application fee in the amount of $10,000, which may be non refundable at the discretion of VHDA.  This fee may be applied to offset any appraisal, marketing or any other fees incurred by VHDA.</t>
  </si>
  <si>
    <t>By execution of this application, the Mortgagor understands and agrees that the information in this application may be disseminated to others for purposes of verification or other purposes consistent with the Virginia Freedom of Information Act.  However, all information will be maintained, used or disseminated in accordance with the Virginia Privacy Protection Act.  The Applicant may refuse to supply the information requested, however, such refusal will result in VHDA’s inability to process the application.  The original or copy of this application may be retained by VHDA, even if the loan is not made.</t>
  </si>
  <si>
    <t>Approved Mortgage Banker/Broker</t>
  </si>
  <si>
    <t>Legal Name of Mortgagor</t>
  </si>
  <si>
    <t>By:</t>
  </si>
  <si>
    <t>Title:</t>
  </si>
  <si>
    <t xml:space="preserve">By execution of this application, the Mortgagor understands and agrees that VHDA may conduct its own independent review and analysis of the information contained herein and in the attachments hereto, that any such review and analysis will be made for the sole and exclusive benefit and protection of VHDA and that the Mortgagor and Contractor shall not be entitled to rely upon such review and analysis or upon the results therefrom.  It is further understood and agreed by the Mortgagor that, for the purpose of determining and establishing the terms and conditions under which the loan may be made, VHDA may request or require adjustments or changes in the information contained herein (including attachments hereto) or in any documentation or material now or hereafter submitted in connection with this application.  The Mortgagor also understands and agrees that no liability or obligation for cost overruns, operating deficits, deficiencies in the Development or other matters relating to the construction (or rehabilitation) and operation of the Development shall be imposed on VHDA by reason of any such adjustments or changes requested or required by VHDA or by reason of any approval by VHDA of any part of this application (including attachments) or of any other documentation or materials now or hereafter submitted in connection with this application is approved by VHDA and the initial closing of the loan is held and completed, all rights, responsibilities, liabilities and obligations of the Mortgagor, Contractor and VHDA shall be governed by the terms of the loan documents executed at that time, and such documents shall supersede all discussions, negotiations and agreements with respect to this application. </t>
  </si>
  <si>
    <t>GUIDELINES</t>
  </si>
  <si>
    <t>Performance and Completion Assurance</t>
  </si>
  <si>
    <t xml:space="preserve">Deal Name: </t>
  </si>
  <si>
    <t>Funding Source</t>
  </si>
  <si>
    <t>Sq Ft</t>
  </si>
  <si>
    <t>Equity</t>
  </si>
  <si>
    <t>Existing Mortgages</t>
  </si>
  <si>
    <t>Uses of Funds</t>
  </si>
  <si>
    <t>Structures</t>
  </si>
  <si>
    <t>General Req/Overhead/Profit</t>
  </si>
  <si>
    <t>Acquisition</t>
  </si>
  <si>
    <t>Total Uses</t>
  </si>
  <si>
    <t>Development Summary</t>
  </si>
  <si>
    <t>Type of Uses</t>
  </si>
  <si>
    <t>Total Finance Fees</t>
  </si>
  <si>
    <t>Land Improvements</t>
  </si>
  <si>
    <t>Total Acquisitions</t>
  </si>
  <si>
    <t>Unit Breakdown</t>
  </si>
  <si>
    <t>Expenses</t>
  </si>
  <si>
    <t>Operating &amp; Maintenance</t>
  </si>
  <si>
    <t>Taxes &amp; Insurance</t>
  </si>
  <si>
    <t>Replacement Reserves</t>
  </si>
  <si>
    <t>Total Expenses</t>
  </si>
  <si>
    <t>Total</t>
  </si>
  <si>
    <t>Land Acquisition</t>
  </si>
  <si>
    <t>Cash Flow</t>
  </si>
  <si>
    <t>Net Income</t>
  </si>
  <si>
    <t>Summary Information</t>
  </si>
  <si>
    <t>Total Units:</t>
  </si>
  <si>
    <t>Project Gross Sq Ft:</t>
  </si>
  <si>
    <t>Jurisdiction:</t>
  </si>
  <si>
    <t>Target type:</t>
  </si>
  <si>
    <t>Debt Coverage Ratio:</t>
  </si>
  <si>
    <t>VA</t>
  </si>
  <si>
    <t>Accomack County</t>
  </si>
  <si>
    <t>Albemarle County</t>
  </si>
  <si>
    <t>Alexandria City</t>
  </si>
  <si>
    <t>Alleghany County</t>
  </si>
  <si>
    <t>Amelia County</t>
  </si>
  <si>
    <t>Amherst County</t>
  </si>
  <si>
    <t>Appomattox County</t>
  </si>
  <si>
    <t>Arlington County</t>
  </si>
  <si>
    <t>Augusta County</t>
  </si>
  <si>
    <t>Bath County</t>
  </si>
  <si>
    <t>Bedford County</t>
  </si>
  <si>
    <t>Bland County</t>
  </si>
  <si>
    <t>Botetourt County</t>
  </si>
  <si>
    <t>Bristol City</t>
  </si>
  <si>
    <t>Brunswick County</t>
  </si>
  <si>
    <t>Buchanan County</t>
  </si>
  <si>
    <t>Buckingham County</t>
  </si>
  <si>
    <t>Buena Vista City</t>
  </si>
  <si>
    <t>Campbell County</t>
  </si>
  <si>
    <t>Caroline County</t>
  </si>
  <si>
    <t>Carroll County</t>
  </si>
  <si>
    <t>Charles City County</t>
  </si>
  <si>
    <t>Charlotte County</t>
  </si>
  <si>
    <t>Charlottesville City</t>
  </si>
  <si>
    <t>Chesapeake City</t>
  </si>
  <si>
    <t>Chesterfield County</t>
  </si>
  <si>
    <t>Clarke County</t>
  </si>
  <si>
    <t>Colonial Heights City</t>
  </si>
  <si>
    <t>Covington City</t>
  </si>
  <si>
    <t>Craig County</t>
  </si>
  <si>
    <t>Culpeper County</t>
  </si>
  <si>
    <t>Cumberland County</t>
  </si>
  <si>
    <t>Danville City</t>
  </si>
  <si>
    <t>Dickenson County</t>
  </si>
  <si>
    <t>Dinwiddie County</t>
  </si>
  <si>
    <t>Emporia City</t>
  </si>
  <si>
    <t>Essex County</t>
  </si>
  <si>
    <t>Fairfax City</t>
  </si>
  <si>
    <t>Fairfax County</t>
  </si>
  <si>
    <t>Falls Church City</t>
  </si>
  <si>
    <t>Fauquier County</t>
  </si>
  <si>
    <t>Floyd County</t>
  </si>
  <si>
    <t>Fluvanna County</t>
  </si>
  <si>
    <t>Franklin City</t>
  </si>
  <si>
    <t>Franklin County</t>
  </si>
  <si>
    <t>Frederick County</t>
  </si>
  <si>
    <t>Fredericksburg City</t>
  </si>
  <si>
    <t>Galax City</t>
  </si>
  <si>
    <t>Giles County</t>
  </si>
  <si>
    <t>Gloucester County</t>
  </si>
  <si>
    <t>Goochland County</t>
  </si>
  <si>
    <t>Grayson County</t>
  </si>
  <si>
    <t>Greene County</t>
  </si>
  <si>
    <t>Greensville County</t>
  </si>
  <si>
    <t>Halifax County</t>
  </si>
  <si>
    <t>Hampton City</t>
  </si>
  <si>
    <t>Hanover County</t>
  </si>
  <si>
    <t>Harrisonburg City</t>
  </si>
  <si>
    <t>Henrico County</t>
  </si>
  <si>
    <t>Henry County</t>
  </si>
  <si>
    <t>Highland County</t>
  </si>
  <si>
    <t>Hopewell City</t>
  </si>
  <si>
    <t>Isle of Wight County</t>
  </si>
  <si>
    <t>James City County</t>
  </si>
  <si>
    <t>King and Queen County</t>
  </si>
  <si>
    <t>King George County</t>
  </si>
  <si>
    <t>King William County</t>
  </si>
  <si>
    <t>Lancaster County</t>
  </si>
  <si>
    <t>Lee County</t>
  </si>
  <si>
    <t>Lexington City</t>
  </si>
  <si>
    <t>Loudoun County</t>
  </si>
  <si>
    <t>Louisa County</t>
  </si>
  <si>
    <t>Lunenburg County</t>
  </si>
  <si>
    <t>Lynchburg City</t>
  </si>
  <si>
    <t>Madison County</t>
  </si>
  <si>
    <t>Manassas City</t>
  </si>
  <si>
    <t>Manassas Park City</t>
  </si>
  <si>
    <t>Martinsville City</t>
  </si>
  <si>
    <t>Mathews County</t>
  </si>
  <si>
    <t>Mecklenburg County</t>
  </si>
  <si>
    <t>Middlesex County</t>
  </si>
  <si>
    <t>Montgomery County</t>
  </si>
  <si>
    <t>Nelson County</t>
  </si>
  <si>
    <t>New Kent County</t>
  </si>
  <si>
    <t>Newport News City</t>
  </si>
  <si>
    <t>Norfolk City</t>
  </si>
  <si>
    <t>Northampton County</t>
  </si>
  <si>
    <t>Northumberland County</t>
  </si>
  <si>
    <t>Norton City</t>
  </si>
  <si>
    <t>Nottoway County</t>
  </si>
  <si>
    <t>Orange County</t>
  </si>
  <si>
    <t>Page County</t>
  </si>
  <si>
    <t>Patrick County</t>
  </si>
  <si>
    <t>Petersburg City</t>
  </si>
  <si>
    <t>Pittsylvania County</t>
  </si>
  <si>
    <t>Poquoson City</t>
  </si>
  <si>
    <t>Portsmouth City</t>
  </si>
  <si>
    <t>Powhatan County</t>
  </si>
  <si>
    <t>Prince Edward County</t>
  </si>
  <si>
    <t>Prince George County</t>
  </si>
  <si>
    <t>Prince William County</t>
  </si>
  <si>
    <t>Pulaski County</t>
  </si>
  <si>
    <t>Radford City</t>
  </si>
  <si>
    <t>Rappahannock County</t>
  </si>
  <si>
    <t>Richmond City</t>
  </si>
  <si>
    <t>Richmond County</t>
  </si>
  <si>
    <t>Roanoke City</t>
  </si>
  <si>
    <t>Roanoke County</t>
  </si>
  <si>
    <t>Rockbridge County</t>
  </si>
  <si>
    <t>Rockingham County</t>
  </si>
  <si>
    <t>Russell County</t>
  </si>
  <si>
    <t>Salem City</t>
  </si>
  <si>
    <t>Scott County</t>
  </si>
  <si>
    <t>Shenandoah County</t>
  </si>
  <si>
    <t>Smyth County</t>
  </si>
  <si>
    <t>Southampton County</t>
  </si>
  <si>
    <t>Spotsylvania County</t>
  </si>
  <si>
    <t>Stafford County</t>
  </si>
  <si>
    <t>Staunton City</t>
  </si>
  <si>
    <t>Suffolk City</t>
  </si>
  <si>
    <t>Surry County</t>
  </si>
  <si>
    <t>Sussex County</t>
  </si>
  <si>
    <t>Tazewell County</t>
  </si>
  <si>
    <t>Virginia Beach City</t>
  </si>
  <si>
    <t>Warren County</t>
  </si>
  <si>
    <t>Washington County</t>
  </si>
  <si>
    <t>Waynesboro City</t>
  </si>
  <si>
    <t>Westmoreland County</t>
  </si>
  <si>
    <t>Williamsburg City</t>
  </si>
  <si>
    <t>Winchester City</t>
  </si>
  <si>
    <t>Wise County</t>
  </si>
  <si>
    <t>Wythe County</t>
  </si>
  <si>
    <t>York County</t>
  </si>
  <si>
    <t>New 4%</t>
  </si>
  <si>
    <t>New 9%</t>
  </si>
  <si>
    <t>Existing 4%</t>
  </si>
  <si>
    <t>Existing 9%</t>
  </si>
  <si>
    <t>Existing EUA</t>
  </si>
  <si>
    <t>Tenants in Units at Closing</t>
  </si>
  <si>
    <t>Tenants Not in Units at Closing</t>
  </si>
  <si>
    <t>General</t>
  </si>
  <si>
    <t>Elderly</t>
  </si>
  <si>
    <t>Homeless</t>
  </si>
  <si>
    <t>Acq/Rehab</t>
  </si>
  <si>
    <t>New Construction</t>
  </si>
  <si>
    <t>Assumption</t>
  </si>
  <si>
    <t>Term of loan (months)</t>
  </si>
  <si>
    <t>For VHDA Use Only</t>
  </si>
  <si>
    <t>Contact Ph#</t>
  </si>
  <si>
    <t>if True, What type?</t>
  </si>
  <si>
    <t>Annual Debt Service</t>
  </si>
  <si>
    <t>Fee Type</t>
  </si>
  <si>
    <t>% of Fee</t>
  </si>
  <si>
    <t>Garden (1)</t>
  </si>
  <si>
    <t>Combination</t>
  </si>
  <si>
    <t>SRO</t>
  </si>
  <si>
    <t>Loft</t>
  </si>
  <si>
    <t>Flat</t>
  </si>
  <si>
    <t>Hip Roof</t>
  </si>
  <si>
    <t>Mansard</t>
  </si>
  <si>
    <t>Pitched</t>
  </si>
  <si>
    <t>Sloped</t>
  </si>
  <si>
    <t>Frame</t>
  </si>
  <si>
    <t>Steel</t>
  </si>
  <si>
    <t>Aluminum</t>
  </si>
  <si>
    <t>Brick</t>
  </si>
  <si>
    <t>Fiber Cement Siding</t>
  </si>
  <si>
    <t>Masonite</t>
  </si>
  <si>
    <t>Stone</t>
  </si>
  <si>
    <t>Synthetic Stucco</t>
  </si>
  <si>
    <t>Vinyl</t>
  </si>
  <si>
    <t>Wood</t>
  </si>
  <si>
    <t>Electric Baseboard</t>
  </si>
  <si>
    <t>Electric Forced Air</t>
  </si>
  <si>
    <t>Gas Forced Air</t>
  </si>
  <si>
    <t>Gas Radiant</t>
  </si>
  <si>
    <t>Heat Pump</t>
  </si>
  <si>
    <t>Oil Forced Air</t>
  </si>
  <si>
    <t>Oil Radiant</t>
  </si>
  <si>
    <t>Oil Fired</t>
  </si>
  <si>
    <t>Combo</t>
  </si>
  <si>
    <t>Central Air</t>
  </si>
  <si>
    <t>Central Chiller</t>
  </si>
  <si>
    <t>Through Wall</t>
  </si>
  <si>
    <t>Townhouse Concept</t>
  </si>
  <si>
    <t>SF Detached</t>
  </si>
  <si>
    <t>Duplex</t>
  </si>
  <si>
    <t>Efficiency</t>
  </si>
  <si>
    <t>Bed</t>
  </si>
  <si>
    <t>1BR, 1BA</t>
  </si>
  <si>
    <t>1BR, 1.5BA</t>
  </si>
  <si>
    <t>1BR, 2BA</t>
  </si>
  <si>
    <t>2BR, 1BA</t>
  </si>
  <si>
    <t>2BR, 1.5BA</t>
  </si>
  <si>
    <t>2BR, 2BA</t>
  </si>
  <si>
    <t>2BR, 2.5BA</t>
  </si>
  <si>
    <t>3BR, 1BA</t>
  </si>
  <si>
    <t>3BR, 1.5BA</t>
  </si>
  <si>
    <t>3BR, 2BA</t>
  </si>
  <si>
    <t>3BR, 2.5BA</t>
  </si>
  <si>
    <t>3BR, 3BA</t>
  </si>
  <si>
    <t>4BR, 1BA</t>
  </si>
  <si>
    <t>4BR, 1.5BA</t>
  </si>
  <si>
    <t>4BR, 2BA</t>
  </si>
  <si>
    <t>4BR, 2.5BA</t>
  </si>
  <si>
    <t>4BR, 3BA</t>
  </si>
  <si>
    <t>5BR, 1BA</t>
  </si>
  <si>
    <t>5BR, 1.5BA</t>
  </si>
  <si>
    <t>5BR, 2BA</t>
  </si>
  <si>
    <t>5BR, 2.5BA</t>
  </si>
  <si>
    <t>5BR, 3BA</t>
  </si>
  <si>
    <t>5BR, 3.5BA</t>
  </si>
  <si>
    <t>2BR, 3.5BA</t>
  </si>
  <si>
    <t>2BR, 3BA</t>
  </si>
  <si>
    <t>4BR, 3.5BA</t>
  </si>
  <si>
    <t>4BR, 4BA</t>
  </si>
  <si>
    <t>Unit type (from Col B)</t>
  </si>
  <si>
    <t>Apartment Type</t>
  </si>
  <si>
    <t>Primary Floor Material</t>
  </si>
  <si>
    <t>Carpet</t>
  </si>
  <si>
    <t>Ceramic Tile</t>
  </si>
  <si>
    <t>Concrete</t>
  </si>
  <si>
    <t>Hardwood</t>
  </si>
  <si>
    <t>Laminate</t>
  </si>
  <si>
    <t>Parquet</t>
  </si>
  <si>
    <t>Sheet Vinyl</t>
  </si>
  <si>
    <t>Vinyl Tile</t>
  </si>
  <si>
    <t>Applicant:</t>
  </si>
  <si>
    <t>For the purpose of this Certification, the following definitions shall apply:</t>
  </si>
  <si>
    <t>“Development” means the proposed multi-family rental housing development identified above.</t>
  </si>
  <si>
    <t>“Participants” shall mean the Principals who will participate in the ownership of the Development.</t>
  </si>
  <si>
    <t>This certification must be completed and personally signed and dated by an individual who is, or is authorized to act on behalf of, the applicant as designated in the application.  The date of this certification must be no more than 30 days prior to submission of the application.</t>
  </si>
  <si>
    <t>I further certify that for the period beginning 10 years prior to the date of this certification:</t>
  </si>
  <si>
    <t>During any time that any of the Participants were Principals in any multi-family rental project, no mortgage on the project has been in default, assigned to the mortgage insurer (governmental or private) or foreclosed, nor has mortgage relief by the mortgagee been given;</t>
  </si>
  <si>
    <t>During any time that any of the Participants were Principals in any multi-family rental project, there has not been any breach by the owner of any agreements relating to the construction or rehabilitation, use, operation, management or disposition of the project;</t>
  </si>
  <si>
    <t>To the best of my knowledge, there are no unresolved findings raised as a result of state or federal audits, management reviews or other governmental investigations concerning any multi-family rental project in which any of the Participants were Principals;</t>
  </si>
  <si>
    <t>During any time that any of the Participants were Principals in any multi-family rental project, there has not been a suspension or termination of payments under any state or federal assistance contract for the project;</t>
  </si>
  <si>
    <t>None of the Participants has been convicted of a felony and is not presently, to my knowledge, the subject of a complaint or indictment charging a felony.  (A felony is defined as any offense punishable by imprisonment for a term exceeding one year, but does not include any offense classified as a misdemeanor under the laws of a state and punishable by imprisonment of two years or less);</t>
  </si>
  <si>
    <t>None of the Participants has been suspended, debarred or otherwise restricted by any federal or state governmental entity from doing business with such governmental entity; and</t>
  </si>
  <si>
    <t>None of the Participants has defaulted on an obligation covered by a surety or performance bond and has not been the subject of a claim under an employee fidelity bond.</t>
  </si>
  <si>
    <t>WARNING: IF THIS CERTIFICATION CONTAINS ANY MISREPRESENTATION OF A MATERIAL FACT, THE AUTHORITY MAY REJECT THE LOAN APPLICATION AND MAY PROHIBIT THE SUBMISSION BY THE APPLICANT OF LOAN APPLICATIONS IN THE FUTURE.</t>
  </si>
  <si>
    <t>Date:</t>
  </si>
  <si>
    <t xml:space="preserve">Development Name: </t>
  </si>
  <si>
    <t>Controlling General Partner</t>
  </si>
  <si>
    <t>“Principal” shall mean any person (including any individual, joint venture, partnership, limited liability company, corporation,  nonprofit  organization, trust,, or any other public or private entity) that (i) with respect to the Development, will  own or participate in the ownership of the Development or (ii) with respect to an existing multi-family rental project, has owned or participated in the ownership of such project, all as more fully described hereinbelow.  The person who is the owner of the Development or multi-family rental project is considered a Principal.  In determining whether any other person is a Principal, the following guidelines shall govern:</t>
  </si>
  <si>
    <t>(2) in the case of a public or private corporation or organization or governmental entity which is a Principal (whether as the owner or otherwise), Principals also include the president, vice president, secretary, and treasurer and other officers who are directly responsible to the board of directors or any equivalent governing body, as well as all directors or other members of the governing body and any stockholder having a 25 percent or more interest;</t>
  </si>
  <si>
    <t>(4) in the case of a trust which is a Principal (whether as the owner or otherwise), all persons having a 25% or more beneficial ownership interest in the assets of such trust; (whether as the owner or otherwise), all persons having a 25% or more beneficial ownership interest in the assets of such trust;</t>
  </si>
  <si>
    <t>and (6) any person that directly or indirectly controls, or has the power to control, a Principal shall also be considered a Principal.</t>
  </si>
  <si>
    <t xml:space="preserve">(1) in the case of a partnership which is a Principal (whether as the owner or otherwise), all general partners are also considered Principals, regardless of the percentage interest of the general partner; </t>
  </si>
  <si>
    <t xml:space="preserve">I further certify that none of the Participants is a Virginia Housing Development Authority employee or a member of the immediate household of any of its employees. </t>
  </si>
  <si>
    <t>I further certify that none of the Participants is  participating in the ownership of a multi-family rental housing project as of this date on which construction has stopped for a period in excess of 20 days or (in the case of a multi-family rental housing project assisted by any federal or state governmental entity) which has been substantially completed for more than 90 days but for which requisite documents for closing, such as the final cost certification, have not been filed with such governmental entity.</t>
  </si>
  <si>
    <t>I further certify that none of the Participants has been found by any federal or state governmental entity or court to be in noncompliance with any applicable civil rights, equal employment opportunity or fair housing laws or regulations.</t>
  </si>
  <si>
    <t>I further certify that none of the Participants was a Principal in any multi-family rental project which has been found by any federal or state governmental entity or court to have failed to comply with Section 42 of the Internal Revenue Code of 1986, as amended, during the period of time in which the Participant was a Principal in such project.</t>
  </si>
  <si>
    <t>Statements above (if any) to which I cannot certify have been deleted by striking through the words.   In the case of any such deletion, I have attached a true and accurate statement to explain the relevant facts and circumstances.</t>
  </si>
  <si>
    <t xml:space="preserve">(3) in the case of a limited liability company which is a Principal (whether as the owner or otherwise), all members are also considered Principals, regardless of the percentage interest of the member; </t>
  </si>
  <si>
    <t xml:space="preserve">(5) in the case of any other  person which is a Principal   (whether as the owner or otherwise), all persons having a 25 percent or more ownership interest in such other person are also considered Principals; 
</t>
  </si>
  <si>
    <t>Signature:</t>
  </si>
  <si>
    <t>Print Name of Signatory:</t>
  </si>
  <si>
    <t xml:space="preserve">Exhibit 2:  Include a PDF of a signed Certification with your application.  </t>
  </si>
  <si>
    <t>Income Limits</t>
  </si>
  <si>
    <t>% of Area Median Income</t>
  </si>
  <si>
    <t>% of Units</t>
  </si>
  <si>
    <t xml:space="preserve">After initial occupancy, a waiting list of eligible applicants will be maintained.  As vacancies occur, applicants on the waiting list will be notified and, if approved, will be accepted on a first-come, first-served basis, subject to the above income limits.  </t>
  </si>
  <si>
    <t>Per Sq Ft</t>
  </si>
  <si>
    <t># of LI Units:</t>
  </si>
  <si>
    <t xml:space="preserve">IN WITNESS WHEREOF the Mortgagor has caused this application to be executed in its name on this </t>
  </si>
  <si>
    <t>__________ day of __________________________, 20 ____.</t>
  </si>
  <si>
    <t xml:space="preserve">Is this property Adaptive Reuse? </t>
  </si>
  <si>
    <t>Determine Property Use</t>
  </si>
  <si>
    <t>Send:</t>
  </si>
  <si>
    <t>Supp Hsg?</t>
  </si>
  <si>
    <t>General Residential</t>
  </si>
  <si>
    <t>Supportive Housing</t>
  </si>
  <si>
    <t>Mixed Income Only</t>
  </si>
  <si>
    <t>Mixed Use/Mixed Income</t>
  </si>
  <si>
    <t>MUMI/ Supportive Housing</t>
  </si>
  <si>
    <t>Permanent Immediate</t>
  </si>
  <si>
    <t>Permanent Forward</t>
  </si>
  <si>
    <t>Funding Loan Type</t>
  </si>
  <si>
    <t>LLLP</t>
  </si>
  <si>
    <t>LLC</t>
  </si>
  <si>
    <t>Type Of Entity?</t>
  </si>
  <si>
    <t>LLP</t>
  </si>
  <si>
    <t>SCorp</t>
  </si>
  <si>
    <t>CCorp</t>
  </si>
  <si>
    <t>LP</t>
  </si>
  <si>
    <t># of Eff</t>
  </si>
  <si>
    <t>Test Total Units to Unit Sum</t>
  </si>
  <si>
    <t>Test to ensure UD # under total</t>
  </si>
  <si>
    <t>Error F34</t>
  </si>
  <si>
    <t>Fed Assistance Types</t>
  </si>
  <si>
    <t>Section 8 Project Based Assistance</t>
  </si>
  <si>
    <t>RD515 Rental Assistance</t>
  </si>
  <si>
    <t>Section 8 Vouchers</t>
  </si>
  <si>
    <t>State Assistance</t>
  </si>
  <si>
    <t>Floor types</t>
  </si>
  <si>
    <t>Sunroom</t>
  </si>
  <si>
    <t>Optional</t>
  </si>
  <si>
    <t>N/A</t>
  </si>
  <si>
    <t xml:space="preserve">      Includes Den, Loft or Sunroom?</t>
  </si>
  <si>
    <t>Market</t>
  </si>
  <si>
    <t>Syndicator Proceeds</t>
  </si>
  <si>
    <t>Other Funding</t>
  </si>
  <si>
    <t>Amenities from Page 7 apply to all units, unless indicated otherwise</t>
  </si>
  <si>
    <t>Developer Fee…………………………..…..</t>
  </si>
  <si>
    <t>VHDA Taxable</t>
  </si>
  <si>
    <t>VHDA Tax Exempt</t>
  </si>
  <si>
    <t>Existing VHDA Mortgage</t>
  </si>
  <si>
    <t>Annual Debt Service (edit if needed)</t>
  </si>
  <si>
    <t>Tax Credit Type</t>
  </si>
  <si>
    <t>Low Income Housing Tax Credits</t>
  </si>
  <si>
    <t>Tax Credit Proceeds</t>
  </si>
  <si>
    <t>Fill in Funding Source below</t>
  </si>
  <si>
    <t>Equity Funds</t>
  </si>
  <si>
    <t>Total Tax Credit Proceeds</t>
  </si>
  <si>
    <t>Total Other Funding</t>
  </si>
  <si>
    <t xml:space="preserve">Rural Development? </t>
  </si>
  <si>
    <t>Fee Amount</t>
  </si>
  <si>
    <t>Financing Fee (Construction/Gap)</t>
  </si>
  <si>
    <t>Financing Fee (Permanent)</t>
  </si>
  <si>
    <t>VHDA Monies</t>
  </si>
  <si>
    <t>Total Other Sources</t>
  </si>
  <si>
    <t>Total Equity</t>
  </si>
  <si>
    <t>Construction Only Funding</t>
  </si>
  <si>
    <t>Expected</t>
  </si>
  <si>
    <t>Income (page 9)</t>
  </si>
  <si>
    <t>Total Expected Fees</t>
  </si>
  <si>
    <t># of LI Units</t>
  </si>
  <si>
    <t>Administrative</t>
  </si>
  <si>
    <t>Category</t>
  </si>
  <si>
    <t>Elevator Type (if known)</t>
  </si>
  <si>
    <t xml:space="preserve">Will this property have Federal Rental Assistance? </t>
  </si>
  <si>
    <t>Total Proceeds</t>
  </si>
  <si>
    <t>In this section, provide information on funding related to this development</t>
  </si>
  <si>
    <t>separate partnerships or corporations which may comprise those components.</t>
  </si>
  <si>
    <t>Total Contractor's Costs</t>
  </si>
  <si>
    <t>Use Whole Numbers Only</t>
  </si>
  <si>
    <t xml:space="preserve">IF DCR was changed: </t>
  </si>
  <si>
    <t>Gen Req/Overhd/Profits</t>
  </si>
  <si>
    <t xml:space="preserve">Or will receive new LIHTC credits?  </t>
  </si>
  <si>
    <t xml:space="preserve">Year of Allocation? </t>
  </si>
  <si>
    <t>Type of Credits</t>
  </si>
  <si>
    <t>Less Credit Loss %</t>
  </si>
  <si>
    <t>Calc total Sq Ft</t>
  </si>
  <si>
    <t>Net Sq Ft</t>
  </si>
  <si>
    <t>Drop down</t>
  </si>
  <si>
    <t xml:space="preserve">Water/Sewer </t>
  </si>
  <si>
    <t>Utility Providers</t>
  </si>
  <si>
    <t xml:space="preserve">If True, please explain: </t>
  </si>
  <si>
    <t>Asbestos?</t>
  </si>
  <si>
    <t>Local Historic District?</t>
  </si>
  <si>
    <t>Design Overlay District?</t>
  </si>
  <si>
    <t>Version Notes</t>
  </si>
  <si>
    <t>Underground Storage Tank?</t>
  </si>
  <si>
    <t xml:space="preserve">Other? </t>
  </si>
  <si>
    <t>If other, describe:</t>
  </si>
  <si>
    <t>VHDA USE ONLY:</t>
  </si>
  <si>
    <t>Est.Tenant Paid Utilities</t>
  </si>
  <si>
    <t>Total Sources Less Uses</t>
  </si>
  <si>
    <t>Existing?</t>
  </si>
  <si>
    <t>Date</t>
  </si>
  <si>
    <t>Version</t>
  </si>
  <si>
    <t>Action</t>
  </si>
  <si>
    <t>Get Test:</t>
  </si>
  <si>
    <t>Deal Name/Deal #</t>
  </si>
  <si>
    <t>TO PRINT ENTIRE APPLICATION:</t>
  </si>
  <si>
    <t xml:space="preserve">Once all sheets are grouped, select Print or Print Preview. </t>
  </si>
  <si>
    <t xml:space="preserve">Remember to Ungroup sheets when you are done. </t>
  </si>
  <si>
    <t>Disclaimer:</t>
  </si>
  <si>
    <t>Entering Data:</t>
  </si>
  <si>
    <t>Please note that we cannot release the copy protection password.</t>
  </si>
  <si>
    <t>Organizational History and Chart</t>
  </si>
  <si>
    <t>Partnership Agreement</t>
  </si>
  <si>
    <t>If non- profit, 501c3 documentation, list of board members and bios</t>
  </si>
  <si>
    <t>If Utilities vary by Unit (explain):</t>
  </si>
  <si>
    <t xml:space="preserve">Explain Special Selection:  </t>
  </si>
  <si>
    <t>Net Rentable Area:</t>
  </si>
  <si>
    <t xml:space="preserve">Type of Income </t>
  </si>
  <si>
    <t xml:space="preserve">Monthly Income </t>
  </si>
  <si>
    <t>Insurance (Hazard)</t>
  </si>
  <si>
    <t>3BR, 3.5BA</t>
  </si>
  <si>
    <t>PWD - Non Specific</t>
  </si>
  <si>
    <t>PWD - HIV</t>
  </si>
  <si>
    <t>PWD - Mental</t>
  </si>
  <si>
    <t>PWD - Physical</t>
  </si>
  <si>
    <t>PWD - Substance Abuse</t>
  </si>
  <si>
    <t>Population Target: Mapping</t>
  </si>
  <si>
    <t>Population Target Set-up</t>
  </si>
  <si>
    <t>TC Type</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</si>
  <si>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</si>
  <si>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</si>
  <si>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</si>
  <si>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</si>
  <si>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</si>
  <si>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</si>
  <si>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</si>
  <si>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</si>
  <si>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</si>
  <si>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</si>
  <si>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</si>
  <si>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</si>
  <si>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</si>
  <si>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</si>
  <si>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</si>
  <si>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</si>
  <si>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</si>
  <si>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</si>
  <si>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</si>
  <si>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</si>
  <si>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</si>
  <si>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</si>
  <si>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</si>
  <si>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</si>
  <si>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</si>
  <si>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</si>
  <si>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</si>
  <si>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</si>
  <si>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</si>
  <si>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</si>
  <si>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</si>
  <si>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</si>
  <si>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</si>
  <si>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</si>
  <si>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</si>
  <si>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</si>
  <si>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</si>
  <si>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</si>
  <si>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</si>
  <si>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</si>
  <si>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</si>
  <si>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</si>
  <si>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</si>
  <si>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</si>
  <si>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</si>
  <si>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VT</t>
  </si>
  <si>
    <t>WA</t>
  </si>
  <si>
    <t>WI</t>
  </si>
  <si>
    <t>WV</t>
  </si>
  <si>
    <t>WY</t>
  </si>
  <si>
    <t>added mapping for TC type, Fees Expected, Total Sq Footage</t>
  </si>
  <si>
    <t>Remapped Uses</t>
  </si>
  <si>
    <t>Development Cost Analysis</t>
  </si>
  <si>
    <t>Deal Name</t>
  </si>
  <si>
    <t xml:space="preserve">   TOTAL SOURCES</t>
  </si>
  <si>
    <t>USES OF FUNDS</t>
  </si>
  <si>
    <t>Cost</t>
  </si>
  <si>
    <t>General Requirements, Overhead &amp; Profit</t>
  </si>
  <si>
    <t>Owner Soft Costs</t>
  </si>
  <si>
    <t xml:space="preserve">   TOTAL USES</t>
  </si>
  <si>
    <t>SUMMARY</t>
  </si>
  <si>
    <t>EQUITY INVESTMENT</t>
  </si>
  <si>
    <t>Debt Coverage Ratio</t>
  </si>
  <si>
    <t>Gross Square Footage</t>
  </si>
  <si>
    <t xml:space="preserve">Estimated Value </t>
  </si>
  <si>
    <t>Permanent Debt (VHDA)</t>
  </si>
  <si>
    <t>Expected Fees</t>
  </si>
  <si>
    <t>Permanent Debt (Other)</t>
  </si>
  <si>
    <t>Avg Sq Ft Per Unit</t>
  </si>
  <si>
    <t>Equity Required</t>
  </si>
  <si>
    <t>Debt Per Unit</t>
  </si>
  <si>
    <t xml:space="preserve">Equity Sources </t>
  </si>
  <si>
    <t xml:space="preserve">Construction Funding </t>
  </si>
  <si>
    <t>Existing Mortgages (not incl. in Sources)</t>
  </si>
  <si>
    <t>CONTRACTOR HARD COSTS</t>
  </si>
  <si>
    <t>INCOME</t>
  </si>
  <si>
    <t>Details on</t>
  </si>
  <si>
    <t>1BR</t>
  </si>
  <si>
    <t>Income Tab</t>
  </si>
  <si>
    <t>2BR</t>
  </si>
  <si>
    <t>3BR</t>
  </si>
  <si>
    <t>4+BR</t>
  </si>
  <si>
    <t>Total Income</t>
  </si>
  <si>
    <t xml:space="preserve">Vacancy </t>
  </si>
  <si>
    <t>Credit Loss</t>
  </si>
  <si>
    <t>Estimated Gross Income</t>
  </si>
  <si>
    <t>OPERATING EXPENSES</t>
  </si>
  <si>
    <t>OWNER SOFT COSTS</t>
  </si>
  <si>
    <t>CASH FLOW</t>
  </si>
  <si>
    <t>Estimated Gross Income (EGI)</t>
  </si>
  <si>
    <t>Operating Expenses</t>
  </si>
  <si>
    <t>Cash Distribution</t>
  </si>
  <si>
    <t>Loan to Value</t>
  </si>
  <si>
    <t>TOTAL DEVELOPMENT COST</t>
  </si>
  <si>
    <t>Total Development Cost</t>
  </si>
  <si>
    <t xml:space="preserve">Total Equity </t>
  </si>
  <si>
    <t>UNIT TYPE(BR)</t>
  </si>
  <si>
    <t>Annual Rental Income</t>
  </si>
  <si>
    <t>Added DCA Tab</t>
  </si>
  <si>
    <t>Updated Formatting on DCA per Rebecca's Testing</t>
  </si>
  <si>
    <t>Mixed Income</t>
  </si>
  <si>
    <t>Mixed Use</t>
  </si>
  <si>
    <t>b.  Type of Loan:</t>
  </si>
  <si>
    <t>c.  Purpose of Financing:</t>
  </si>
  <si>
    <t xml:space="preserve">Added construction field to Sources, Updated Use on Dev Info, </t>
  </si>
  <si>
    <t>Mapped 5 est tenant paid utilities</t>
  </si>
  <si>
    <t>Rate</t>
  </si>
  <si>
    <t>Term</t>
  </si>
  <si>
    <t>Property has direct access from a Public Road.</t>
  </si>
  <si>
    <t>made changes to Site for Legal on HOA and access</t>
  </si>
  <si>
    <t>Rental Housing</t>
  </si>
  <si>
    <t>Change Name to remove Conventional</t>
  </si>
  <si>
    <t>Est. Quantity per Month</t>
  </si>
  <si>
    <t>Amount per Type</t>
  </si>
  <si>
    <t>Total Contractor's Hard Costs</t>
  </si>
  <si>
    <t xml:space="preserve">    Total Contractor's Hard Costs</t>
  </si>
  <si>
    <t>Added mapping for Other Income detail</t>
  </si>
  <si>
    <t>removed Conventional from the page headers</t>
  </si>
  <si>
    <t>Dev Fees &amp; Non VHDA Costs</t>
  </si>
  <si>
    <t xml:space="preserve">Developer Fee </t>
  </si>
  <si>
    <t>Other Non VHDA Costs</t>
  </si>
  <si>
    <t>Owners Costs</t>
  </si>
  <si>
    <t>Total Contractors Costs</t>
  </si>
  <si>
    <t>Updated calculations for Non Vhda costs on DEV Summary</t>
  </si>
  <si>
    <t>See Tenant tab for details</t>
  </si>
  <si>
    <t xml:space="preserve">Will this property be Mixed Use (containing commercial space)? </t>
  </si>
  <si>
    <t>updated wording on guidelines</t>
  </si>
  <si>
    <t xml:space="preserve">Dev Info - Chg commercial units to commercial space </t>
  </si>
  <si>
    <t>Updates from SPARC group; Refreshed dropdowns</t>
  </si>
  <si>
    <t>Solar</t>
  </si>
  <si>
    <t>Corrected math error on DEV Summary - Expenses per Unit</t>
  </si>
  <si>
    <t>Took out reference to Goal Seek Function -  Caused too much confusion per BA</t>
  </si>
  <si>
    <t>corrected math error on Con Draw Type</t>
  </si>
  <si>
    <t>Is property within a QCT?</t>
  </si>
  <si>
    <t>Added QCT on DEV Info page</t>
  </si>
  <si>
    <t>Changed calcuation on Other Income Detail</t>
  </si>
  <si>
    <t>(a) 20% at 50% AMI AFS, 80% at 150% AMI</t>
  </si>
  <si>
    <t>(b) 40% at 60% AMI AFS, 60% at 150% AMI</t>
  </si>
  <si>
    <t>Added AFS to Tax Exempt options on Tenants tab</t>
  </si>
  <si>
    <t>THIS PAGE IS DISPLAY ONLY</t>
  </si>
  <si>
    <t>Fixed Con Draw Interest tab math</t>
  </si>
  <si>
    <t>Use Whole Numbers only</t>
  </si>
  <si>
    <t xml:space="preserve">Update Procorem reference on Instruction page.  Refreshed dropdowns. </t>
  </si>
  <si>
    <t>Level of Change</t>
  </si>
  <si>
    <t>Change fee from Participation to Permanent immediate</t>
  </si>
  <si>
    <t xml:space="preserve">4% and 9% </t>
  </si>
  <si>
    <t>6BR or More</t>
  </si>
  <si>
    <t>Refreshed dropdowns to get rid of HDS unit options</t>
  </si>
  <si>
    <t xml:space="preserve">added SPARC Income Limit </t>
  </si>
  <si>
    <t>1/2% for processing fee [all loans] due prior to commitment.</t>
  </si>
  <si>
    <t>Not to exceed 90%.</t>
  </si>
  <si>
    <t>1/2% for permanent or forward or participation financing fee.</t>
  </si>
  <si>
    <t>(Click here for Approved Broker List)</t>
  </si>
  <si>
    <t xml:space="preserve">Proposals accepted only if submitted through an approved mortgage broker.  </t>
  </si>
  <si>
    <t>(Click here for Cost Certification guide)</t>
  </si>
  <si>
    <t>A&amp;E</t>
  </si>
  <si>
    <t xml:space="preserve">All construction/permanent loans require an owner's contingency:  5% of hard costs for new construction; 8% of hard costs for acq/rehab or adaptive use. </t>
  </si>
  <si>
    <t xml:space="preserve">Projects with loans &lt;$1.0 M require Transaction Screen Process (TSP); Projects with loans &gt;$1M require Environmental Site Assessment (ESA) </t>
  </si>
  <si>
    <t>(Click here for Enviromental Guidelines)</t>
  </si>
  <si>
    <t>added error to not enter both LIHTC and LI Units on DEV Info</t>
  </si>
  <si>
    <t>added mapping for estimated tenant utilities</t>
  </si>
  <si>
    <t>Updated guidelines per Bennett - with hyper links to webpage</t>
  </si>
  <si>
    <t>Added mapping for income limits</t>
  </si>
  <si>
    <t>Added Main Deal Contact</t>
  </si>
  <si>
    <t>Added 30% to income limits</t>
  </si>
  <si>
    <t>updated tenant restriction selected per Bennett (confirmed Sparc with Chris)</t>
  </si>
  <si>
    <t>1 1/2% for construction/permanent and gap financing up to 7.5 million</t>
  </si>
  <si>
    <t>Stand by Fees</t>
  </si>
  <si>
    <t xml:space="preserve">Financing Fees are due upon acceptance of commitment. </t>
  </si>
  <si>
    <t>Stand by fees due upon acceptance of Commitment and held until loan post-closing items have been submitted.  Stand By fees are calculated as 3% of the loan amount less the sum of processing and financing fees.</t>
  </si>
  <si>
    <t>Financing Fee (Construction/Gap) over 7.5M</t>
  </si>
  <si>
    <t>Formula: Calculates Construction Financing Fee</t>
  </si>
  <si>
    <t>Is Loan Amount over 7.5 Million?</t>
  </si>
  <si>
    <t>Fee for amount 7,500,000 and less</t>
  </si>
  <si>
    <t>Fee for amount over 7,500,000</t>
  </si>
  <si>
    <t>Flat Rate</t>
  </si>
  <si>
    <t>0.5% on Permanent Forward of Permanent Immediate</t>
  </si>
  <si>
    <t>1.5% on Construction/Permanent and Gap Financing up to 7.5 million</t>
  </si>
  <si>
    <t>added more unit rows, updated fee structure</t>
  </si>
  <si>
    <t>Updated REACH Exhibit</t>
  </si>
  <si>
    <t>Advertisement</t>
  </si>
  <si>
    <t>Other Developer</t>
  </si>
  <si>
    <t>I'm a current customer</t>
  </si>
  <si>
    <t>Elderly - Non Specific</t>
  </si>
  <si>
    <t>Homeless - Chronic</t>
  </si>
  <si>
    <t>Elderly 55+</t>
  </si>
  <si>
    <t>Homeless - Other</t>
  </si>
  <si>
    <t>Elderly 62+</t>
  </si>
  <si>
    <t>Elderly 65+</t>
  </si>
  <si>
    <t>Elderly Frail</t>
  </si>
  <si>
    <t xml:space="preserve">If Other, please describe: </t>
  </si>
  <si>
    <t>Conference / Seminar</t>
  </si>
  <si>
    <t>News Source</t>
  </si>
  <si>
    <t>Banker / Broker</t>
  </si>
  <si>
    <t>Added Phone number validation to Dev Info and Borrower</t>
  </si>
  <si>
    <t>Added Hear about VHDA custom picklist</t>
  </si>
  <si>
    <t>Updated dropdowns for supportive housing</t>
  </si>
  <si>
    <t>30%</t>
  </si>
  <si>
    <t>40%</t>
  </si>
  <si>
    <t>50%</t>
  </si>
  <si>
    <t>60%</t>
  </si>
  <si>
    <t>80%</t>
  </si>
  <si>
    <t>150%</t>
  </si>
  <si>
    <t>Added mapping for AMI$ % on Units</t>
  </si>
  <si>
    <t>Letters of Credit / Bond Premiums</t>
  </si>
  <si>
    <t>Changed Uses, DCA and Dev Summary to eliminate Sp. Construction, Sp. Equipment, Other 4, Other 5, building permits and bonds from the application</t>
  </si>
  <si>
    <t>Repointed Structures to Overall Structures Budget (to later be defined as Hard Costs)</t>
  </si>
  <si>
    <t xml:space="preserve">Corrected mapping for Demolition and Structure debris removal. </t>
  </si>
  <si>
    <t>Total Other Costs</t>
  </si>
  <si>
    <t>Developer Fee</t>
  </si>
  <si>
    <t>added other costs not included</t>
  </si>
  <si>
    <t>DROPDOWNS</t>
  </si>
  <si>
    <t>Type of Loan (sources)</t>
  </si>
  <si>
    <t>Purpose of Financing (Sources)</t>
  </si>
  <si>
    <t xml:space="preserve">VHDA Taxable </t>
  </si>
  <si>
    <t>REACH</t>
  </si>
  <si>
    <t>Short Term Financing</t>
  </si>
  <si>
    <t>Total Per Unit</t>
  </si>
  <si>
    <t>Owner Equity</t>
  </si>
  <si>
    <t>Seller Note</t>
  </si>
  <si>
    <t>Sponsor Loan</t>
  </si>
  <si>
    <t>Error: Construction vs Perm</t>
  </si>
  <si>
    <t>Total Sources during Construction</t>
  </si>
  <si>
    <t>VHDA Funds Types</t>
  </si>
  <si>
    <t>Total Other Lender</t>
  </si>
  <si>
    <t>Will any funding above be provided by Rural Development?</t>
  </si>
  <si>
    <t>Total Other Lender Debt</t>
  </si>
  <si>
    <t>Construction Funding</t>
  </si>
  <si>
    <t>Permanent Funding</t>
  </si>
  <si>
    <t>Additional Equity Required</t>
  </si>
  <si>
    <t>70%</t>
  </si>
  <si>
    <t>Updated DEV Info - Where did you hear? To unlock</t>
  </si>
  <si>
    <t>Fix that soft costs won't expand in Protected version</t>
  </si>
  <si>
    <t>Rental Housing Loan Application</t>
  </si>
  <si>
    <t>for the accuracy of the calculations.  Check your application for correctness and completeness before</t>
  </si>
  <si>
    <t xml:space="preserve">Virginia Housing assumes no responsibility for any problems incurred in using this spreadsheet or </t>
  </si>
  <si>
    <t>Directory is available at</t>
  </si>
  <si>
    <t xml:space="preserve">Virginia Housing Rental Housing Loan Application </t>
  </si>
  <si>
    <t>(Leave TIN blank if not available.  Must be provided prior to Closing)</t>
  </si>
  <si>
    <t xml:space="preserve">Will you be income averaging under the LIHTC program? </t>
  </si>
  <si>
    <t xml:space="preserve">The above states that the % of units listed will be occupied by or held available for occupancy by individuals or families whose Adjusted Family Incomes, as determined in accordance with Virginia Housing's Rules and Regulations in effect on the date of such determination, do not exceed the % of area median gross income as then determined by Virginia Housing as of the date of their initial occupancy of such units. </t>
  </si>
  <si>
    <t xml:space="preserve">The Owner shall obtain and verify annual gross income and other criteria of eligibility upon move-in/initial certification from each tenant of the Development.  Owners are required to recertify the households annual income annually or every three years depending on the Virginia Housing loan or applicable program guidelines. </t>
  </si>
  <si>
    <t xml:space="preserve">DO NOT COPY AND PASTE!!!!  Fill tool is allowed. </t>
  </si>
  <si>
    <t>Access to Public Transportation?</t>
  </si>
  <si>
    <t># of Employee/Exempt Units</t>
  </si>
  <si>
    <t>Other2?</t>
  </si>
  <si>
    <t>Other3?</t>
  </si>
  <si>
    <t>Other1?</t>
  </si>
  <si>
    <t xml:space="preserve">If description, then true.  </t>
  </si>
  <si>
    <t>Total Development Costs less</t>
  </si>
  <si>
    <t>Dev Fees &amp; Other Costs not funded by Virginia Housing</t>
  </si>
  <si>
    <t xml:space="preserve">Local Funding </t>
  </si>
  <si>
    <t xml:space="preserve">None to be taken until permanent loan conversion, then not limited by Virginia Housing. </t>
  </si>
  <si>
    <t xml:space="preserve">How did you hear about the Rental Housing Lending Program at Virginia Housing? </t>
  </si>
  <si>
    <t>Total Virginia Housing Funding</t>
  </si>
  <si>
    <t>Total Permanent Virginia Housing Funding</t>
  </si>
  <si>
    <t>Total Non Virginia Housing Debt</t>
  </si>
  <si>
    <t>Virginia Housing Fees Expected</t>
  </si>
  <si>
    <t>Non Virginia Housing Permanent Debt</t>
  </si>
  <si>
    <t>Virginia Housing Funding:  What type of funding is being requested from Virginia Housing?</t>
  </si>
  <si>
    <t>a.  Is this a new deal/property to Virginia Housing?</t>
  </si>
  <si>
    <t>Virginia Housing Funds Required for Construction</t>
  </si>
  <si>
    <t>Total Virginia Housing Construction Funding</t>
  </si>
  <si>
    <t>Error: Market units but not Mixed Income?</t>
  </si>
  <si>
    <t xml:space="preserve">d. Does this deal have a Pre Development Loan from Virginia Housing currently? </t>
  </si>
  <si>
    <t xml:space="preserve">Qualified MAI or SRPA appraiser that is acceptable to the Authority where Virginia Housing must be an intended user. </t>
  </si>
  <si>
    <t>Property subject to any access or cross easements?</t>
  </si>
  <si>
    <t xml:space="preserve">if true, please </t>
  </si>
  <si>
    <t xml:space="preserve">describe: </t>
  </si>
  <si>
    <t>If this is a supportive housing development offering beds instead of units, how many beds are proposed?</t>
  </si>
  <si>
    <t>Anticipated Placed in Service Date</t>
  </si>
  <si>
    <t xml:space="preserve">Virginia Housing approved management entity required.  </t>
  </si>
  <si>
    <t>(Click here for Certified Management details)</t>
  </si>
  <si>
    <t>Will the development be subject to Proffers?</t>
  </si>
  <si>
    <t xml:space="preserve">If true, please provide documentation.  </t>
  </si>
  <si>
    <t>Project Based Voucher (PBV)</t>
  </si>
  <si>
    <t>Version 5.0</t>
  </si>
  <si>
    <t>Updated Logos/VHDA wording</t>
  </si>
  <si>
    <t>Updated Checklist</t>
  </si>
  <si>
    <t>Updated Instruction for Procorem</t>
  </si>
  <si>
    <t>Conditional Formatting to hide many months if the type doesn't equal right option</t>
  </si>
  <si>
    <t>Sources</t>
  </si>
  <si>
    <t>Dev Info</t>
  </si>
  <si>
    <t>Data validate Phone number</t>
  </si>
  <si>
    <t>Add link to HUD QCT page</t>
  </si>
  <si>
    <t>Data validate year built and year rehab</t>
  </si>
  <si>
    <t>Update comments on LI and LIHTC Units</t>
  </si>
  <si>
    <t>Check Error messages</t>
  </si>
  <si>
    <t>(Link to HUD QCT Map)</t>
  </si>
  <si>
    <t>Update wording on #13 re: Beds</t>
  </si>
  <si>
    <t>Added new field PIS by year of allocation/new notes</t>
  </si>
  <si>
    <t>updated Rental Assistance list/added place for notes</t>
  </si>
  <si>
    <t>List authorized signers and what entity they represent</t>
  </si>
  <si>
    <t>Entity</t>
  </si>
  <si>
    <t>Borrower</t>
  </si>
  <si>
    <t>Added new #7 for authorized signers</t>
  </si>
  <si>
    <t xml:space="preserve">Increase identity of interest explanation box. </t>
  </si>
  <si>
    <t># of Parking Spaces to be provided</t>
  </si>
  <si>
    <t xml:space="preserve">Minimum number of spaces required by locality or zoning ordinance? </t>
  </si>
  <si>
    <t>Site</t>
  </si>
  <si>
    <t>Reword Parking spaces</t>
  </si>
  <si>
    <t>Add min number of spaces per ordinances</t>
  </si>
  <si>
    <t xml:space="preserve">Update wording on Flood Plain with message if true.  </t>
  </si>
  <si>
    <t>Add description for Easement or access</t>
  </si>
  <si>
    <t>Add description for HOA or PUD</t>
  </si>
  <si>
    <t>Reword stablization value</t>
  </si>
  <si>
    <t xml:space="preserve">if so, describe: </t>
  </si>
  <si>
    <t>Add question about proffers</t>
  </si>
  <si>
    <t>Add question about tax abatements</t>
  </si>
  <si>
    <t>BLDG</t>
  </si>
  <si>
    <t>Remove Commercial space from the standard application</t>
  </si>
  <si>
    <t>Manufactured Housing</t>
  </si>
  <si>
    <t>20%</t>
  </si>
  <si>
    <t>Manufactured Home Lot</t>
  </si>
  <si>
    <t>Low Rise (1-4)</t>
  </si>
  <si>
    <t>Mid Rise (5-7)</t>
  </si>
  <si>
    <t>High Rise (8+)</t>
  </si>
  <si>
    <t>Update Dropdowns</t>
  </si>
  <si>
    <t>Reworded questions for 14 and 15</t>
  </si>
  <si>
    <t>Add Scatter site question/ describe</t>
  </si>
  <si>
    <t>Update Utility providers</t>
  </si>
  <si>
    <t>Metered?</t>
  </si>
  <si>
    <t>Meter Dropdown</t>
  </si>
  <si>
    <t>RUBS</t>
  </si>
  <si>
    <t>Submetered</t>
  </si>
  <si>
    <t>Sewer (if separate)</t>
  </si>
  <si>
    <t xml:space="preserve">tenant </t>
  </si>
  <si>
    <t>Income limits/averaging updates</t>
  </si>
  <si>
    <t xml:space="preserve"> </t>
  </si>
  <si>
    <t>Change extended use question</t>
  </si>
  <si>
    <t>Pull Cords (elderly or PWD units)</t>
  </si>
  <si>
    <t>Mrktg</t>
  </si>
  <si>
    <t>Add wood plank flooring to floor type dropdown options</t>
  </si>
  <si>
    <t>Covered or Garage Parking</t>
  </si>
  <si>
    <t>Individual</t>
  </si>
  <si>
    <t>Leasable</t>
  </si>
  <si>
    <t>Sports Activity Court</t>
  </si>
  <si>
    <t>Added Garage type question</t>
  </si>
  <si>
    <t>Correct spelling in Activity Court</t>
  </si>
  <si>
    <t xml:space="preserve">Income - </t>
  </si>
  <si>
    <t xml:space="preserve">Add more other utilities? </t>
  </si>
  <si>
    <t>separate Water/Sewer?</t>
  </si>
  <si>
    <t xml:space="preserve">* if utilities are built into rent, there should be an offset in expenses. </t>
  </si>
  <si>
    <t xml:space="preserve">Add note about utilities in rent. </t>
  </si>
  <si>
    <t>Add additional Space for Other -- More room to type or new $ field?  -  Affects LIU</t>
  </si>
  <si>
    <t xml:space="preserve">Uses - Fees not allowed?  New policy? </t>
  </si>
  <si>
    <t xml:space="preserve">how to handle CSI or Hard costs values? </t>
  </si>
  <si>
    <t xml:space="preserve">Construction Interest? </t>
  </si>
  <si>
    <t>Replace with a department approved draw schedule/flow of funds information?</t>
  </si>
  <si>
    <t xml:space="preserve">ARCH. </t>
  </si>
  <si>
    <t>Match 85% requirements with links to tutorials</t>
  </si>
  <si>
    <t>Entity Proxy???</t>
  </si>
  <si>
    <t>Fixed UD error to compare total to UD and if error on percentage</t>
  </si>
  <si>
    <t>Land</t>
  </si>
  <si>
    <t>CSI02 Existing Conditions/Demolition</t>
  </si>
  <si>
    <t>CSI31 Earthwork</t>
  </si>
  <si>
    <t>CSI33 Site Utilities</t>
  </si>
  <si>
    <t>CSI32 Exterior Improvements (Site Improvements)</t>
  </si>
  <si>
    <t>Elevator types/ # - mapped</t>
  </si>
  <si>
    <t>Hydraulic</t>
  </si>
  <si>
    <t>Traction</t>
  </si>
  <si>
    <t>Pneumatic</t>
  </si>
  <si>
    <t>Hole-less Hydraulic</t>
  </si>
  <si>
    <t>where to track number of accessible units (JH request) -  specify (UFAS, ANSI accessible, ADA)</t>
  </si>
  <si>
    <t>Programs of All-Inclusive Care for the Elderly (PACE)</t>
  </si>
  <si>
    <t>Rental Assistance Demonstration (RAD)</t>
  </si>
  <si>
    <t xml:space="preserve">Does this property have any of the following environmental conditions?  </t>
  </si>
  <si>
    <t>Do not map these fields,  not necessary</t>
  </si>
  <si>
    <t xml:space="preserve">Do any of the following apply to this property's location? </t>
  </si>
  <si>
    <t>Revitalization</t>
  </si>
  <si>
    <t>Building Permit</t>
  </si>
  <si>
    <t>Staff Determination Letter</t>
  </si>
  <si>
    <t>Local Notifications Dropdown</t>
  </si>
  <si>
    <t xml:space="preserve">Virginia Housing will not close a loan without proof of this requirement.  Must notify Development Officer of how this requirement will be met prior to pricing.  </t>
  </si>
  <si>
    <t>Describe number, construction and uses of non residential buildings:</t>
  </si>
  <si>
    <t xml:space="preserve">Describe any income producing space or equipment not for exclusive use of the residents: </t>
  </si>
  <si>
    <t>Electricity?</t>
  </si>
  <si>
    <t>Metro</t>
  </si>
  <si>
    <t>Bus</t>
  </si>
  <si>
    <t>Train</t>
  </si>
  <si>
    <t>Townhouse (1 story)</t>
  </si>
  <si>
    <t>Townhouse (2+ story)</t>
  </si>
  <si>
    <t>Combination Garden/Townhouse</t>
  </si>
  <si>
    <t>Done</t>
  </si>
  <si>
    <t>Administrative Fee</t>
  </si>
  <si>
    <t>Pet Fees</t>
  </si>
  <si>
    <t>Pet Rent</t>
  </si>
  <si>
    <t>Parking</t>
  </si>
  <si>
    <t>Storage Units</t>
  </si>
  <si>
    <t>Garages</t>
  </si>
  <si>
    <t>Trash Valet</t>
  </si>
  <si>
    <t>W/D Rental</t>
  </si>
  <si>
    <t>Utility RUBS</t>
  </si>
  <si>
    <t>Verify that it matches the Annual Financial P&amp;L from AM</t>
  </si>
  <si>
    <t>Contractor's Costs</t>
  </si>
  <si>
    <t>Structures (estimate)</t>
  </si>
  <si>
    <t>Green Building Certfication</t>
  </si>
  <si>
    <t>Virginia Housing Processing Fee</t>
  </si>
  <si>
    <t>Virginia Housing Finance Fee</t>
  </si>
  <si>
    <t xml:space="preserve">Check against </t>
  </si>
  <si>
    <t>AM Annual Finances</t>
  </si>
  <si>
    <t>Add options</t>
  </si>
  <si>
    <t>AG to Ask</t>
  </si>
  <si>
    <t>EIN/TIN Confirmation (provide by Closing, if not available at application)</t>
  </si>
  <si>
    <t xml:space="preserve">Hear back from Chris H on Exhibit 4? </t>
  </si>
  <si>
    <t xml:space="preserve">Hear back from Sergio on Arch Tab? </t>
  </si>
  <si>
    <t>Open Items</t>
  </si>
  <si>
    <t xml:space="preserve">added a warning that Perm Forwards more than 18 months may have add'l fees. </t>
  </si>
  <si>
    <t>Error: Perm Funds match sources</t>
  </si>
  <si>
    <t>I.</t>
  </si>
  <si>
    <t>II.</t>
  </si>
  <si>
    <t>Owner Equity Note</t>
  </si>
  <si>
    <t>Error: Fees doesn't match VHDA Sources above</t>
  </si>
  <si>
    <t>Constr.</t>
  </si>
  <si>
    <t xml:space="preserve">Perm. </t>
  </si>
  <si>
    <t>Rules to Cond. Format the Construction section if Perm only, change labels, change warnings based on type</t>
  </si>
  <si>
    <t>Added mapped field for PDL?</t>
  </si>
  <si>
    <t>Moved submission details</t>
  </si>
  <si>
    <t xml:space="preserve">Parking Shared ?  (if true, provide documentation) </t>
  </si>
  <si>
    <t xml:space="preserve">If true, what type? </t>
  </si>
  <si>
    <t xml:space="preserve">Provide documentation if applicable. </t>
  </si>
  <si>
    <t xml:space="preserve">What type of Ground Lease is the Property subject to? </t>
  </si>
  <si>
    <t>Ground Lease - Must answer error</t>
  </si>
  <si>
    <t>Add dropdown and error for Ground Leases</t>
  </si>
  <si>
    <t>Property located in a flood zone (If true, flood insurance will be required. )</t>
  </si>
  <si>
    <t>Property subject to Homeowners Association or a Planned Unit Development (PUD) - (if true, provide documentation.)</t>
  </si>
  <si>
    <t>Property subject to Condominium regime (if true, provide documentation.)</t>
  </si>
  <si>
    <t>If private access, indicate who is responsible for maintenance</t>
  </si>
  <si>
    <t>Private access - Description field</t>
  </si>
  <si>
    <t>Map Access to Pub. Transport - Comment &amp; Types</t>
  </si>
  <si>
    <t>Determined by QCT</t>
  </si>
  <si>
    <t>Determined by Resolution</t>
  </si>
  <si>
    <t>Add mapped Revitalization field</t>
  </si>
  <si>
    <t>Hear back from Wally about Congregate services on bldg Tab</t>
  </si>
  <si>
    <t>Move some items around</t>
  </si>
  <si>
    <t>AG - Checking on Signature line and changing wording on Tenants - Goes with Marketing Section L</t>
  </si>
  <si>
    <t>AG - to get back with proposed changes to Amenities and Utilities to get up to 2020</t>
  </si>
  <si>
    <t>Map income averagin question</t>
  </si>
  <si>
    <t>Error: Units don't match total - Rents</t>
  </si>
  <si>
    <t>Error: Units don't make total - income</t>
  </si>
  <si>
    <t>If true, select Garage Type</t>
  </si>
  <si>
    <t xml:space="preserve">3.   </t>
  </si>
  <si>
    <t>Wood Plank</t>
  </si>
  <si>
    <t>Change Flooring to only have the primary question (link to respond to all the units)</t>
  </si>
  <si>
    <t>Added link to Certified Mgt Agent details</t>
  </si>
  <si>
    <t>change reference from SPARC to REACH</t>
  </si>
  <si>
    <t>Updated Guidelines</t>
  </si>
  <si>
    <t xml:space="preserve">Income </t>
  </si>
  <si>
    <t>Move Primary Floor Material to far right, Link Primary Floor Material to Mrktg response</t>
  </si>
  <si>
    <t xml:space="preserve">Types of Other Income </t>
  </si>
  <si>
    <t>Add dropdown to Other Income as a Warning but not a restriction</t>
  </si>
  <si>
    <t>Controlled Access</t>
  </si>
  <si>
    <t>Leasing Office</t>
  </si>
  <si>
    <t>Contact:</t>
  </si>
  <si>
    <t xml:space="preserve">Team </t>
  </si>
  <si>
    <t>Capture firm name instead of contact</t>
  </si>
  <si>
    <t>  2 - Existing Conditions</t>
  </si>
  <si>
    <t>  02 41 13 - Selective Site Demolition</t>
  </si>
  <si>
    <t>  02 41 16 - Structure Demolition</t>
  </si>
  <si>
    <t>  02 41 19 - Selective Demolition</t>
  </si>
  <si>
    <t>  02 42 00 - Removal and Salvage of Construction Material</t>
  </si>
  <si>
    <t>  02 50 00 - Site Remediation</t>
  </si>
  <si>
    <t>  02 61 00 - Removal and Disposal of Contaminated Soils</t>
  </si>
  <si>
    <t>  02 65 00 - Underground Storage Tank Removal</t>
  </si>
  <si>
    <t>  02 71 00 - Groundwater Treatment</t>
  </si>
  <si>
    <t>  02 72 00 - Water Decontamination</t>
  </si>
  <si>
    <t>  02 82 00 - Asbestos Remediation</t>
  </si>
  <si>
    <t>  02 83 00 - Lead Remediation</t>
  </si>
  <si>
    <t>  02 84 00 - Polychlorinate Biphenyl Remediation</t>
  </si>
  <si>
    <t>  02 87 00 - Biohazard Remediation</t>
  </si>
  <si>
    <t>  3 - Concrete</t>
  </si>
  <si>
    <t>  ---MAINTENANCE AND DEMO of CONCRETE-------------------</t>
  </si>
  <si>
    <t>  03 01 30 - Maintenance of Cast-in-Place Concrete</t>
  </si>
  <si>
    <t>  03 01 40 - Maintenance of Precast Concrete</t>
  </si>
  <si>
    <t>  03 01 50 - Maintenance of Cast Decks and Underlayment</t>
  </si>
  <si>
    <t>  03 01 60 - Maintenance of Grouting</t>
  </si>
  <si>
    <t>  03 05 05 - Selective Demolition for Concrete</t>
  </si>
  <si>
    <t>  03 08 00 - Commissioning of Concrete</t>
  </si>
  <si>
    <t>  03 11 00 - Concrete Forming</t>
  </si>
  <si>
    <t>  03 15 00 - Concrete Accessories</t>
  </si>
  <si>
    <t>  03 20 00 - Concrete Reinforcing</t>
  </si>
  <si>
    <t>  ---CAST-IN-PLACE---------------------------------------</t>
  </si>
  <si>
    <t>  03 30 00 - Cast-in-Place Concrete</t>
  </si>
  <si>
    <t>  03 30 00 A - Concrete Footings - Apts</t>
  </si>
  <si>
    <t>  03 30 00 B - Concrete Footings - Community Bldg.</t>
  </si>
  <si>
    <t>  03 30 00 C - Concrete Footings - Other</t>
  </si>
  <si>
    <t>  03 30 00 D - Concrete Foundation Wall - Apts.</t>
  </si>
  <si>
    <t>  03 30 00 E - Concrete Foundation Wall - Community Bldg.</t>
  </si>
  <si>
    <t>  03 30 00 F - Concrete Foundation Wall - Other</t>
  </si>
  <si>
    <t>  03 30 00 G - Concrete Grade Beams</t>
  </si>
  <si>
    <t>  03 31 00 - Structural Concrete</t>
  </si>
  <si>
    <t>  03 33 00 - Architectural Concrete</t>
  </si>
  <si>
    <t>  03 35 00 - Concrete Finishing</t>
  </si>
  <si>
    <t>  03 37 00 - Specialty Placed Concrete</t>
  </si>
  <si>
    <t>  03 38 00 - Post-Tensioned Concrete</t>
  </si>
  <si>
    <t>  ---PRECAST---------------------------------------------</t>
  </si>
  <si>
    <t>  03 40 00 - Precast Concrete</t>
  </si>
  <si>
    <t>  03 40 00 A - Precast Concrete - Plank</t>
  </si>
  <si>
    <t>  03 40 00 B - Precast Concrete - Double T</t>
  </si>
  <si>
    <t>  03 40 00 C - Precast Concrete - Panel</t>
  </si>
  <si>
    <t>  03 41 00 - Precast Structural Concrete</t>
  </si>
  <si>
    <t>  03 45 00 - Precast Architectural Concrete</t>
  </si>
  <si>
    <t>  03 47 00 - Site-Cast Concrete</t>
  </si>
  <si>
    <t>  03 48 00 - Precast Concrete Specialties</t>
  </si>
  <si>
    <t>  03 48 00 A - Precast Concrete Treads</t>
  </si>
  <si>
    <t>  ---DECKS and MISC.-------------------------------------</t>
  </si>
  <si>
    <t>  03 50 00 - Cast Decks and Underlayment</t>
  </si>
  <si>
    <t>  03 51 00 - Cast Roof Decks</t>
  </si>
  <si>
    <t>  03 52 00 - Lightweight Concrete Roof Insulation</t>
  </si>
  <si>
    <t>  03 53 00 - Concrete Topping</t>
  </si>
  <si>
    <t>  03 54 00 - Cast Underlayment</t>
  </si>
  <si>
    <t>  03 60 00 - Grouting</t>
  </si>
  <si>
    <t>  03 61 00 - Cementitous Grouting</t>
  </si>
  <si>
    <t>  03 62 00 - Non-Shrink Grouting</t>
  </si>
  <si>
    <t>  03 63 00 - Epoxy Grouting</t>
  </si>
  <si>
    <t>  03 64 00 - Injection Grouting</t>
  </si>
  <si>
    <t>  03 81 00 - Concrete Cutting</t>
  </si>
  <si>
    <t>  03 82 00 - Concrete Boring</t>
  </si>
  <si>
    <t>  4 - Masonry</t>
  </si>
  <si>
    <t>  ---MAINTENANCE AND DEMO. OF MASONRY--------------------</t>
  </si>
  <si>
    <t>  04 00 00 - Masonry</t>
  </si>
  <si>
    <t>  04 01 00 - Maintenance of Masonry</t>
  </si>
  <si>
    <t>  04 03 00 - Conservation Treatment for Period Masonry</t>
  </si>
  <si>
    <t>  04 05 05 - Selective Demolition for Masonry</t>
  </si>
  <si>
    <t>  04 05 13 - Masonry Mortaring</t>
  </si>
  <si>
    <t>  04 05 16 - Masonry Grouting</t>
  </si>
  <si>
    <t>  04 05 19 - Masonry Anchorage and Reinforcing</t>
  </si>
  <si>
    <t>  04 05 21 - Masonry Strengthening</t>
  </si>
  <si>
    <t>  04 05 23 - Masonry Accessories</t>
  </si>
  <si>
    <t>  04 08 00 - Commissioning of Masonry</t>
  </si>
  <si>
    <t>  ---UNIT MASONRY----------------------------------------</t>
  </si>
  <si>
    <t>  04 20 00 - Unit Masonry</t>
  </si>
  <si>
    <t>  04 21 00 - Clay Unit Masonry</t>
  </si>
  <si>
    <t>  04 21 00 A - Brick - Apts.</t>
  </si>
  <si>
    <t>  04 21 00 B - Brick - Community Bldg.</t>
  </si>
  <si>
    <t>  04 21 00 C - Brick - Other</t>
  </si>
  <si>
    <t>  04 22 00 - Concrete Unit Masonry</t>
  </si>
  <si>
    <t>  04 22 00 A - CMU - Apts.</t>
  </si>
  <si>
    <t>  04 22 00 B - CMU - Community Bldg.</t>
  </si>
  <si>
    <t>  04 22 00 C - CMU - Other</t>
  </si>
  <si>
    <t>  04 23 00 - Glass Unit Masonry</t>
  </si>
  <si>
    <t>  04 25 00 - Unit Masonry Panels</t>
  </si>
  <si>
    <t>  04 25 00 A - Unit Masonry Panels - Apts.</t>
  </si>
  <si>
    <t>  04 25 00 B - Unit Masonry Panels - Community Bldg.</t>
  </si>
  <si>
    <t>  04 25 00 C - Unit Masonry Panels - Other</t>
  </si>
  <si>
    <t>  04 29 00 - Engineered Unit Masonry</t>
  </si>
  <si>
    <t>  04 40 00 - Stone Assemblies</t>
  </si>
  <si>
    <t>  04 41 00 - Dry-Place Stone</t>
  </si>
  <si>
    <t>  04 42 00 - Exterior Stone Cladding</t>
  </si>
  <si>
    <t>  04 42 00 A - Ext. Stone Cladding - Apts.</t>
  </si>
  <si>
    <t>  04 42 00 B - Ext. Stone Cladding - Community Bldg.</t>
  </si>
  <si>
    <t>  04 42 00 C - Ext. Stone Cladding - Other</t>
  </si>
  <si>
    <t>  04 43 00 - Stone Masonry</t>
  </si>
  <si>
    <t>  04 50 00 - Refractory Masonry</t>
  </si>
  <si>
    <t>  04 51 00 - Flue Liner Masonry</t>
  </si>
  <si>
    <t>  04 57 00 - Masonry Fireplaces</t>
  </si>
  <si>
    <t>  04 71 00 - Manufactured Brick Masonry</t>
  </si>
  <si>
    <t>  04 71 00 A - Manuf. Brick Masonry - Apts.</t>
  </si>
  <si>
    <t>  04 71 00 B - Manuf. Brick Masonry - Community Bldg.</t>
  </si>
  <si>
    <t>  04 71 00 C - Manuf. Brick Masonry - Other</t>
  </si>
  <si>
    <t>  04 72 00 - Cast Stone Masonry</t>
  </si>
  <si>
    <t>  04 72 00 A - Cast Stone Masonry - Apts.</t>
  </si>
  <si>
    <t>  04 72 00 B - Cast Stone Masonry - Community Bldg.</t>
  </si>
  <si>
    <t>  04 72 00 C - Cast Stone Masonry - Other</t>
  </si>
  <si>
    <t>  04 73 00 - Manufactured Stone Masonry</t>
  </si>
  <si>
    <t>  04 73 00 A - Manuf. Stone Masonry - Apts.</t>
  </si>
  <si>
    <t>  04 73 00 B - Manuf. Stone Masonry - Community Bldg.</t>
  </si>
  <si>
    <t>  04 73 00 C - Manuf. Stone Masonry - Other</t>
  </si>
  <si>
    <t>  5 - Metals</t>
  </si>
  <si>
    <t>  05 00 00 - Metals</t>
  </si>
  <si>
    <t>  05 00 00 A - Engineering and Shop Drawing fees</t>
  </si>
  <si>
    <t>  ---MAINTENANCE AND DEMO of METALS---------------------</t>
  </si>
  <si>
    <t>  05 03 00 - Conservation Treatment for Period Metals</t>
  </si>
  <si>
    <t>  05 05 05 - Selective Demolition for Metals</t>
  </si>
  <si>
    <t>  05 05 13 - Coatings for Metal</t>
  </si>
  <si>
    <t>  05 05 19 - Post-Installed Concrete Anchors</t>
  </si>
  <si>
    <t>  05 05 23 - Metal Fastenings</t>
  </si>
  <si>
    <t>  05 05 53 - Security Metal Fastenings</t>
  </si>
  <si>
    <t>  05 08 00 - Commissioning of Metals</t>
  </si>
  <si>
    <t>  ---STRUCTURAL STEEL AND CABLING------------------------</t>
  </si>
  <si>
    <t>  05 10 00 - Structural Metal Framing</t>
  </si>
  <si>
    <t>  05 10 00 A - Structural Metal Framing - Apts.</t>
  </si>
  <si>
    <t>  05 10 00 B - Structural Metal Framing - Community Bldg.</t>
  </si>
  <si>
    <t>  05 10 00 C - Structural Metal Framing - Other</t>
  </si>
  <si>
    <t>  05 12 00 - Structural Steel Framing</t>
  </si>
  <si>
    <t>  05 12 00 A - Structural Steel Framing - Apts.</t>
  </si>
  <si>
    <t>  05 12 00 B - Structural Steel Framing - Community Bldg.</t>
  </si>
  <si>
    <t>  05 12 00 C - Structural Steel Framing - Other</t>
  </si>
  <si>
    <t>  05 14 00 - Structural Aluminum Framing</t>
  </si>
  <si>
    <t>  05 13 00 - Wire Rope Assemblies</t>
  </si>
  <si>
    <t>  05 16 00 - Structural Cabling</t>
  </si>
  <si>
    <t>  05 17 00 - Structural Rod Assemblies</t>
  </si>
  <si>
    <t>  05 21 00 - Steel Joist Framing</t>
  </si>
  <si>
    <t>  05 21 00 A - Steel Joist Framing - Apts.</t>
  </si>
  <si>
    <t>  05 21 00 B - Steel Joist Framing - Community Bldg.</t>
  </si>
  <si>
    <t>  05 21 00 C - Steel Joist Framing - Other</t>
  </si>
  <si>
    <t>  05 25 00 - Aluminum Joist Framing</t>
  </si>
  <si>
    <t>  ---DECKING---------------------------------------------</t>
  </si>
  <si>
    <t>  DECKING</t>
  </si>
  <si>
    <t>  05 31 00 - Steel Decking</t>
  </si>
  <si>
    <t>  05 31 00 A - Steel Decking - Apts.</t>
  </si>
  <si>
    <t>  05 31 00 B - Steel Decking - Community Bldg.</t>
  </si>
  <si>
    <t>  05 31 00 C - Steel Decking - Other</t>
  </si>
  <si>
    <t>  05 33 00 - Aluminum Decking</t>
  </si>
  <si>
    <t>  05 35 00 - Raceway Decking Assemblies</t>
  </si>
  <si>
    <t>  ---METAL STUD FRAMING----------------------------------</t>
  </si>
  <si>
    <t>  05 41 00 - Structural Metal Stud Framing</t>
  </si>
  <si>
    <t>  05 41 00 A - Struct. Metal Studs - Apts.</t>
  </si>
  <si>
    <t>  05 41 00 B - Struct. Metal Studs - Community Bldg.</t>
  </si>
  <si>
    <t>  05 41 00 C - Struct. Metal Studs - Other</t>
  </si>
  <si>
    <t>  05 43 00 - Metal Stud Framing</t>
  </si>
  <si>
    <t>  05 43 00 A - Metal Studs - Apts.</t>
  </si>
  <si>
    <t>  05 43 00 A - Metal Studs - Community Bldg.</t>
  </si>
  <si>
    <t>  05 43 00 C - Metal Studs - Other</t>
  </si>
  <si>
    <t>  05 44 00 - Metal Trusses</t>
  </si>
  <si>
    <t>  05 44 00 A - Metal Trusses - Apts.</t>
  </si>
  <si>
    <t>  05 44 00 B - Metal Trusses - Community Bldg.</t>
  </si>
  <si>
    <t>  05 44 00 C - Metal Trusses - Other</t>
  </si>
  <si>
    <t>  05 45 00 - Metal Support Assemblies</t>
  </si>
  <si>
    <t>  ---METAL FABRICATIONS----------------------------------</t>
  </si>
  <si>
    <t>  05 50 00 - Metal Fabrications</t>
  </si>
  <si>
    <t>  05 50 00 A - Metal Fencing and Gates</t>
  </si>
  <si>
    <t>  05 51 13 - Metal Pan Stairs</t>
  </si>
  <si>
    <t>  05 51 13 A - Metal Pan Stair - Apts.</t>
  </si>
  <si>
    <t>  05 51 13 B - Metal Pan Stair - Community Bldg.</t>
  </si>
  <si>
    <t>  05 51 13 C - Metal Pan Stair - Other</t>
  </si>
  <si>
    <t>  05 51 16 - Metal Floor Plate Stairs</t>
  </si>
  <si>
    <t>  05 51 23 - Metal Fire Escapes</t>
  </si>
  <si>
    <t>  05 51 33 - Metal Ladders</t>
  </si>
  <si>
    <t>  05 51 36 - Metal Walkways</t>
  </si>
  <si>
    <t>  05 51 36.13 - Metal Catwalks</t>
  </si>
  <si>
    <t>  05 51 36.13 - Metal Ramps</t>
  </si>
  <si>
    <t>  05 51 36.19 - Metal Platforms</t>
  </si>
  <si>
    <t>  05 52 00 - Metal Railings</t>
  </si>
  <si>
    <t>  05 52 00 A - Metal Railings - Apts.</t>
  </si>
  <si>
    <t>  05 52 00 B - Metal Railings - Common</t>
  </si>
  <si>
    <t>  05 52 00 C - Metal Railings - Community Bldg.</t>
  </si>
  <si>
    <t>  05 52 00 D - Metal Railings - Other</t>
  </si>
  <si>
    <t>  05 53 00 - Metal Gratings</t>
  </si>
  <si>
    <t>  05 54 00 - Metal Floor Plates</t>
  </si>
  <si>
    <t>  05 55 00 - Metal Stair Treads and Nosings</t>
  </si>
  <si>
    <t>  05 56 00 - Metal Castings</t>
  </si>
  <si>
    <t>  05 59 00 - Metal Specialties</t>
  </si>
  <si>
    <t>  05 70 00 - Decorative Metal</t>
  </si>
  <si>
    <t>  6 - Woods, Plastics and Composites</t>
  </si>
  <si>
    <t>  06 00 00 - Wood, Plastics, and Composites</t>
  </si>
  <si>
    <t>  06 00 00 A - Engineering and Shop Drawing fees</t>
  </si>
  <si>
    <t>  ---MAINTAIN. AND DEMO of WOODS, PLASTICS and COMPS.---</t>
  </si>
  <si>
    <t>  06 01 10 - Maintenance of Rough Carpentry</t>
  </si>
  <si>
    <t>  06 01 20 - Maintenance of Finish Carpentry</t>
  </si>
  <si>
    <t>  06 01 40 - Maintenance of Architectural Woodwork</t>
  </si>
  <si>
    <t>  06 01 50 - Maintenance of Structural Plastics</t>
  </si>
  <si>
    <t>  06 01 60 - Maintenance of Plastic Fabrications</t>
  </si>
  <si>
    <t>  06 01 70 - Maintenance of Structural Composites</t>
  </si>
  <si>
    <t>  06 01 80 - Maintenance of Composite Assemblies</t>
  </si>
  <si>
    <t>  06 03 00 - Conservation Treatment for Period Wood</t>
  </si>
  <si>
    <t>  06 05 05 - Selective Demolition for Wood/Plastics/Compo</t>
  </si>
  <si>
    <t>  06 05 73 - Wood Treatment</t>
  </si>
  <si>
    <t>  06 05 83 - Shop-Applied Wood Coatings</t>
  </si>
  <si>
    <t>  06 08 00 - Commissioning of Wood, Plastics &amp; Composites</t>
  </si>
  <si>
    <t>  ---FRAMING---------------------------------------------</t>
  </si>
  <si>
    <t>  06 10 00 - Rough Carpentry</t>
  </si>
  <si>
    <t>  06 10 00 A - Rough Carpentry - Apts.</t>
  </si>
  <si>
    <t>  06 10 00 B - Rough Carpentry - Community Bldg.</t>
  </si>
  <si>
    <t>  06 10 00 C - Rough Carpentry - Other</t>
  </si>
  <si>
    <t>  06 10 00 D - Rough Carpentry - Blocking</t>
  </si>
  <si>
    <t>  06 11 00 - Wood Framing</t>
  </si>
  <si>
    <t>  06 11 00 A - Wood Framing - Apts.</t>
  </si>
  <si>
    <t>  06 11 00 B - Wood Framing - Community Bldg.</t>
  </si>
  <si>
    <t>  06 11 00 C - Wood Framing - Other</t>
  </si>
  <si>
    <t>  06 12 00 - Structural Panels</t>
  </si>
  <si>
    <t>  06 13 00 - Heavy Timber Construction</t>
  </si>
  <si>
    <t>  06 14 00 - Treated Wood Foundations</t>
  </si>
  <si>
    <t>  ---SHEATHING/DECKING-----------------------------------</t>
  </si>
  <si>
    <t>  06 15 00 - Wood Decking</t>
  </si>
  <si>
    <t>  06 15 00 A - Wood Decking - Apts.</t>
  </si>
  <si>
    <t>  06 15 00 B - Wood Decking - Common</t>
  </si>
  <si>
    <t>  06 15 00 C - Wood Decking - Community Bldg.</t>
  </si>
  <si>
    <t>  06 15 00 D - Wood Decking - Other</t>
  </si>
  <si>
    <t>  06 16 00 - Sheathing</t>
  </si>
  <si>
    <t>  06 16 00 A - Sheathing - Apts.</t>
  </si>
  <si>
    <t>  06 16 00 B - Sheathing - Community Bldg.</t>
  </si>
  <si>
    <t>  06 16 00 C - Sheathing - Other</t>
  </si>
  <si>
    <t>  06 16 13 - Insulating Sheathing</t>
  </si>
  <si>
    <t>  06 16 13 A - Insulating Sheathing - Apts.</t>
  </si>
  <si>
    <t>  06 16 13 B - Insulating Sheathing - Community Bldg.</t>
  </si>
  <si>
    <t>  06 16 13 C - Insulating Sheathing - Other</t>
  </si>
  <si>
    <t>  06 16 23 - Subflooring</t>
  </si>
  <si>
    <t>  06 16 23 A - Subflooring - Apts.</t>
  </si>
  <si>
    <t>  06 16 23 B - Subflooring - Community Bldg.</t>
  </si>
  <si>
    <t>  06 16 23 C - Subflooring - Other</t>
  </si>
  <si>
    <t>  06 16 26 - Underlayment</t>
  </si>
  <si>
    <t>  06 16 36 - Wood Panel Product Sheathing</t>
  </si>
  <si>
    <t>  06 16 43 - Gypsum Sheathing</t>
  </si>
  <si>
    <t>  06 16 43 A - Gyp. Sheathing - Apts.</t>
  </si>
  <si>
    <t>  06 16 43 B - Gyp. Sheathing - Community Bldg.</t>
  </si>
  <si>
    <t>  06 16 43 C - Gyp. Sheathing - Other</t>
  </si>
  <si>
    <t>  06 16 53 - Moisture-Resistant Sheathing Board</t>
  </si>
  <si>
    <t>  06 16 63 - Cementitious Sheathing</t>
  </si>
  <si>
    <t>  06 16 63 A - Cementitious Sheathing - Apts.</t>
  </si>
  <si>
    <t>  06 16 63 B - Cementitious Sheathing - Community Bldg.</t>
  </si>
  <si>
    <t>  06 16 63 C - Cementitious Sheathing - Other</t>
  </si>
  <si>
    <t>  06 17 00 - Shop-Fabricated Structural Wood</t>
  </si>
  <si>
    <t>  06 18 00 - Glued-Laminated Construction</t>
  </si>
  <si>
    <t>  ---FINISH CARPENTRY------------------------------------</t>
  </si>
  <si>
    <t>  06 20 00 - Finish Carpentry</t>
  </si>
  <si>
    <t>  06 20 13 - Exterior Finish Carpentry</t>
  </si>
  <si>
    <t>  06 20 23 - Interior Finish Carpentry</t>
  </si>
  <si>
    <t>  06 20 23 A - Wood Base - Apts.</t>
  </si>
  <si>
    <t>  06 20 23 B - Wood Base - Common</t>
  </si>
  <si>
    <t>  06 20 23 C - Wood Base - Community Bldg.</t>
  </si>
  <si>
    <t>  06 20 23 D - Wood Sills - Apts.</t>
  </si>
  <si>
    <t>  06 20 23 E - Wood Sills - Common</t>
  </si>
  <si>
    <t>  06 20 23 F - Wood Sills - Community Bldg.</t>
  </si>
  <si>
    <t>  ---WOODWORK--------------------------------------------</t>
  </si>
  <si>
    <t>  06 22 00 - Millwork</t>
  </si>
  <si>
    <t>  06 40 00 - Architectural Woodwork</t>
  </si>
  <si>
    <t>  06 40 13 - Exterior Architectural Woodwork</t>
  </si>
  <si>
    <t>  06 40 23 - Interior Architectural Woodwork</t>
  </si>
  <si>
    <t>  06 41 00 - Architectural Wood Casework</t>
  </si>
  <si>
    <t>  06 41 93 - Cabinet and Drawer Hardware</t>
  </si>
  <si>
    <t>  06 42 00 - Wood Paneling</t>
  </si>
  <si>
    <t>  06 43 13 - Wood Stairs</t>
  </si>
  <si>
    <t>  06 43 13 A - Wood Stairs - Apts.</t>
  </si>
  <si>
    <t>  06 43 13 B - Wood Stairs - Common</t>
  </si>
  <si>
    <t>  06 43 13 C - Wood Stairs - Community Bldg.</t>
  </si>
  <si>
    <t>  06 43 13 D - Wood Stairs - Other</t>
  </si>
  <si>
    <t>  06 43 16 - Wood Railings</t>
  </si>
  <si>
    <t>  06 43 16 A - Wood Railings - Apts.</t>
  </si>
  <si>
    <t>  06 43 16 B - Wood Railings - Common</t>
  </si>
  <si>
    <t>  06 43 16 C - Wood Railings - Community Bldg.</t>
  </si>
  <si>
    <t>  06 43 16 D - Wood Railings - Other</t>
  </si>
  <si>
    <t>  06 44 00 - Ornamental Woodwork</t>
  </si>
  <si>
    <t>  06 46 00 - Wood Trim</t>
  </si>
  <si>
    <t>  06 46 00 A - Wood Trim - Apts.</t>
  </si>
  <si>
    <t>  06 46 00 B - Wood Trim - Common</t>
  </si>
  <si>
    <t>  06 46 00 C - Wood Trim - Community Bldg</t>
  </si>
  <si>
    <t>  06 46 00 D - Wood Trim - Other</t>
  </si>
  <si>
    <t>  06 48 00 - Wood Frames</t>
  </si>
  <si>
    <t>  06 49 00 - Wood Screens and Shutters</t>
  </si>
  <si>
    <t>  ---VINYL/PLASTICS--------------------------------------</t>
  </si>
  <si>
    <t>  06 52 00 - Plastic Structural Assemblies</t>
  </si>
  <si>
    <t>  06 53 00 - Plastic Decking</t>
  </si>
  <si>
    <t>  06 53 00 A - Plastic Decking - Apts.</t>
  </si>
  <si>
    <t>  06 53 00 B - Plastic Decking - Common</t>
  </si>
  <si>
    <t>  06 53 00 C - Plastic Decking - Community Bldg.</t>
  </si>
  <si>
    <t>  06 60 00 - Plastic Fabrications</t>
  </si>
  <si>
    <t>  06 63 00 - Plastic Railings</t>
  </si>
  <si>
    <t>  06 63 00 A - Plastic Railings - Apts.</t>
  </si>
  <si>
    <t>  06 63 00 B - Plastic Railings - Common</t>
  </si>
  <si>
    <t>  06 63 00 C - Plastic Railings - Community Bldg.</t>
  </si>
  <si>
    <t>  06 64 00 - Plastic Paneling</t>
  </si>
  <si>
    <t>  06 65 00 - Plastic Trim</t>
  </si>
  <si>
    <t>  06 65 00 A - Plastic Trim - Apts.</t>
  </si>
  <si>
    <t>  06 65 00 B - Plastic Trim - Common</t>
  </si>
  <si>
    <t>  06 65 00 C - Plastic Trim - Community Bldg.</t>
  </si>
  <si>
    <t>  06 65 00 D - Plastic Trim - Other</t>
  </si>
  <si>
    <t>  ---COMPOSITES------------------------------------------</t>
  </si>
  <si>
    <t>  06 72 00 - Composites Structural Assemblies</t>
  </si>
  <si>
    <t>  06 73 00 - Composite Decking</t>
  </si>
  <si>
    <t>  06 73 00 A - Composite Decking - Apts.</t>
  </si>
  <si>
    <t>  06 73 00 B - Composite Decking - Common</t>
  </si>
  <si>
    <t>  06 73 00 C - Composite Decking - Community Bldg.</t>
  </si>
  <si>
    <t>  06 74 00 - Composite Gratings</t>
  </si>
  <si>
    <t>  06 80 00 - Composite Fabrications</t>
  </si>
  <si>
    <t>  06 81 00 - Composite Railings</t>
  </si>
  <si>
    <t>  06 81 00 A - Composite Railings - Apts.</t>
  </si>
  <si>
    <t>  06 81 00 B - Composite Railings - Common</t>
  </si>
  <si>
    <t>  06 81 00 C - Composite Railings - Community Bldg.</t>
  </si>
  <si>
    <t>  06 82 00 - Composite Trim</t>
  </si>
  <si>
    <t>  06 82 00 A - Composite Trim - Apts.</t>
  </si>
  <si>
    <t>  06 82 00 B - Composite Trim - Common</t>
  </si>
  <si>
    <t>  06 82 00 C - Composite Trim - Community Bldg.</t>
  </si>
  <si>
    <t>  06 82 00 D - Composite Trim - Other</t>
  </si>
  <si>
    <t>  06 83 00 - Composite Paneling</t>
  </si>
  <si>
    <t>  7 - Thermal and Moisture Protection</t>
  </si>
  <si>
    <t>  ---MAINT. AND DEMO. of THERM. and MOISTURE PROTECT----</t>
  </si>
  <si>
    <t>  07 00 00 - Thermal and Moisture Protection</t>
  </si>
  <si>
    <t>  07 01 00 - Op &amp; Maint of Thermal &amp; Moisture Protection</t>
  </si>
  <si>
    <t>  07 03 00 - Conservation Treatment for Period Roofing</t>
  </si>
  <si>
    <t>  07 05 05 - Selec Demolition for Thermal&amp;Moisture Protec</t>
  </si>
  <si>
    <t>  07 05 43 - Cladding Support Systems</t>
  </si>
  <si>
    <t>  07 08 00 - Commissioning of Thermal &amp; Moisture Protect</t>
  </si>
  <si>
    <t>  ---WATERPROOFING---------------------------------------</t>
  </si>
  <si>
    <t>  07 11 00 - Dampproofing</t>
  </si>
  <si>
    <t>  07 11 00 A - Damp Proofing - Apts.</t>
  </si>
  <si>
    <t>  07 11 00 B - Damp Proofing - Community Bldg.</t>
  </si>
  <si>
    <t>  07 11 00 C - Damp Proofing - Other</t>
  </si>
  <si>
    <t>  07 12 00 - Built-Up Bituminous Waterproofing</t>
  </si>
  <si>
    <t>  07 12 00 A - Built-Up Bituminous Waterproofing - Apts.</t>
  </si>
  <si>
    <t>  07 12 00 B - Built-Up Bitum. Waterproofing - Comm. Bldg</t>
  </si>
  <si>
    <t>  07 12 00 C - Built-Up Bituminous Waterproofing - Other</t>
  </si>
  <si>
    <t>  07 13 00 - Sheet Waterproofing</t>
  </si>
  <si>
    <t>  07 13 00 A - Sheet Waterproofing - Apts.</t>
  </si>
  <si>
    <t>  07 13 00 B - Sheet Waterproofing - Community Bldg.</t>
  </si>
  <si>
    <t>  07 13 00 C - Sheet Waterproofing - Other</t>
  </si>
  <si>
    <t>  07 14 00 - Fluid-Applied Waterproofing</t>
  </si>
  <si>
    <t>  07 14 00 A - Fluid Applied Waterproofing - Apts.</t>
  </si>
  <si>
    <t>  07 14 00 B - Fluid Applied Waterproofing - Comm. Bldg.</t>
  </si>
  <si>
    <t>  07 14 00 C - Fluid Applied Waterproofing - Other</t>
  </si>
  <si>
    <t>  07 15 00 A - Sheet Metal Waterproofing - Apts.</t>
  </si>
  <si>
    <t>  07 15 00 B - Sheet Metal Waterproofing - Community Bldg</t>
  </si>
  <si>
    <t>  07 15 00 C - Sheet Metal Waterproofing - Other</t>
  </si>
  <si>
    <t>  07 17 00 - Bentonite Waterproofing</t>
  </si>
  <si>
    <t>  07 17 00 A - Bentonite Waterproofing - Apts.</t>
  </si>
  <si>
    <t>  07 17 00 B - Bentonite Waterproofing - Community Bldg</t>
  </si>
  <si>
    <t>  07 17 00 C - Bentonite Waterproofing - Other</t>
  </si>
  <si>
    <t>  ---COATINGS--------------------------------------------</t>
  </si>
  <si>
    <t>  07 18 00 - Traffic Coatings</t>
  </si>
  <si>
    <t>  07 19 00 - Water Repellents</t>
  </si>
  <si>
    <t>  ---INSULATION------------------------------------------</t>
  </si>
  <si>
    <t>  07 21 00 - Thermal Insulation</t>
  </si>
  <si>
    <t>  07 21 13 A - Board Insulation - Apts.</t>
  </si>
  <si>
    <t>  07 21 13 B - Board Insulation - Community Bldg.</t>
  </si>
  <si>
    <t>  07 21 13 C - Board Insulation - Other</t>
  </si>
  <si>
    <t>  07 21 16 - Blanket Insulation</t>
  </si>
  <si>
    <t>  07 21 16 A - Blanket Insulation - Apts.</t>
  </si>
  <si>
    <t>  07 21 16 B - Blanket Insulation - Community Bldg.</t>
  </si>
  <si>
    <t>  07 21 16 C - Blanket Insulation - Other</t>
  </si>
  <si>
    <t>  07 21 19 - Foamed-In-Place Insulation</t>
  </si>
  <si>
    <t>  07 21 26 - Blown Insulation</t>
  </si>
  <si>
    <t>  07 21 26 A - Blown Insulation - Apts.</t>
  </si>
  <si>
    <t>  07 21 26 B - Blown Insulation - Community Bldg.</t>
  </si>
  <si>
    <t>  07 21 26 C - Blown Insulation - Other</t>
  </si>
  <si>
    <t>  07 21 29 - Sprayed Insulation</t>
  </si>
  <si>
    <t>  07 21 29 A - Sprayed Insulation - Apts.</t>
  </si>
  <si>
    <t>  07 21 29 B - Sprayed Insulation - Community Bldg.</t>
  </si>
  <si>
    <t>  07 21 29 C - Sprayed Insulation - Other</t>
  </si>
  <si>
    <t>  07 22 00 - Roof and Deck Insulation</t>
  </si>
  <si>
    <t>  07 22 00 A - Roof and Deck Insulation - Apts.</t>
  </si>
  <si>
    <t>  07 22 00 B - Roof and Deck Insulation - Community Bldg.</t>
  </si>
  <si>
    <t>  07 22 00 C - Roof and Deck Insulation - Other</t>
  </si>
  <si>
    <t>  ---EIFS------------------------------------------------</t>
  </si>
  <si>
    <t>  07 24 00 - Exterior Insulation and Finish Systems</t>
  </si>
  <si>
    <t>  07 24 00 A - EIFS - Apts.</t>
  </si>
  <si>
    <t>  07 24 00 B - EIFS - Community Bldg.</t>
  </si>
  <si>
    <t>  07 24 00 C - EIFS - Other</t>
  </si>
  <si>
    <t>  ---WEATHER BARRIERS------------------------------------</t>
  </si>
  <si>
    <t>  07 25 00 - Weather Barriers</t>
  </si>
  <si>
    <t>  07 25 00 A - Weather Barriers - Apts</t>
  </si>
  <si>
    <t>  07 25 00 B - Weather Barriers - Community Bldg.</t>
  </si>
  <si>
    <t>  07 25 00 C - Weather Barriers - Other</t>
  </si>
  <si>
    <t>  07 26 00 - Vapor Retarders</t>
  </si>
  <si>
    <t>  07 27 00 - Air Barriers</t>
  </si>
  <si>
    <t>  ---SHINGLES/ROOF TILES/GREEN ROOFING-------------------</t>
  </si>
  <si>
    <t>  07 31 13 - Asphalt Shingles</t>
  </si>
  <si>
    <t>  07 31 13 A - Asphalt Shingles - Apts.</t>
  </si>
  <si>
    <t>  07 31 13 B - Asphalt Shingles - Community Bldg.</t>
  </si>
  <si>
    <t>  07 31 13 C - Asphalt Shingles - Other</t>
  </si>
  <si>
    <t>  07 31 16 - Metal Shingles</t>
  </si>
  <si>
    <t>  07 31 26 - Slate Shingles</t>
  </si>
  <si>
    <t>  07 31 29 - Wood Shingles and Shakes</t>
  </si>
  <si>
    <t>  07 31 33 - Composite Rubber Shingles</t>
  </si>
  <si>
    <t>  07 32 00 - Roof Tiles</t>
  </si>
  <si>
    <t>  07 33 00 - Natural Roof Coverings</t>
  </si>
  <si>
    <t>  ---WALL/ROOF PANELS and SOFFITS------------------------</t>
  </si>
  <si>
    <t>  07 41 00 - Roof Panels</t>
  </si>
  <si>
    <t>  07 42 00 - Wall Panels</t>
  </si>
  <si>
    <t>  07 42 13 - Metal Wall Panels</t>
  </si>
  <si>
    <t>  07 42 13 A - Metal Wall Panels - Apts.</t>
  </si>
  <si>
    <t>  07 42 13 B - Metal Wall Panels - Community Bldg.</t>
  </si>
  <si>
    <t>  07 42 13 C - Metal Wall Panels - Other</t>
  </si>
  <si>
    <t>  07 42 23 - Wood Wall Panels</t>
  </si>
  <si>
    <t>  07 42 23 A - Wood Wall Panels - Apts.</t>
  </si>
  <si>
    <t>  07 42 23 B - Wood Wall Panels - Community Bldg.</t>
  </si>
  <si>
    <t>  07 42 23 C - Wood Wall Panels - Other</t>
  </si>
  <si>
    <t>  07 42 26 - Tile Wall Panels</t>
  </si>
  <si>
    <t>  07 42 33 - Plastic Wall Panels</t>
  </si>
  <si>
    <t>  07 42 43 - Composite Wall Panels</t>
  </si>
  <si>
    <t>  07 42 46 - Cementitious Wall Panels</t>
  </si>
  <si>
    <t>  07 42 46 A - Cementitious Wall Panels - Apts.</t>
  </si>
  <si>
    <t>  07 42 46 B - Cementitious Wall Panels - Community Bldg.</t>
  </si>
  <si>
    <t>  07 42 46 C - Cementitious Wall Panels - Other</t>
  </si>
  <si>
    <t>  07 42 63 - Fabricated Wall Panel Assemblies</t>
  </si>
  <si>
    <t>  07 42 93 - Soffit Panels</t>
  </si>
  <si>
    <t>  07 44 00 - Faced Panels</t>
  </si>
  <si>
    <t>  ---SIDING----------------------------------------------</t>
  </si>
  <si>
    <t>  07 46 00 - Siding</t>
  </si>
  <si>
    <t>  07 46 16 - Aluminum Siding</t>
  </si>
  <si>
    <t>  07 46 16 A - Aluminum Siding - Apts.</t>
  </si>
  <si>
    <t>  07 46 16 B - Aluminum Siding - Community Bldg.</t>
  </si>
  <si>
    <t>  07 46 16 C - Aluminum Siding - Other</t>
  </si>
  <si>
    <t>  07 46 23 - Wood Siding</t>
  </si>
  <si>
    <t>  07 46 33 - Plastic Siding</t>
  </si>
  <si>
    <t>  07 46 43 - Composition Siding</t>
  </si>
  <si>
    <t>  07 46 43 A - Vinyl Siding - Apts.</t>
  </si>
  <si>
    <t>  07 46 43 B - Vinyl Siding - Community Bldg.</t>
  </si>
  <si>
    <t>  07 46 43 C - Vinyl Siding - Other</t>
  </si>
  <si>
    <t>  07 46 46 - Fiber-Cement Siding</t>
  </si>
  <si>
    <t>  07 46 46 A - Fiber Cement Siding - Apts.</t>
  </si>
  <si>
    <t>  07 46 46 B - Fiber Cement Siding - Community Bldg.</t>
  </si>
  <si>
    <t>  07 46 46 C - Fiber Cement Siding - Other</t>
  </si>
  <si>
    <t>  07 46 63 - Fabricated Panel Assemblies with Siding</t>
  </si>
  <si>
    <t>  ---FLAT ROOFING----------------------------------------</t>
  </si>
  <si>
    <t>  07 50 00 - Membrane Roofing</t>
  </si>
  <si>
    <t>  07 50 00 A - Membrane Roofing - Apts.</t>
  </si>
  <si>
    <t>  07 50 00 B - Membrane Roofing - Community Bldg.</t>
  </si>
  <si>
    <t>  07 50 00 C - Membrane Roofing - Other</t>
  </si>
  <si>
    <t>  07 51 00 - Built-Up Bituminous Roofing</t>
  </si>
  <si>
    <t>  07 51 00 A - Built-Up Bituminous Roofing - Apts.</t>
  </si>
  <si>
    <t>  07 51 00 B - Built-Up Bituminous Roofing - Comm. Bldg</t>
  </si>
  <si>
    <t>  07 51 00 C - Built-Up Bituminous Roofing - Other</t>
  </si>
  <si>
    <t>  07 52 00 - Modified Bituminous Membrane Roofing</t>
  </si>
  <si>
    <t>  07 53 00 - Elastomeric Membrane Roofing</t>
  </si>
  <si>
    <t>  07 53 00 A - EPDM Membrane Roofing - Apts.</t>
  </si>
  <si>
    <t>  07 53 00 B - EPDM Membrane Roofing - Comm. Bldg</t>
  </si>
  <si>
    <t>  07 53 00 C - EPDM Membrane Roofing - Other</t>
  </si>
  <si>
    <t>  07 54 00 - Thermoplastic Membrane Roofing</t>
  </si>
  <si>
    <t>  07 54 00 A - TPO Membrane Roofing - Apts</t>
  </si>
  <si>
    <t>  07 54 00 B - TPO Membrane Roofing - Community Bldg</t>
  </si>
  <si>
    <t>  07 54 00 C - TPO Membrane Roofing - Other</t>
  </si>
  <si>
    <t>  07 56 00 - Fluid-Applied Roofing</t>
  </si>
  <si>
    <t>  07 58 00 - Roll Roofing</t>
  </si>
  <si>
    <t>  ---MISC. ROOFING and FLASHING--------------------------</t>
  </si>
  <si>
    <t>  07 60 00 - Flashing and Sheet Metal</t>
  </si>
  <si>
    <t>  07 61 00 - Sheet Metal Roofing</t>
  </si>
  <si>
    <t>  07 62 00 - Sheet Metal Flashing and Trim</t>
  </si>
  <si>
    <t>  07 65 00 - Flexible Flashing</t>
  </si>
  <si>
    <t>  07 70 00 - Roof and Wall Specialties and Asseccories</t>
  </si>
  <si>
    <t>  07 71 00 - Roof Specialties</t>
  </si>
  <si>
    <t>  07 72 00 - Roof Accessories</t>
  </si>
  <si>
    <t>  07 72 00 A - Roof Walk Pads</t>
  </si>
  <si>
    <t>  07 76 00 - Roof Pavers</t>
  </si>
  <si>
    <t>  ---FIRE PROTECTION-------------------------------------</t>
  </si>
  <si>
    <t>  07 80 00 - Fire and Smoke Protection</t>
  </si>
  <si>
    <t>  07 81 00 - Applied Fireproofing</t>
  </si>
  <si>
    <t>  07 82 00 - Board Fireproofing</t>
  </si>
  <si>
    <t>  07 84 00 - Firestopping</t>
  </si>
  <si>
    <t>  07 86 00 - Smoke Seals</t>
  </si>
  <si>
    <t>  07 87 00 - Smoke Containment Barriers</t>
  </si>
  <si>
    <t>  ---JOINTS----------------------------------------------</t>
  </si>
  <si>
    <t>  07 90 00 - Joint Protection</t>
  </si>
  <si>
    <t>  07 91 00 - Preformed Joint Seals</t>
  </si>
  <si>
    <t>  07 92 00 - Joint Sealants</t>
  </si>
  <si>
    <t>  07 95 00 - Expansion Control</t>
  </si>
  <si>
    <t>  8 - Openings</t>
  </si>
  <si>
    <t>  ---MAINTENANCE AND DEMO of OPENINGS-------------------</t>
  </si>
  <si>
    <t>  08 01 00 A - Operation and Maintenance of Doors</t>
  </si>
  <si>
    <t>  08 01 00 B - Operation and Maintenance of Windows</t>
  </si>
  <si>
    <t>  08 03 00 - Conservation Treatment for Period Openings</t>
  </si>
  <si>
    <t>  08 05 05 A - Selective Demolition for Doors</t>
  </si>
  <si>
    <t>  08 05 05 B - Selective Demolition for Windows</t>
  </si>
  <si>
    <t>  08 08 00 - Commissioning of Openings</t>
  </si>
  <si>
    <t>  ---DOORS and FRAMES------------------------------------</t>
  </si>
  <si>
    <t>  08 11 00 - Metal Doors and Frames</t>
  </si>
  <si>
    <t>  08 11 13 - Hollow Metal Doors and Frames</t>
  </si>
  <si>
    <t>  08 11 13 A - Hollow Metal Doors and Frames - Apts</t>
  </si>
  <si>
    <t>  08 11 13 B - Hollow Metal Doors and Frames - Common</t>
  </si>
  <si>
    <t>  08 11 13 C - Hollow Metal Doors and Frames - Comm. Bldg</t>
  </si>
  <si>
    <t>  08 11 16 - Aluminum Doors and Frames</t>
  </si>
  <si>
    <t>  08 11 16 A - Aluminum Doors and Frames - Apts</t>
  </si>
  <si>
    <t>  08 11 16 B - Aluminum Doors and Frames - Common</t>
  </si>
  <si>
    <t>  08 11 16 C - Aluminum Doors and Frames - Comm. Bldg</t>
  </si>
  <si>
    <t>  08 11 63 - Metal Screen and Storm Doors and Frames</t>
  </si>
  <si>
    <t>  08 11 73 - Sliding Metal Fire Doors</t>
  </si>
  <si>
    <t>  08 12 00 - Metal Frames</t>
  </si>
  <si>
    <t>  08 12 13 - Hollow Metal Frames</t>
  </si>
  <si>
    <t>  ---METAL DOORS-----------------------------------------</t>
  </si>
  <si>
    <t>  08 13 00 - Metal Doors</t>
  </si>
  <si>
    <t>  08 13 13 - Hollow Metal Doors</t>
  </si>
  <si>
    <t>  08 13 73 - Sliding Metal Doors</t>
  </si>
  <si>
    <t>  08 13 76 - Bifolding Metal Doors</t>
  </si>
  <si>
    <t>  ---WOOD DOORS------------------------------------------</t>
  </si>
  <si>
    <t>  08 14 00 - Wood Doors</t>
  </si>
  <si>
    <t>  08 14 00 A - Wood Doors - Apts.</t>
  </si>
  <si>
    <t>  08 14 00 B - Wood Doors - Common</t>
  </si>
  <si>
    <t>  08 14 00 C - Wood Doors - Comm. Bldg.</t>
  </si>
  <si>
    <t>  08 14 16 - Flush Wood Doors</t>
  </si>
  <si>
    <t>  08 14 23 - Clad Wood Doors</t>
  </si>
  <si>
    <t>  08 14 29 - Prefinished Wood Doors</t>
  </si>
  <si>
    <t>  08 14 29 A - Prefinished Wood Doors - Apts.</t>
  </si>
  <si>
    <t>  08 14 29 B - Prefinished Wood Doors - Common</t>
  </si>
  <si>
    <t>  08 14 29 C - Prefinished Wood Doors - Comm. Bldg.</t>
  </si>
  <si>
    <t>  08 14 66 - Wood Screen Doors</t>
  </si>
  <si>
    <t>  08 14 69 - Wood Storm Doors</t>
  </si>
  <si>
    <t>  08 14 73 - Sliding Wood Doors</t>
  </si>
  <si>
    <t>  08 14 76 - Bifolding Wood Doors</t>
  </si>
  <si>
    <t>  ---VINYL/PLASTIC DOORS---------------------------------</t>
  </si>
  <si>
    <t>  08 15 00 - Plastic Doors</t>
  </si>
  <si>
    <t>  08 15 66 - Plastic Screen Doors</t>
  </si>
  <si>
    <t>  08 15 69 - Plastic Storm Doors</t>
  </si>
  <si>
    <t>  08 15 73 - Sliding Plastic Doors</t>
  </si>
  <si>
    <t>  08 15 76 - Bifolding Plastic Doors</t>
  </si>
  <si>
    <t>  ---FIBERGLASS/COMPOSITE DOORS--------------------------</t>
  </si>
  <si>
    <t>  08 16 00 - Composite Doors</t>
  </si>
  <si>
    <t>  08 16 13 - Fiberglass Doors</t>
  </si>
  <si>
    <t>  08 16 13 A - Fiberglass Doors - Apts.</t>
  </si>
  <si>
    <t>  08 16 13 B - Fiberglass Doors - Common</t>
  </si>
  <si>
    <t>  08 16 13 C - Fiberglass Doors - Comm. Bldg.</t>
  </si>
  <si>
    <t>  08 16 73 - Sliding Composite Doors</t>
  </si>
  <si>
    <t>  08 16 76 - Bifolding Composite Doors</t>
  </si>
  <si>
    <t>  ---ACCESS PANEL, SLIDING GLASS, and COILING-----------</t>
  </si>
  <si>
    <t>  08 30 00 - Specialty Doors and Frames</t>
  </si>
  <si>
    <t>  08 31 00 - Access Doors and Panels</t>
  </si>
  <si>
    <t>  08 32 00 - Sliding Glass Doors</t>
  </si>
  <si>
    <t>  08 33 00 - Coiling Doors and Grilles</t>
  </si>
  <si>
    <t>  08 33 13 - Coiling Counter Doors</t>
  </si>
  <si>
    <t>  08 33 23 - Overhead Coiling Doors</t>
  </si>
  <si>
    <t>  08 33 33 - Side Coiling Doors</t>
  </si>
  <si>
    <t>  08 33 43 - Overhead Coiling Smoke Curtains</t>
  </si>
  <si>
    <t>  08 33 44 - Overhead Coiling Fire Curtains</t>
  </si>
  <si>
    <t>  08 34 00 - Special Function Doors</t>
  </si>
  <si>
    <t>  ---ENTRANCES, STOREFRONTS and CURTAIN WALLS------------</t>
  </si>
  <si>
    <t>  08 40 00 - Entrances, Storefronts, and Curtain Walls</t>
  </si>
  <si>
    <t>  08 41 00 - Entrances and Storefronts</t>
  </si>
  <si>
    <t>  08 41 13 - Aluminum-Framed Entrances and Storefronts</t>
  </si>
  <si>
    <t>  08 41 13 A - Aluminum Storefronts - Apts.</t>
  </si>
  <si>
    <t>  08 41 13 B - Aluminum Storefronts - Common</t>
  </si>
  <si>
    <t>  08 41 13 C - Aluminum Storefronts - Comm. Bldg.</t>
  </si>
  <si>
    <t>  08 41 26 - All-Glass Entrances and Storefronts</t>
  </si>
  <si>
    <t>  08 42 33 - Revolving Door Entrances</t>
  </si>
  <si>
    <t>  08 44 00 - Curtain Wall and Glazed Assemblies</t>
  </si>
  <si>
    <t>  ---WINDOWS---------------------------------------------</t>
  </si>
  <si>
    <t>  ---METAL WINDOWS--------------------------------------</t>
  </si>
  <si>
    <t>  08 51 00 - Metal Windows</t>
  </si>
  <si>
    <t>  08 51 13 - Aluminum Windows</t>
  </si>
  <si>
    <t>  08 51 13 A - Aluminum Windows - Apts.</t>
  </si>
  <si>
    <t>  08 51 13 B - Aluminum Windows - Common</t>
  </si>
  <si>
    <t>  08 51 13 C - Aluminum Windows - Comm. Bldg.</t>
  </si>
  <si>
    <t>  08 51 66 - Metal Window Screens</t>
  </si>
  <si>
    <t>  08 51 69 - Metal Storm Windows</t>
  </si>
  <si>
    <t>  ---WOOD WINDOWS----------------------------------------</t>
  </si>
  <si>
    <t>  08 52 00 - Wood Windows</t>
  </si>
  <si>
    <t>  08 52 13 - Metal-Clad Wood Windows</t>
  </si>
  <si>
    <t>  08 52 16 - Plastic-Clad Wood Windows</t>
  </si>
  <si>
    <t>  08 52 66 - Wood Window Screens</t>
  </si>
  <si>
    <t>  08 52 69 - Wood Storm Windows</t>
  </si>
  <si>
    <t>  ---VINYL/PLASTIC WINDOWS-------------------------------</t>
  </si>
  <si>
    <t>  08 53 00 - Plastic Windows</t>
  </si>
  <si>
    <t>  08 53 13 - Vinyl Windows</t>
  </si>
  <si>
    <t>  08 53 13 A - Vinyl Windows - Apts.</t>
  </si>
  <si>
    <t>  08 53 13 B - Vinyl Windows - Common</t>
  </si>
  <si>
    <t>  08 53 13 C - Vinyl Windows - Comm. Bldg.</t>
  </si>
  <si>
    <t>  08 53 66 - Vinyl Window Screens</t>
  </si>
  <si>
    <t>  08 53 66 A - Vinyl Window Screens - Apts.</t>
  </si>
  <si>
    <t>  08 53 66 B - Vinyl Window Screens - Common</t>
  </si>
  <si>
    <t>  08 53 66 C - Vinyl Window Screens - Comm. Bldg.</t>
  </si>
  <si>
    <t>  08 53 69 - Vinyl Storm Windows</t>
  </si>
  <si>
    <t>  ---FIBERGLASS/COMPOSITE WINDOWS------------------------</t>
  </si>
  <si>
    <t>  08 54 00 - Composite Windows</t>
  </si>
  <si>
    <t>  08 54 13 - Fiberglass Windows</t>
  </si>
  <si>
    <t>  08 54 13 A - Fiberglass Windows - Apts.</t>
  </si>
  <si>
    <t>  08 54 13 B - Fiberglass Windows - Common</t>
  </si>
  <si>
    <t>  08 54 13 C - Fiberglass Windows - Comm. Bldg.</t>
  </si>
  <si>
    <t>  08 54 66 - Fiberglass Window Screens</t>
  </si>
  <si>
    <t>  08 54 66 A - Fiberglass Window Screens - Apts.</t>
  </si>
  <si>
    <t>  08 54 66 B - Fiberglass Window Screens - Common</t>
  </si>
  <si>
    <t>  08 54 66 C - Fiberglass Window Screens - Comm. Bldg.</t>
  </si>
  <si>
    <t>  08 54 69 - Fiberglass Storm Windows</t>
  </si>
  <si>
    <t>  ---SPECIALTY WINDOWS and SKYLIGHTS---------------------</t>
  </si>
  <si>
    <t>  08 55 23 - Blast-Resistant Windows</t>
  </si>
  <si>
    <t>  08 56 00 - Special Function Windows</t>
  </si>
  <si>
    <t>  08 56 53 - Security Windows</t>
  </si>
  <si>
    <t>  08 56 73 - Sound Control Windows</t>
  </si>
  <si>
    <t>  08 62 00 - Unit Skylights</t>
  </si>
  <si>
    <t>  08 65 00 - Glazed Canopies</t>
  </si>
  <si>
    <t>  08 67 00 - Skylight Protection and Screens</t>
  </si>
  <si>
    <t>  ---HARDWARE--------------------------------------------</t>
  </si>
  <si>
    <t>  08 70 00 - Hardware</t>
  </si>
  <si>
    <t>  08 71 00 - Door Hardware</t>
  </si>
  <si>
    <t>  08 71 00 A - Door Hardware - Apts.</t>
  </si>
  <si>
    <t>  08 71 00 B - Door Hardware - Common</t>
  </si>
  <si>
    <t>  08 71 00 C - Door Hardware - Comm. Bldg.</t>
  </si>
  <si>
    <t>  08 71 13 - Automatic Door Operators</t>
  </si>
  <si>
    <t>  08 71 53 - Security Door Hardware</t>
  </si>
  <si>
    <t>  08 75 00 - Window Hardware</t>
  </si>
  <si>
    <t>  08 75 00 A - Window Hardware - Apts.</t>
  </si>
  <si>
    <t>  08 75 00 B - Window Hardware - Common</t>
  </si>
  <si>
    <t>  08 75 00 C - Window Hardware - Comm. Bldg.</t>
  </si>
  <si>
    <t>  08 75 13 - Automatic Windows Equipment</t>
  </si>
  <si>
    <t>  08 75 16 - Window Operators</t>
  </si>
  <si>
    <t>  08 78 00 - Special Function Hardware</t>
  </si>
  <si>
    <t>  ---GLAZING---------------------------------------------</t>
  </si>
  <si>
    <t>  08 81 00 - Glass Glazing</t>
  </si>
  <si>
    <t>  08 83 13 Mirrored Glass Glazing</t>
  </si>
  <si>
    <t>  08 87 00 - Glazing Surface Films</t>
  </si>
  <si>
    <t>  08 88 00 - Special Function Glazing</t>
  </si>
  <si>
    <t>  08 88 13 - Fire-Resistant Glazing</t>
  </si>
  <si>
    <t>  08 88 19 - Hurricane-Resistance Glazing</t>
  </si>
  <si>
    <t>  08 88 53 - Security Glazing</t>
  </si>
  <si>
    <t>  08 88 56 - Ballistics-Resistant Glazing</t>
  </si>
  <si>
    <t>  ---LOUVERS and VENTS-----------------------------------</t>
  </si>
  <si>
    <t>  08 91 00 - Louvers</t>
  </si>
  <si>
    <t>  08 91 13 - Motorized Wall Louvers</t>
  </si>
  <si>
    <t>  08 91 16 - Operable Wall Louvers</t>
  </si>
  <si>
    <t>  08 91 19 - Fixed Louvers</t>
  </si>
  <si>
    <t>  08 91 26 - Door Louvers</t>
  </si>
  <si>
    <t>  08 95 00 - Vents</t>
  </si>
  <si>
    <t>  08 95 13 - Soffit Vents</t>
  </si>
  <si>
    <t>  08 95 16 - Wall Vents</t>
  </si>
  <si>
    <t>  9 - Finishes</t>
  </si>
  <si>
    <t>  09 00 00 - Finishes</t>
  </si>
  <si>
    <t>  ---MAINTENANCE AND DEMO OF FINISHES--------------------</t>
  </si>
  <si>
    <t>  09 01 20 - Maintenance of Plaster and Gypsum Board</t>
  </si>
  <si>
    <t>  09 01 20.91 - Plaster Restoration</t>
  </si>
  <si>
    <t>  09 01 30.91 - Tile Restoration</t>
  </si>
  <si>
    <t>  09 01 50.91 - Ceiling Restoration</t>
  </si>
  <si>
    <t>  09 01 60.91 - Flooring Restoration</t>
  </si>
  <si>
    <t>  09 01 70.91 - Wall Finish Restoration</t>
  </si>
  <si>
    <t>  09 01 80 - Maintenance of Acoustic Treatment</t>
  </si>
  <si>
    <t>  09 01 90.51 - Paint Cleaning</t>
  </si>
  <si>
    <t>  09 01 90.91 - Paint Restoration</t>
  </si>
  <si>
    <t>  09 01 90.92 - Coating Restoration</t>
  </si>
  <si>
    <t>  09 01 90.93 - Paint Preservation</t>
  </si>
  <si>
    <t>  09 05 05 - Selective Demolition for Finishes</t>
  </si>
  <si>
    <t>  09 05 71 - Acoustic Underlayment</t>
  </si>
  <si>
    <t>  09 08 00 - Commissioning of Finishes</t>
  </si>
  <si>
    <t>  ---PLASTER, STUCCO and GYP. BOARD ASSEMBLIES-----------</t>
  </si>
  <si>
    <t>  09 20 00 - Plaster and Gypsum Board</t>
  </si>
  <si>
    <t>  09 21 00 - Plaster and Gypsum Board Assemblies</t>
  </si>
  <si>
    <t>  09 21 13 - Plaster Assemblies</t>
  </si>
  <si>
    <t>  09 21 16 - Gypsum Board Assemblies</t>
  </si>
  <si>
    <t>  09 21 16.23 - Gypsum Board Shaft Wall Assemblies</t>
  </si>
  <si>
    <t>  09 22 00 - Supports for Plaster and Gypsum Board</t>
  </si>
  <si>
    <t>  09 22 13 - Metal Furring</t>
  </si>
  <si>
    <t>  09 22 13.23 - Resilient Channel Furring</t>
  </si>
  <si>
    <t>  09 22 16 - Non-Structural Metal Framing</t>
  </si>
  <si>
    <t>  09 22 26 - Suspension Systems</t>
  </si>
  <si>
    <t>  09 22 36 - Lath</t>
  </si>
  <si>
    <t>  09 24 00 - Cement Plastering</t>
  </si>
  <si>
    <t>  09 24 23 - Cement Stucco</t>
  </si>
  <si>
    <t>  09 24 33 - Cement Parging</t>
  </si>
  <si>
    <t>  ---BACKER BOARDS---------------------------------------</t>
  </si>
  <si>
    <t>  09 28 00 - Backing Boards and Underlayments</t>
  </si>
  <si>
    <t>  09 28 13 - Cementitious Backing Boards</t>
  </si>
  <si>
    <t>  09 28 16 - Glass-Mat Faced Gypsum Backing Boards</t>
  </si>
  <si>
    <t>  09 28 19 - Fibered Gypsum Backing Boards</t>
  </si>
  <si>
    <t>  ---DRYWALL---------------------------------------------</t>
  </si>
  <si>
    <t>  09 29 00 - Gypsum Board</t>
  </si>
  <si>
    <t>  09 29 00 A - Drywall - Hang - Apts.</t>
  </si>
  <si>
    <t>  09 29 00 B - Drywall - Hang - Common</t>
  </si>
  <si>
    <t>  09 29 00 C - Drywall - Hang - Comm. Bldg.</t>
  </si>
  <si>
    <t>  09 29 00 D - Drywall - Finish - Apts.</t>
  </si>
  <si>
    <t>  09 29 00 E - Drywall - Finish - Common</t>
  </si>
  <si>
    <t>  09 29 00 F - Drywall - Finish - Comm. Bldg.</t>
  </si>
  <si>
    <t>  09 29 82 - Gypsum Board Fireproofing</t>
  </si>
  <si>
    <t>  ---TILING----------------------------------------------</t>
  </si>
  <si>
    <t>  09 30 00 - Tiling</t>
  </si>
  <si>
    <t>  09 30 13 - Ceramic Tiling</t>
  </si>
  <si>
    <t>  09 30 13 A - Ceramic Tile - Floors - Apts.</t>
  </si>
  <si>
    <t>  09 30 13 B - Ceramic Tile - Floors - Common</t>
  </si>
  <si>
    <t>  09 30 13 C - Ceramic Tile - Floors - Community Bldg.</t>
  </si>
  <si>
    <t>  09 30 13 D - Ceramic Tile - Walls - Apts.</t>
  </si>
  <si>
    <t>  09 30 13 E - Ceramic Tile - Walls - Common</t>
  </si>
  <si>
    <t>  09 30 13 F - Ceramic Tile - Walls - Community Bldg.</t>
  </si>
  <si>
    <t>  09 30 16 - Quarry Tiling</t>
  </si>
  <si>
    <t>  09 30 19 - Paver Tiling</t>
  </si>
  <si>
    <t>  09 30 36 - Concrete Tiling</t>
  </si>
  <si>
    <t>  09 34 00 - Waterproofing-Membrane Tiling</t>
  </si>
  <si>
    <t>  ---CEILINGS--------------------------------------------</t>
  </si>
  <si>
    <t>  09 51 00 - Acoustical Ceilings</t>
  </si>
  <si>
    <t>  09 54 00 - Specialty Ceilings</t>
  </si>
  <si>
    <t>  09 56 00 - Textured Ceilings</t>
  </si>
  <si>
    <t>  09 57 00 - Special Function Ceilings</t>
  </si>
  <si>
    <t>  ---FLOORING and RESILIENT ACCESSORIES------------------</t>
  </si>
  <si>
    <t>  09 60 00 - Flooring</t>
  </si>
  <si>
    <t>  09 61 00 - Flooring Treatment</t>
  </si>
  <si>
    <t>  09 62 00 - Specialty Flooring</t>
  </si>
  <si>
    <t>  09 63 00 - Masonry Flooring</t>
  </si>
  <si>
    <t>  09 64 00 - Wood Flooring</t>
  </si>
  <si>
    <t>  09 64 00 A - Wood Flooring - Apts.</t>
  </si>
  <si>
    <t>  09 64 00 B - Wood Flooring - Common</t>
  </si>
  <si>
    <t>  09 64 00 C - Wood Flooring - Community Bldg.</t>
  </si>
  <si>
    <t>  09 65 00 - Resilient Flooring</t>
  </si>
  <si>
    <t>  09 65 00 A - Vinyl Flooring - Apts.</t>
  </si>
  <si>
    <t>  09 65 00 B - Vinyl Flooring - Common</t>
  </si>
  <si>
    <t>  09 65 00 C - Vinyl Flooring - Comm. Bldg.</t>
  </si>
  <si>
    <t>  09 65 13 - Resilient Base and Accessories</t>
  </si>
  <si>
    <t>  09 65 13 A - Vinyl Base - Apts.</t>
  </si>
  <si>
    <t>  09 65 13 B - Vinyl Base - Common</t>
  </si>
  <si>
    <t>  09 65 13 C - Vinyl Base - Comm. Building</t>
  </si>
  <si>
    <t>  09 65 13.23 - Resilient Stair Treads and Risers</t>
  </si>
  <si>
    <t>  09 65 13.26 - Resilient Stair Nosings</t>
  </si>
  <si>
    <t>  09 65 13.33 - Resilient Accessories</t>
  </si>
  <si>
    <t>  09 65 16 - Resilient Sheeting Flooring</t>
  </si>
  <si>
    <t>  09 65 19 - Resilient Tile Flooring</t>
  </si>
  <si>
    <t>  09 65 43 - linoleum Flooring</t>
  </si>
  <si>
    <t>  09 65 66 - Resilient Athletic Flooring</t>
  </si>
  <si>
    <t>  09 66 00 - Terrazzo Flooring</t>
  </si>
  <si>
    <t>  ---CARPETING-------------------------------------------</t>
  </si>
  <si>
    <t>  09 68 00 - Carpeting</t>
  </si>
  <si>
    <t>  09 68 13 - Tile Carpeting</t>
  </si>
  <si>
    <t>  09 68 13 A - Tile Carpeting - Common</t>
  </si>
  <si>
    <t>  09 68 13 B - Tile Carpeting - Community Bldg</t>
  </si>
  <si>
    <t>  09 68 13 C - Tile Carpeting - Other</t>
  </si>
  <si>
    <t>  09 68 16 - Sheet Carpeting</t>
  </si>
  <si>
    <t>  09 68 16 A - Sheet Carpeting - Apts.</t>
  </si>
  <si>
    <t>  09 68 16 B - Sheet Carpeting - Common</t>
  </si>
  <si>
    <t>  09 68 16 C - Sheet Carpeting - Community Bldg.</t>
  </si>
  <si>
    <t>  09 68 16 D - Sheet Carpeting - Other</t>
  </si>
  <si>
    <t>  ---WALL FINISHES---------------------------------------</t>
  </si>
  <si>
    <t>  09 70 00 - Wall Finishes</t>
  </si>
  <si>
    <t>  09 72 00 - Wall Coverings</t>
  </si>
  <si>
    <t>  09 73 00 - Wall Carpeting</t>
  </si>
  <si>
    <t>  09 75 13 - Stone Wall Facing</t>
  </si>
  <si>
    <t>  09 75 19 - StoneTrim</t>
  </si>
  <si>
    <t>  09 75 19.13 - Stone Base</t>
  </si>
  <si>
    <t>  09 75 19.23 - Stone Window Stools</t>
  </si>
  <si>
    <t>  09 75 23 - Simulated Stone Wall Facing</t>
  </si>
  <si>
    <t>  09 77 00 - Special Wall Surfacing</t>
  </si>
  <si>
    <t>  09 78 00 - Interior Wall Paneling</t>
  </si>
  <si>
    <t>  09 80 00 - Acoustic Insulation</t>
  </si>
  <si>
    <t>  09 83 00 - Acoustic Finishes</t>
  </si>
  <si>
    <t>  ---PAINTING and COATINGS-------------------------------</t>
  </si>
  <si>
    <t>  09 90 00 - Painting and Coating</t>
  </si>
  <si>
    <t>  09 91 00 - Painting</t>
  </si>
  <si>
    <t>  09 91 13 - Exterior Painting</t>
  </si>
  <si>
    <t>  09 91 23 - Interior Painting</t>
  </si>
  <si>
    <t>  09 91 23 A - Paint - Prime - Apts.</t>
  </si>
  <si>
    <t>  09 91 23 B - Paint - Prime - Common</t>
  </si>
  <si>
    <t>  09 91 23 C - Paint - Prime - Community Bldg.</t>
  </si>
  <si>
    <t>  09 91 23 D - Paint - Finish - Apts.</t>
  </si>
  <si>
    <t>  09 91 23 E - Paint - Finish - Common</t>
  </si>
  <si>
    <t>  09 91 23 F - Paint - Finish - Community Bldg.</t>
  </si>
  <si>
    <t>  09 93 00 - Staining and Transparent Finishing</t>
  </si>
  <si>
    <t>  09 94 00 - Decorative Finishing</t>
  </si>
  <si>
    <t>  09 96 23 - Graffiti-Resistant Coatings</t>
  </si>
  <si>
    <t>  09 96 26 - Marine Coatings</t>
  </si>
  <si>
    <t>  09 96 43 - Fire-Retardant Coatings</t>
  </si>
  <si>
    <t>  09 96 46 - Intumescent Painting</t>
  </si>
  <si>
    <t>  09 96 53 - Elastomeric Coatings</t>
  </si>
  <si>
    <t>  09 96 56 - Epoxy Coatings</t>
  </si>
  <si>
    <t>  09 97 00 - Special Coatings</t>
  </si>
  <si>
    <t>  10 - Specialties</t>
  </si>
  <si>
    <t>  ---MAINTENANCE AND DEMO OF SPECIALTIES-----------------</t>
  </si>
  <si>
    <t>  10 01 00 - Operation and Maintenance of Specialties</t>
  </si>
  <si>
    <t>  10 05 05 - Selective Demolition for Specialties</t>
  </si>
  <si>
    <t>  10 08 00 - Commissioning of Specialties</t>
  </si>
  <si>
    <t>  10 10 00 - Information Specialties</t>
  </si>
  <si>
    <t>  ---DISPLAY CASES---------------------------------------</t>
  </si>
  <si>
    <t>  10 12 00 - Display Cases</t>
  </si>
  <si>
    <t>  ---SIGNAGE---------------------------------------------</t>
  </si>
  <si>
    <t>  10 14 00 - Signage</t>
  </si>
  <si>
    <t>  10 14 00 A - Signage - Apts.</t>
  </si>
  <si>
    <t>  10 14 00 B - Signage - Common</t>
  </si>
  <si>
    <t>  10 14 00 C - Signage - Exterior</t>
  </si>
  <si>
    <t>  10 14 00 D - Signage - Other</t>
  </si>
  <si>
    <t>  10 14 16 - Plaques</t>
  </si>
  <si>
    <t>  10 14 19 - Dimensional Letter Signage</t>
  </si>
  <si>
    <t>  10 14 23 - Panel Signage</t>
  </si>
  <si>
    <t>  10 14 23.13 - Engraved Panel Signage</t>
  </si>
  <si>
    <t>  10 14 53 - Traffic Signage</t>
  </si>
  <si>
    <t>  10 14 67 - Tacticle Signage</t>
  </si>
  <si>
    <t>  10 14 67 - Tactile Signage</t>
  </si>
  <si>
    <t>  ---INTERIOR SPECIALTIES--------------------------------</t>
  </si>
  <si>
    <t>  10 20 00 - Interior Specialties</t>
  </si>
  <si>
    <t>  10 21 00 - Compartments and Cubicles</t>
  </si>
  <si>
    <t>  ---PARTITIONS------------------------------------------</t>
  </si>
  <si>
    <t>  10 22 00 - Partitions</t>
  </si>
  <si>
    <t>  10 22 23.23 - Movable Panel Systems</t>
  </si>
  <si>
    <t>  10 22 33 - Accordion Folding Partitions</t>
  </si>
  <si>
    <t>  10 22 36 - Coiling Partitions</t>
  </si>
  <si>
    <t>  10 22 39 - Folding Panel Partitions</t>
  </si>
  <si>
    <t>  10 22 43 - Sliding Partitions</t>
  </si>
  <si>
    <t>  ---WALL AND DOOR PROTECTION----------------------------</t>
  </si>
  <si>
    <t>  10 26 00 - Wall and Door Protection</t>
  </si>
  <si>
    <t>  10 26 13 - Corner Gaurds</t>
  </si>
  <si>
    <t>  10 26 16 - Bumper Guards</t>
  </si>
  <si>
    <t>  10 26 16.13 - Bumper Rails</t>
  </si>
  <si>
    <t>  10 26 23 - Protective Wall Covering</t>
  </si>
  <si>
    <t>  10 26 33 - Door and Frame Protection</t>
  </si>
  <si>
    <t>  ---TOILET AND BATH ACCESSORIES-------------------------</t>
  </si>
  <si>
    <t>  10 28 00 - Toilet, Bath, and Laundry Accessories</t>
  </si>
  <si>
    <t>  10 28 13 - Toilet Accessories</t>
  </si>
  <si>
    <t>  10 28 13 A - Toilet Accessories - Apts.</t>
  </si>
  <si>
    <t>  10 28 13 B - Toilet Accessories - Common</t>
  </si>
  <si>
    <t>  10 28 13 C - Toilet Accessories - Community Bldg.</t>
  </si>
  <si>
    <t>  10 28 16 - Bath Accessories</t>
  </si>
  <si>
    <t>  10 28 16 A - Bath Accessories - Apts.</t>
  </si>
  <si>
    <t>  10 28 16 B - Bath Accessories - Common</t>
  </si>
  <si>
    <t>  10 28 16 C - Bath Accessories - Community Bldg.</t>
  </si>
  <si>
    <t>  10 28 19 - Tub and Shower Enclosures</t>
  </si>
  <si>
    <t>  10 28 23 - Laundry Accessories</t>
  </si>
  <si>
    <t>  ---FIREPLACES------------------------------------------</t>
  </si>
  <si>
    <t>  10 30 00 - Fireplaces and Stoves</t>
  </si>
  <si>
    <t>  10 31 00 - Manufactured Fireplaces</t>
  </si>
  <si>
    <t>  10 32 00 - Fireplace Specialties</t>
  </si>
  <si>
    <t>  ---SAFETY AND EMERGENCY--------------------------------</t>
  </si>
  <si>
    <t>  10 40 00 - Safety Specialties</t>
  </si>
  <si>
    <t>  10 40 00 A - Range Hood Fire Suppression Canisters</t>
  </si>
  <si>
    <t>  10 41 00 - Emergency Access and Information Cabinets</t>
  </si>
  <si>
    <t>  10 41 13 - Fire Department Plan Cabinents</t>
  </si>
  <si>
    <t>  10 41 16 - Emergency Key Cabinents</t>
  </si>
  <si>
    <t>  10 43 00 - Emergency Aid Specialties</t>
  </si>
  <si>
    <t>  10 44 00 - Fire Protection Specialties</t>
  </si>
  <si>
    <t>  10 44 13 - Fire Protection Cabinents</t>
  </si>
  <si>
    <t>  10 44 16 - Fire Extinguishers</t>
  </si>
  <si>
    <t>  10 44 19 - Fire Blankets</t>
  </si>
  <si>
    <t>  10 45 00 - Photoluminescent Exit Specialties</t>
  </si>
  <si>
    <t>  ---MAILBOXES AND LOCKERS-------------------------------</t>
  </si>
  <si>
    <t>  10 50 00 - Storage Specialties</t>
  </si>
  <si>
    <t>  10 51 00 - Lockers</t>
  </si>
  <si>
    <t>  10 51 53 - Locker Room Benches</t>
  </si>
  <si>
    <t>  10 55 00 - Postal Specialties</t>
  </si>
  <si>
    <t>  10 55 13 - Central Mail Delivery Boxes</t>
  </si>
  <si>
    <t>  10 55 13.13 - Cluster Box Units</t>
  </si>
  <si>
    <t>  10 55 23 - Mail Boxes</t>
  </si>
  <si>
    <t>  10 55 23.13 - Apartment Mail Boxes</t>
  </si>
  <si>
    <t>  ---STORAGE AND SHELVING--------------------------------</t>
  </si>
  <si>
    <t>  10 56 00 - Storage Assemblies</t>
  </si>
  <si>
    <t>  10 56 13 - Metal Storage Shelving</t>
  </si>
  <si>
    <t>  10 56 16 - Wood Storage Shelving</t>
  </si>
  <si>
    <t>  10 56 17 - Wall-Mounted Standards and Shelving</t>
  </si>
  <si>
    <t>  10 56 19 - Plastic Storage Shelving</t>
  </si>
  <si>
    <t>  10 56 23 - Wire Storage Shelving</t>
  </si>
  <si>
    <t>  10 57 00 - Wardrobe and Closet Specialties</t>
  </si>
  <si>
    <t>  10 57 13 - Hat and Coat Racks</t>
  </si>
  <si>
    <t>  10 57 23 - Closet and Utility Shelving</t>
  </si>
  <si>
    <t>  10 57 23.13 - Wire Closet and Utility Shelving</t>
  </si>
  <si>
    <t>  10 57 23.16 - Plastic-Lam-Clad Closet and Utility Shelv</t>
  </si>
  <si>
    <t>  10 57 23.19 - Wood Closet and Utility Shelving</t>
  </si>
  <si>
    <t>  ---EXTERIOR SPECIALTIES--------------------------------</t>
  </si>
  <si>
    <t>  10 70 00 - Exterior Specialties</t>
  </si>
  <si>
    <t>  10 71 00 - Exterior Protection</t>
  </si>
  <si>
    <t>  10 71 13 - Exterior Sun Control Devices</t>
  </si>
  <si>
    <t>  10 71 13.13 - Exterior Shutters</t>
  </si>
  <si>
    <t>  10 71 13.26 - Decorative Exterior Shutters</t>
  </si>
  <si>
    <t>  10 71 13.43 - Fixed Sun Screens</t>
  </si>
  <si>
    <t>  10 73 00 - Protective Covers</t>
  </si>
  <si>
    <t>  10 73 13 - Awnings</t>
  </si>
  <si>
    <t>  10 73 16 - Canopies</t>
  </si>
  <si>
    <t>  10 73 26 - Walkways Coverings</t>
  </si>
  <si>
    <t>  10 73 43 - Transportation Stop Shelters</t>
  </si>
  <si>
    <t>  10 74 00 - Manufatured Exterior Specialties</t>
  </si>
  <si>
    <t>  10 74 46 - Window Wells</t>
  </si>
  <si>
    <t>  10 75 00 - Flagpoles</t>
  </si>
  <si>
    <t>  10 81 00 - Pest Control Devices</t>
  </si>
  <si>
    <t>  10 86 00 - Security Mirrors and Domes</t>
  </si>
  <si>
    <t>  11 - Equipment</t>
  </si>
  <si>
    <t>  ---MAINTENANCE AND DEMO OF EQUIPMENT-------------------</t>
  </si>
  <si>
    <t>  11 01 00 - Operation and Maintenance of Equipment</t>
  </si>
  <si>
    <t>  11 05 05 - Selective Demolition for Equipment</t>
  </si>
  <si>
    <t>  11 08 00 - Commissioning of Equipment</t>
  </si>
  <si>
    <t>  ---VEHICLE AND PEDESTRIAN EQUIPMENT--------------------</t>
  </si>
  <si>
    <t>  11 10 00 - Vehicle and Pedestrian Equipment</t>
  </si>
  <si>
    <t>  11 11 00 - Vehicle Service Equipment</t>
  </si>
  <si>
    <t>  11 11 26 - Vehicle-Washing Equipment</t>
  </si>
  <si>
    <t>  11 11 36 - Vehicle Charging Equipment</t>
  </si>
  <si>
    <t>  11 12 00 - Parking Control Equipment</t>
  </si>
  <si>
    <t>  11 12 16 - Parking Ticket Dispensers</t>
  </si>
  <si>
    <t>  11 12 33 - Parking Gates</t>
  </si>
  <si>
    <t>  33 05 27 - Corrugated Metal Utility Pipe</t>
  </si>
  <si>
    <t>  11 13 00 - Loading Dock Equipment</t>
  </si>
  <si>
    <t>  11 13 13 - Loading Dock Bumpers</t>
  </si>
  <si>
    <t>  11 13 16.13 - Loading Dock Seals and Shelters</t>
  </si>
  <si>
    <t>  11 13 19 - Stationary Loading Dock Equipment</t>
  </si>
  <si>
    <t>  11 13 23 - Portable Dock Equipment</t>
  </si>
  <si>
    <t>  11 14 00 - Pedestrian Control Equipment</t>
  </si>
  <si>
    <t>  11 14 13 - Pedestrian Gates</t>
  </si>
  <si>
    <t>  11 14 13.16 - Rotary Gates</t>
  </si>
  <si>
    <t>  11 14 13.19 - Turnstiles</t>
  </si>
  <si>
    <t>  11 21 00 - Retail and Service Equipment</t>
  </si>
  <si>
    <t>  11 21 13 - Cash Registers and Checking Equipment</t>
  </si>
  <si>
    <t>  11 21 23 - Vending Equipment</t>
  </si>
  <si>
    <t>  11 21 24 - Money Changing Machines</t>
  </si>
  <si>
    <t>  11 22 00 - Banking Equipment</t>
  </si>
  <si>
    <t>  11 22 13 - Vault Equipment</t>
  </si>
  <si>
    <t>  11 22 13.23 - Vault Ventilators</t>
  </si>
  <si>
    <t>  ---OFFICE EQUIPMENT------------------------------------</t>
  </si>
  <si>
    <t>  11 28 00 - Office Equipment</t>
  </si>
  <si>
    <t>  11 28 13 - Computers</t>
  </si>
  <si>
    <t>  11 28 16 - Printers</t>
  </si>
  <si>
    <t>  11 28 23 - Copiers</t>
  </si>
  <si>
    <t>  11 29 00 - Postal, Packaging, and Shipping Equipment</t>
  </si>
  <si>
    <t>  ---RESIDENTIAL APPLIANCES AND EQUIPMENT----------------</t>
  </si>
  <si>
    <t>  11 30 00 - Residential Equipment</t>
  </si>
  <si>
    <t>  11 30 13.13 - Residential Kitchen Appliances</t>
  </si>
  <si>
    <t>  11 30 13.13 A - Kitchen Appliances - Refrigerator</t>
  </si>
  <si>
    <t>  11 30 13.13 B - Kitchen Appliances - Dishwasher</t>
  </si>
  <si>
    <t>  11 30 13.13 C - Kitchen Appliances - Range</t>
  </si>
  <si>
    <t>  11 30 13.13 D - Kitchen Appliances - Range Hood</t>
  </si>
  <si>
    <t>  11 30 13.13 E - Kitchen Appliances - Micro. Hood</t>
  </si>
  <si>
    <t>  11 30 13.23 - Residential Laundry Appliances</t>
  </si>
  <si>
    <t>  11 30 13.23 A - Laundry Appliances - Washer</t>
  </si>
  <si>
    <t>  11 30 13.23 B - Laundry Appliances - Dryer</t>
  </si>
  <si>
    <t>  11 30 33 - Retractable Stairs</t>
  </si>
  <si>
    <t>  ---CEILING FANS----------------------------------------</t>
  </si>
  <si>
    <t>  11 30 34 - Residential Ceiling Fans</t>
  </si>
  <si>
    <t>  11 30 34 A - Ceiling Fans - Apts.</t>
  </si>
  <si>
    <t>  11 30 34 B - Ceiling Fans - Common</t>
  </si>
  <si>
    <t>  11 30 34 C - Ceiling Fans - Community Bldg.</t>
  </si>
  <si>
    <t>  11 40 00 - Foodservice Equipment</t>
  </si>
  <si>
    <t>  11 50 00 - Educational and Scientific Equipment</t>
  </si>
  <si>
    <t>  11 51 00 - Library Equipment</t>
  </si>
  <si>
    <t>  ---AUDIO VISUAL EQUIPMENT------------------------------</t>
  </si>
  <si>
    <t>  11 52 00 - Audio-Visual Equipment</t>
  </si>
  <si>
    <t>  11 53 00 - Laboratory Equipment</t>
  </si>
  <si>
    <t>  11 56 00 - Observatory Equipment</t>
  </si>
  <si>
    <t>  11 57 00 - Vocational Shop Equipment</t>
  </si>
  <si>
    <t>  ---ENTERTAINMENT/RECREATION/ATHLETIC-------------------</t>
  </si>
  <si>
    <t>  11 60 00 - Entertainment and Recreation Equipment</t>
  </si>
  <si>
    <t>  11 61 00 - Broadcast, Theater, and Stage Equipment</t>
  </si>
  <si>
    <t>  11 66 00 - Athletic Equipment</t>
  </si>
  <si>
    <t>  11 66 13 - Exercise Equipment</t>
  </si>
  <si>
    <t>  11 66 23 - Gymnasium Equipment</t>
  </si>
  <si>
    <t>  11 66 43 - Interior Scoreboards</t>
  </si>
  <si>
    <t>  11 67 00 - Recreational Equipment</t>
  </si>
  <si>
    <t>  11 68 00 - Play Field Equipment and Structures</t>
  </si>
  <si>
    <t>  11 68 13 - Playground Equipment</t>
  </si>
  <si>
    <t>  11 68 16 - Play Structures</t>
  </si>
  <si>
    <t>  11 68 23 - Exterior Court Athletic Equipment</t>
  </si>
  <si>
    <t>  11 68 33 - Athletic Field Equipment</t>
  </si>
  <si>
    <t>  11 68 43 - Exterior Scoreboards</t>
  </si>
  <si>
    <t>  11 79 00 - Therapy Equipment</t>
  </si>
  <si>
    <t>  ---FACILITY EQUIPMENT----------------------------------</t>
  </si>
  <si>
    <t>  11 80 00 - Facility Maintenance and Operation</t>
  </si>
  <si>
    <t>  11 81 00 - Facility Maintenance Equipment</t>
  </si>
  <si>
    <t>  11 82 00 - Facility Solid Waste Handling Equipment</t>
  </si>
  <si>
    <t>  12 - Furnishings</t>
  </si>
  <si>
    <t>  ---MAINTENANCE AND DEMO OF FURNISHINGS-----------------</t>
  </si>
  <si>
    <t>  12 00 00 - Furnishings</t>
  </si>
  <si>
    <t>  12 01 00 - Maintenance of Furnishings</t>
  </si>
  <si>
    <t>  12 05 05 - Selective Demolition of Furnishings</t>
  </si>
  <si>
    <t>  ---ART-------------------------------------------------</t>
  </si>
  <si>
    <t>  12 08 00 - Commissioning of Furnishings</t>
  </si>
  <si>
    <t>  12 10 00 - Art</t>
  </si>
  <si>
    <t>  ---WINDOW TREATMENTS-----------------------------------</t>
  </si>
  <si>
    <t>  12 20 00 - Window Treatments</t>
  </si>
  <si>
    <t>  12 21 00 - Window Blinds</t>
  </si>
  <si>
    <t>  12 21 00 A - Window Blinds - Apts.</t>
  </si>
  <si>
    <t>  12 21 00 A - Window Blinds - Community Bldg.</t>
  </si>
  <si>
    <t>  12 21 00 B - Window Blinds - Common</t>
  </si>
  <si>
    <t>  12 21 13 - Wood Blinds</t>
  </si>
  <si>
    <t>  12 21 13.13 - Metal Horizontal Louver Blinds</t>
  </si>
  <si>
    <t>  12 21 13.23 - Wood Horizontal Louver Blinds</t>
  </si>
  <si>
    <t>  12 21 13.33 - Plastic Horizontal Louver Blinds</t>
  </si>
  <si>
    <t>  12 21 16 - Vertical Louver Blinds</t>
  </si>
  <si>
    <t>  12 21 23 - Roll-Down Blinds</t>
  </si>
  <si>
    <t>  12 22 00 - Curtains and Drapes</t>
  </si>
  <si>
    <t>  12 22 00 A - Curtains and Drapes - Apts.</t>
  </si>
  <si>
    <t>  12 22 00 B - Curtains and Drapes - Common</t>
  </si>
  <si>
    <t>  12 22 00 C - Curtains and Drapes - Community Bldg.</t>
  </si>
  <si>
    <t>  12 23 00 - Interior Shutters</t>
  </si>
  <si>
    <t>  12 26 00 - Interior Daylighting Devices</t>
  </si>
  <si>
    <t>  ---CABINETS AND CASEWORK-------------------------------</t>
  </si>
  <si>
    <t>  12 30 00 - Casework</t>
  </si>
  <si>
    <t>  12 35 00 - Specialty Casework</t>
  </si>
  <si>
    <t>  12 35 30 - Residential Casework</t>
  </si>
  <si>
    <t>  12 35 30.13 - Kitchen Casework</t>
  </si>
  <si>
    <t>  12 35 30.13 A - Kitchen Cabinets - Apts.</t>
  </si>
  <si>
    <t>  12 35 30.13 B - Kitchen Cabinets - Common</t>
  </si>
  <si>
    <t>  12 35 30.13 C - Kitchen Cabinets - Community Bldg.</t>
  </si>
  <si>
    <t>  12 35 30.23 - Bathroom Casework</t>
  </si>
  <si>
    <t>  12 35 30.23 A - Bathroom Vanities - Apts.</t>
  </si>
  <si>
    <t>  12 35 30.23 B - Bathroom Vanities - Common</t>
  </si>
  <si>
    <t>  12 35 30.23 C - Bathroom Vanities - Community Bldg.</t>
  </si>
  <si>
    <t>  12 35 33 - Utility Room Casework</t>
  </si>
  <si>
    <t>  13 35 36 - Mailroom Casework</t>
  </si>
  <si>
    <t>  12 35 39 - Commercial Kitchen Casework</t>
  </si>
  <si>
    <t>  12 35 50 - Educational/Library Casework</t>
  </si>
  <si>
    <t>  12 35 53 - Laboratory Casework</t>
  </si>
  <si>
    <t>  12 35 59 - Display Casework</t>
  </si>
  <si>
    <t>  ---COUNTERTOPS-----------------------------------------</t>
  </si>
  <si>
    <t>  12 36 00 - Countertops</t>
  </si>
  <si>
    <t>  12 36 13 - Concrete Countertops</t>
  </si>
  <si>
    <t>  12 36 16 - Metal Countertops</t>
  </si>
  <si>
    <t>  12 36 19 - Wood Countertops</t>
  </si>
  <si>
    <t>  12 36 23 - Plastic Countertops</t>
  </si>
  <si>
    <t>  12 36 23 A - Plastic Lam. Countertops - Apts.</t>
  </si>
  <si>
    <t>  12 36 23 B - Plastic Lam. Countertops - Common</t>
  </si>
  <si>
    <t>  12 36 23 C - Plastic Lam. Countertops - Community Bldg.</t>
  </si>
  <si>
    <t>  12 36 40 - Stone Countertops</t>
  </si>
  <si>
    <t>  12 36 40 A - Stone Countertops - Apts.</t>
  </si>
  <si>
    <t>  12 36 40 B - Stone Countertops - Common</t>
  </si>
  <si>
    <t>  12 36 40 C - Stone Countertops - Community Bldg.</t>
  </si>
  <si>
    <t>  12 36 61 - Simulated Stone Countertops</t>
  </si>
  <si>
    <t>  12 36 61 A - Simulated Stone Countertops - Apts.</t>
  </si>
  <si>
    <t>  12 36 61 B - Simulated Stone Countertops - Common</t>
  </si>
  <si>
    <t>  12 36 61 C - Simulated Stone Countertops - Comm. Bldg.</t>
  </si>
  <si>
    <t>  12 36 61.13 - Cultured Marble Countertops</t>
  </si>
  <si>
    <t>  12 36 61.13 A - Cultured Marble Counter - Apts.</t>
  </si>
  <si>
    <t>  12 36 61.13 B - Cultured Marble Counter - Common</t>
  </si>
  <si>
    <t>  12 36 61.13 C - Cultured Marble Counter - Comm. Bldg.</t>
  </si>
  <si>
    <t>  12 36 61.16 - Solid Surfacing Countertops</t>
  </si>
  <si>
    <t>  12 36 61.19 - Quartz Agglomerate Countertops</t>
  </si>
  <si>
    <t>  ---FURNISHINGS AND ACCESSORIES-------------------------</t>
  </si>
  <si>
    <t>  12 50 00 - Furniture</t>
  </si>
  <si>
    <t>  12 60 00 - Multiple Seating</t>
  </si>
  <si>
    <t>  12 90 00 - Other Furnishings</t>
  </si>
  <si>
    <t>  12 93 00 - Interior Public Space Furnishings</t>
  </si>
  <si>
    <t>  12 93 13 - Bicycle Racks</t>
  </si>
  <si>
    <t>  12 93 14 - Bicycle Lockers</t>
  </si>
  <si>
    <t>  12 93 23 - Trash and Litter Receptacles</t>
  </si>
  <si>
    <t>  13 - Special Construction</t>
  </si>
  <si>
    <t>  ---MAINTENANCE AND DEMO OF SPECIAL CONSTRUCTION--------</t>
  </si>
  <si>
    <t>  13 01 00 - Operation and Maintenance of Special Const.</t>
  </si>
  <si>
    <t>  13 05 05 - Selective Demolition for Special Const.</t>
  </si>
  <si>
    <t>  ---COMMISSIONING OF SPECIAL CONSTRUCTION---------------</t>
  </si>
  <si>
    <t>  13 08 00 - Commissioning of Special Construction</t>
  </si>
  <si>
    <t>  13 08 11 - Commissioning of Swimming Pools</t>
  </si>
  <si>
    <t>  13 08 12 - Commissioning of Fountains</t>
  </si>
  <si>
    <t>  13 08 30 - Commissioning of Special Structures</t>
  </si>
  <si>
    <t>  13 10 00 - Special Facility Components</t>
  </si>
  <si>
    <t>  ---SWIMMING POOLS, FOUNTAINS AND SAUNAS---------------</t>
  </si>
  <si>
    <t>  13 11 00 - Swimming Pools</t>
  </si>
  <si>
    <t>  13 11 13 - Below-Grade Swimming Pools</t>
  </si>
  <si>
    <t>  13 11 23 - On-Grade Swimming Pools</t>
  </si>
  <si>
    <t>  13 11 33 - Elevated Swimming Pools</t>
  </si>
  <si>
    <t>  13 11 46 - Swimming Pool Accessories</t>
  </si>
  <si>
    <t>  13 11 49 - Swimming Pool Cleaning Equipment</t>
  </si>
  <si>
    <t>  13 12 00 - Fountains</t>
  </si>
  <si>
    <t>  13 20 00 - Special Purpose Rooms</t>
  </si>
  <si>
    <t>  13 21 00 - Controlled Environment Rooms</t>
  </si>
  <si>
    <t>  13 24 00 - Special Activity Rooms</t>
  </si>
  <si>
    <t>  13 24 16 - Saunas</t>
  </si>
  <si>
    <t>  13 24 26 - Steam Baths</t>
  </si>
  <si>
    <t>  13 24 66 - Athletic Rooms</t>
  </si>
  <si>
    <t>  13 28 00 - Athletic and Recreational Special Const.</t>
  </si>
  <si>
    <t>  13 30 00 - Special Structures</t>
  </si>
  <si>
    <t>  13 31 00 - Fabric Structures</t>
  </si>
  <si>
    <t>  13 48 00 - Sound, Vibration, and Seismic Control</t>
  </si>
  <si>
    <t>  14 - Conveying Equipment</t>
  </si>
  <si>
    <t>  14 00 00 - Conveying Equipment</t>
  </si>
  <si>
    <t>  14 00 00 A - Engineering and Shop Drawing fees</t>
  </si>
  <si>
    <t>  ---MAINTENANCE AND DEMO OF CONVEYING SYSTEMS-----------</t>
  </si>
  <si>
    <t>  14 01 20.71 - Elevator Rehabilitation</t>
  </si>
  <si>
    <t>  14 01 30.71 - Escalators &amp; Moving Walks Rehabilitation</t>
  </si>
  <si>
    <t>  14 01 40.71 - Lift Rehabilitation</t>
  </si>
  <si>
    <t>  14 05 05 - Selective Demolition for Conveying Equipment</t>
  </si>
  <si>
    <t>  14 08 00 - Commissioning of Conveying Equipment</t>
  </si>
  <si>
    <t>  ---ELEVATORS-------------------------------------------</t>
  </si>
  <si>
    <t>  14 20 00 - Elevators</t>
  </si>
  <si>
    <t>  14 21 00 - Electric Traction Elevators</t>
  </si>
  <si>
    <t>  14 24 00 - Hydraulic Elevators</t>
  </si>
  <si>
    <t>  14 27 00 - Custom Elevator Cabs and Doors</t>
  </si>
  <si>
    <t>  14 28 00 - Elevator Equipment and Controls</t>
  </si>
  <si>
    <t>  ---ESCALATORS-----------------------------------------</t>
  </si>
  <si>
    <t>  14 30 00 - Escalators and Moving Walks</t>
  </si>
  <si>
    <t>  14 31 00 - Escalators</t>
  </si>
  <si>
    <t>  14 32 00 - Moving Walks</t>
  </si>
  <si>
    <t>  14 33 00 - Moving Ramps</t>
  </si>
  <si>
    <t>  ---LIFTS-----------------------------------------------</t>
  </si>
  <si>
    <t>  14 40 00 - Lifts</t>
  </si>
  <si>
    <t>  14 41 00 - People Lifts</t>
  </si>
  <si>
    <t>  14 42 00 - Wheelchair Lifts</t>
  </si>
  <si>
    <t>  14 45 00 - Vehicle Lifts</t>
  </si>
  <si>
    <t>  14 90 00 - Other Conveying Equipment</t>
  </si>
  <si>
    <t>  ---CHUTES----------------------------------------------</t>
  </si>
  <si>
    <t>  14 91 00 - Facility Chutes</t>
  </si>
  <si>
    <t>  14 91 82 - Trash Chutes</t>
  </si>
  <si>
    <t>  21 - Fire Protection</t>
  </si>
  <si>
    <t>  21 00 00 - Fire Suppression</t>
  </si>
  <si>
    <t>  21 00 00 A - Engineering and Shop Drawing fees</t>
  </si>
  <si>
    <t>  21 00 00 B - Permit Fees</t>
  </si>
  <si>
    <t>  ---MAINTENANCE AND DEMO OF FIRE PROTECTION-------------</t>
  </si>
  <si>
    <t>  21 01 00 - Operation &amp; Maintenance of Fire Suppression</t>
  </si>
  <si>
    <t>  21 05 05 - Selective Demolition for Fire Suppression</t>
  </si>
  <si>
    <t>  ---GENERAL---------------------------------------------</t>
  </si>
  <si>
    <t>  21 05 29 -Hangers&amp;Supports for Fire-Suppres Pipe&amp; Euip</t>
  </si>
  <si>
    <t>  21 08 00 - Commissioning of Fire Suppression</t>
  </si>
  <si>
    <t>  21 09 00 - Instrumentation&amp;Control for Fire Sup Systems</t>
  </si>
  <si>
    <t>  21 10 00 - Water-Based Fire-Suppression Systems</t>
  </si>
  <si>
    <t>  21 11 00 - Facility Fire-Suppres Water Service Piping</t>
  </si>
  <si>
    <t>  21 11 16 - Facility Fire Hydrants</t>
  </si>
  <si>
    <t>  ---FIRE SPRINKLER SYSTEMS------------------------------</t>
  </si>
  <si>
    <t>  21 11 19 - Fire-Department Connections</t>
  </si>
  <si>
    <t>  21 12 00 - Fire-Suppression Standpipes</t>
  </si>
  <si>
    <t>  21 13 00 - Fire-Suppression Sprinkler Systems</t>
  </si>
  <si>
    <t>  21 13 13 - Wet-Pipe Sprinkler Systems</t>
  </si>
  <si>
    <t>  21 13 13 A - Wet-Pipe Sprinkler Systems - Apts.</t>
  </si>
  <si>
    <t>  21 13 13 B - Wet-Pipe Sprinkler Systems - Common</t>
  </si>
  <si>
    <t>  21 13 13 C - Wet-Pipe Sprinkler Systems - Comm. Bldg.</t>
  </si>
  <si>
    <t>  21 13 13 D - Wet-Pipe Sprinkler Systems - Other</t>
  </si>
  <si>
    <t>  21 13 16 - Dry-Pipe Sprinkler Systems</t>
  </si>
  <si>
    <t>  21 13 16 A - Dry-Pipe Sprinkler Systems - Apts.</t>
  </si>
  <si>
    <t>  21 13 16 B - Dry-Pipe Sprinkler Systems - Common</t>
  </si>
  <si>
    <t>  21 13 16 C - Dry-Pipe Sprinkler Systems - Comm. Bldg.</t>
  </si>
  <si>
    <t>  21 13 16 D - Dry-Pipe Sprinkler Systems - Other</t>
  </si>
  <si>
    <t>  21 16 00 - Fire-Suppression Pressure Maintenance Pumps</t>
  </si>
  <si>
    <t>  21 20 00 - Fire-Extinguishing Systems</t>
  </si>
  <si>
    <t>  21 30 00 - Fire Pumps</t>
  </si>
  <si>
    <t>  21 40 00 - Fire-Suppression Water Storage</t>
  </si>
  <si>
    <t>  22 - Plumbing</t>
  </si>
  <si>
    <t>  22 00 00 - Plumbing</t>
  </si>
  <si>
    <t>  22 00 00 A - Engineering and Shop Drawing fees</t>
  </si>
  <si>
    <t>  22 00 00 B - Permit Fees</t>
  </si>
  <si>
    <t>  ---MAINTENANCE AND DEMO OF PLUMBING--------------------</t>
  </si>
  <si>
    <t>  22 01 00 - Operation &amp; Maintenance of Plumbing</t>
  </si>
  <si>
    <t>  22 01 10.16 - Video Piping Inspections</t>
  </si>
  <si>
    <t>  22 01 10.51 - Plumbing Piping Cleaning</t>
  </si>
  <si>
    <t>  22 01 10.61 - Plumbing Piping Repairs</t>
  </si>
  <si>
    <t>  22 01 30 - Operation &amp; Maint of Plumbing Equipment</t>
  </si>
  <si>
    <t>  22 01 40 - Operation &amp; Maint of Plumbing Fixtures</t>
  </si>
  <si>
    <t>  22 01 50 - Op &amp; Maint of Pool&amp;Fountain Plumb Systems</t>
  </si>
  <si>
    <t>  22 05 05 - Selective Demolition for Plumbing</t>
  </si>
  <si>
    <t>  22 05 17 - Sleeves and Sleeve Seals for Plumbing Piping</t>
  </si>
  <si>
    <t>  22 05 19 - Meters</t>
  </si>
  <si>
    <t>  22 05 19 - Meters &amp; Gages for Plumbing Piping</t>
  </si>
  <si>
    <t>  22 05 19 A - Sub Meters</t>
  </si>
  <si>
    <t>  22 07 00 - Plumbing Insulation</t>
  </si>
  <si>
    <t>  22 08 00 - Commissioning of Plumbing</t>
  </si>
  <si>
    <t>  22 10 00 - Plumbing Piping</t>
  </si>
  <si>
    <t>  ---DOMESTIC WATER DISTRIBUTION-------------------------</t>
  </si>
  <si>
    <t>  22 11 13 - Facility Water Distribution Piping</t>
  </si>
  <si>
    <t>  22 11 16 - Domestic Water Piping</t>
  </si>
  <si>
    <t>  22 11 16 A - Domestic Water Rough-In - Apts.</t>
  </si>
  <si>
    <t>  22 11 16 B - Domestic Water Rough-In - Common</t>
  </si>
  <si>
    <t>  22 11 16 C - Domestic Water Rough-In - Community Bldg.</t>
  </si>
  <si>
    <t>  22 11 17 - Gray-Water Piping</t>
  </si>
  <si>
    <t>  22 11 23 - Domestic Water Pumps</t>
  </si>
  <si>
    <t>  22 12 00 - Facility Potable-Water Storage Tanks</t>
  </si>
  <si>
    <t>  ---SANITARY SEWER INSTALL------------------------------</t>
  </si>
  <si>
    <t>  22 13 00 - Facility Sanitary Sewerage</t>
  </si>
  <si>
    <t>  22 13 13 - Facility Sanitary Sewers</t>
  </si>
  <si>
    <t>  22 13 16 - Sanitary Waste and Vent Piping</t>
  </si>
  <si>
    <t>  22 13 16 A - Sanitary Waste Rough-In - Apts.</t>
  </si>
  <si>
    <t>  22 13 16 B - Sanitary Waste Rough-In - Common</t>
  </si>
  <si>
    <t>  22 13 16 C - Sanitary Waste Rough-In - Community Bldg.</t>
  </si>
  <si>
    <t>  22 13 19.13 - Sanitary Drains</t>
  </si>
  <si>
    <t>  22 13 29 - Sanitary Sewerage Pumps</t>
  </si>
  <si>
    <t>  ---STORM SEWER INSTALL---------------------------------</t>
  </si>
  <si>
    <t>  22 14 00 - Facility Storm Drainage</t>
  </si>
  <si>
    <t>  22 14 13 - Facility Storm Drainage Piping</t>
  </si>
  <si>
    <t>  22 14 26 - Storm Drains</t>
  </si>
  <si>
    <t>  22 14 26.13 Roof Drains</t>
  </si>
  <si>
    <t>  22 14 26.16 - Area Drains</t>
  </si>
  <si>
    <t>  22 14 26.19 - Trench Drains</t>
  </si>
  <si>
    <t>  22 14 29 - Sump Pumps</t>
  </si>
  <si>
    <t>  22 14 53 - Rainwater Storage Tanks</t>
  </si>
  <si>
    <t>  ---PLUMBING EQUIPMENT----------------------------------</t>
  </si>
  <si>
    <t>  22 30 00 - Plumbing Equipment</t>
  </si>
  <si>
    <t>  22 31 00 - Domestic Water Softeners</t>
  </si>
  <si>
    <t>  22 32 00 - Domestic Water Filtration Equipment</t>
  </si>
  <si>
    <t>  22 33 00 - Electric Domestic Water Heaters</t>
  </si>
  <si>
    <t>  22 33 00 A - Electric Water Heaters - Apts.</t>
  </si>
  <si>
    <t>  22 33 00 B - Electric Water Heaters - Common</t>
  </si>
  <si>
    <t>  22 33 00 C - Electric Water Heaters - Comm. Bldg.</t>
  </si>
  <si>
    <t>  22 34 00 - Fuel-Fired Domestic Water Heaters</t>
  </si>
  <si>
    <t>  22 34 00 A - Gas-Fired Water Heaters - Apts.</t>
  </si>
  <si>
    <t>  22 34 00 B - Gas-Fired Water Heaters - Common</t>
  </si>
  <si>
    <t>  22 34 00 C - Gas-Fired Water Heaters - Comm. Bldg.</t>
  </si>
  <si>
    <t>  22 35 00 - Domestic Water Heat Exchangers</t>
  </si>
  <si>
    <t>  22 36 00 - Domestic Water Preheaters</t>
  </si>
  <si>
    <t>  22 36 13 - Solar Domestic Water Preheaters</t>
  </si>
  <si>
    <t>  22 36 23 - Geothermal Domestic Water Preheaters</t>
  </si>
  <si>
    <t>  ---RESIDENTIAL PLUMBING FIXTURES-----------------------</t>
  </si>
  <si>
    <t>  22 40 00 - Plumbing Fixtures</t>
  </si>
  <si>
    <t>  22 41 00 - Residential Plumbing Fixtures</t>
  </si>
  <si>
    <t>  22 41 13.13 - Residential Water Closets</t>
  </si>
  <si>
    <t>  22 41 13.13 A - Toilets - Apts.</t>
  </si>
  <si>
    <t>  22 41 13.13 B - Toilets - Common</t>
  </si>
  <si>
    <t>  22 41 13.13 C - Toilets - Community Bldg.</t>
  </si>
  <si>
    <t>  22 41 16 - Residential Lavatories and Sinks</t>
  </si>
  <si>
    <t>  22 41 16 A - Lavatories and Sinks - Apts.</t>
  </si>
  <si>
    <t>  22 41 16 B - Lavatories and Sinks - Common</t>
  </si>
  <si>
    <t>  22 41 16 C - Lavatories and Sinks - Comm. Bldg.</t>
  </si>
  <si>
    <t>  22 41 19 - Residential Bathtubs</t>
  </si>
  <si>
    <t>  22 41 19 A - Bathtubs - Apts.</t>
  </si>
  <si>
    <t>  22 41 19 B - Bathtubs - Common</t>
  </si>
  <si>
    <t>  22 41 19 C - Bathtubs - Comm. Bldg.</t>
  </si>
  <si>
    <t>  22 41 23 - Residential Showers</t>
  </si>
  <si>
    <t>  22 41 23 A - Showers - Apts.</t>
  </si>
  <si>
    <t>  22 41 23 B - Showers - Common</t>
  </si>
  <si>
    <t>  22 41 23 C - Showers - Community Bldg</t>
  </si>
  <si>
    <t>  22 41 26 - Residential Disposers</t>
  </si>
  <si>
    <t>  22 41 26 A - Disposals - Apts.</t>
  </si>
  <si>
    <t>  22 41 26 B - Disposals - Common</t>
  </si>
  <si>
    <t>  22 41 26 C - Disposals - Community Bldg.</t>
  </si>
  <si>
    <t>  22 41 39 - Residential Faucets, Supplies, and Trim</t>
  </si>
  <si>
    <t>  22 41 39 A - Kitchen Faucets and Trim - Apts.</t>
  </si>
  <si>
    <t>  22 41 39 B - Kitchen Faucets and Trim - Common</t>
  </si>
  <si>
    <t>  22 41 39 C - Kitchen Faucets and Trim - Comm. Bldg.</t>
  </si>
  <si>
    <t>  22 41 39 D - Lav. Faucets and Trim - Apts.</t>
  </si>
  <si>
    <t>  22 41 39 E - Lav. Faucets and Trim - Common</t>
  </si>
  <si>
    <t>  22 41 39 F - Lav. Faucets and Trim - Comm. Bldg.</t>
  </si>
  <si>
    <t>  22 41 39 G - Tub Faucets and Trim - Apts.</t>
  </si>
  <si>
    <t>  22 41 39 H - Tub Faucets and Trim - Common</t>
  </si>
  <si>
    <t>  22 41 39 I - Tub Faucets and Trim - Comm. Bldg.</t>
  </si>
  <si>
    <t>  ---COMMERCIAL PLUMBING FIXTURES------------------------</t>
  </si>
  <si>
    <t>  22 42 00 - Commercial Plumbing Fixtures</t>
  </si>
  <si>
    <t>  22 42 13.13 - Commercial Toilets</t>
  </si>
  <si>
    <t>  22 42 13.16 - Commercial Urinals</t>
  </si>
  <si>
    <t>  22 42 16 - Wall Hung Sinks</t>
  </si>
  <si>
    <t>  22 42 19 - Commercial Bathtubs</t>
  </si>
  <si>
    <t>  22 42 23 - Commercial Showers</t>
  </si>
  <si>
    <t>  22 42 26 - Commercial Disposers</t>
  </si>
  <si>
    <t>  22 42 39 - Commercial Faucets, Supplies, and Trim</t>
  </si>
  <si>
    <t>  22 44 00 - Plumbing Wall Carriers</t>
  </si>
  <si>
    <t>  ---DRINKING FOUNTAINS----------------------------------</t>
  </si>
  <si>
    <t>  22 47 13 - Drinking Fountains</t>
  </si>
  <si>
    <t>  ---SWIMMING POOL AND FOUNTAIN SYSTEMS------------------</t>
  </si>
  <si>
    <t>  22 51 00 - Swimming Pool Plumbing Systems</t>
  </si>
  <si>
    <t>  22 51 13 - Swimming Pool Piping</t>
  </si>
  <si>
    <t>  22 51 16 - Swimming Pool Pumps</t>
  </si>
  <si>
    <t>  22 51 19 - Swimming Pool Water Treatment Equipment</t>
  </si>
  <si>
    <t>  22 51 23 - Swimming Pool Equipment Controls</t>
  </si>
  <si>
    <t>  22 52 00 - Fountain Plumbing Systems</t>
  </si>
  <si>
    <t>  23 - Heating, Ventilation &amp; AC</t>
  </si>
  <si>
    <t>  23 00 00 - Heating, Ventilating, Air Conditioning HVAC</t>
  </si>
  <si>
    <t>  23 00 00 A - Engineering and Shop Drawing fees</t>
  </si>
  <si>
    <t>  23 00 00 B - Permit Fees</t>
  </si>
  <si>
    <t>  ---MAINTENANCE AND DEMO OF HVAC------------------------</t>
  </si>
  <si>
    <t>  23 01 00 - Operation and Maintenance of HVAC Systems</t>
  </si>
  <si>
    <t>  23 05 05 - Selective Demolition for Heating, Vent &amp; Air</t>
  </si>
  <si>
    <t>  ---General---------------------------------------------</t>
  </si>
  <si>
    <t>  23 07 00 - HVAC Insulation</t>
  </si>
  <si>
    <t>  23 08 00 - Commissioning of HVAC</t>
  </si>
  <si>
    <t>  23 09 00 - Instrumentation and Control for HVAC</t>
  </si>
  <si>
    <t>  23 10 00 - Facility Fuel Systems</t>
  </si>
  <si>
    <t>  23 12 00 - Facility Fuel Pumps</t>
  </si>
  <si>
    <t>  23 13 00 - Facility Fuel-Storage Tanks</t>
  </si>
  <si>
    <t>  23 20 00 - HVAC Piping and Pumps</t>
  </si>
  <si>
    <t>  23 21 00 - Hydronic Piping and Pumps</t>
  </si>
  <si>
    <t>  23 22 00 - Steam and Condensate Piping and Pumps</t>
  </si>
  <si>
    <t>  23 23 00 - Refrigerant Piping</t>
  </si>
  <si>
    <t>  ---HVAC AIR DISTRIBUTION-------------------------------</t>
  </si>
  <si>
    <t>  23 30 00 - HVAC Air Distribution</t>
  </si>
  <si>
    <t>  23 30 00 A - HVAC Rough-In - Apts.</t>
  </si>
  <si>
    <t>  23 30 00 B - HVAC Rough-In - Commons</t>
  </si>
  <si>
    <t>  23 30 00 C - HVAC Rough-In - Comm. Bldg.</t>
  </si>
  <si>
    <t>  23 31 13 - Metal Ducts</t>
  </si>
  <si>
    <t>  23 31 16 - Nonmetal Ducts</t>
  </si>
  <si>
    <t>  23 32 00 - Air Plenums and Chases</t>
  </si>
  <si>
    <t>  23 33 00 - Air Duct Accessories</t>
  </si>
  <si>
    <t>  23 33 13 - Dampers</t>
  </si>
  <si>
    <t>  23 33 53 - Duct Liners</t>
  </si>
  <si>
    <t>  ---EXHAUST FANS----------------------------------------</t>
  </si>
  <si>
    <t>  23 34 00 - HVAC Fans</t>
  </si>
  <si>
    <t>  23 34 50 - Bathroom Exhaust Fans</t>
  </si>
  <si>
    <t>  23 34 60 - Roof and Attic Fans</t>
  </si>
  <si>
    <t>  23 35 00 - Special Exhaust Systems</t>
  </si>
  <si>
    <t>  ---DIFFUSERS, REGISTERS AND GRILLES--------------------</t>
  </si>
  <si>
    <t>  23 37 00 - Air Outlets and Inlets</t>
  </si>
  <si>
    <t>  23 37 13 - Diffusers, Registers, and Grilles</t>
  </si>
  <si>
    <t>  ---VENTILATION AND FILTRATION--------------------------</t>
  </si>
  <si>
    <t>  23 38 00 - Ventilation Hoods</t>
  </si>
  <si>
    <t>  23 38 13 - Commercial-Kitchen Hoods</t>
  </si>
  <si>
    <t>  23 40 00 - HVAC Air Cleaning Devices</t>
  </si>
  <si>
    <t>  23 41 00 - Particulate Air Filtration</t>
  </si>
  <si>
    <t>  ---CENTRAL HEATING AND COOLING EQUIPMENT---------------</t>
  </si>
  <si>
    <t>  23 50 00 - Central Heating Equipment</t>
  </si>
  <si>
    <t>  23 52 00 - Heating Boilers</t>
  </si>
  <si>
    <t>  23 54 00 - Furnaces</t>
  </si>
  <si>
    <t>  23 55 00 - Fuel-Fired Heaters</t>
  </si>
  <si>
    <t>  23 56 00 - Solar Energy Heating Equipment</t>
  </si>
  <si>
    <t>  23 57 00 - Heat Exchangers for HVAC</t>
  </si>
  <si>
    <t>  23 60 00 - Chiller</t>
  </si>
  <si>
    <t>  23 70 00 - Central HVAC Equipment</t>
  </si>
  <si>
    <t>  23 80 00 - Decentralized HVAC Equipment</t>
  </si>
  <si>
    <t>  23 81 00 - Decentralized Unitary HVAC Equipment</t>
  </si>
  <si>
    <t>  ---UNIT HVAC EQUIPMENT---------------------------------</t>
  </si>
  <si>
    <t>  23 81 13 - Packaged Terminal Air-Conditioners</t>
  </si>
  <si>
    <t>  23 81 19 - Self-Contained Air-Conditioners</t>
  </si>
  <si>
    <t>  23 81 26 - Split-System Air-Conditioners</t>
  </si>
  <si>
    <t>  23 81 26 - Split-System Indoor AHU</t>
  </si>
  <si>
    <t>  23 81 43 - Air-Source Unitary Heat Pumps</t>
  </si>
  <si>
    <t>  23 81 43 - Split-System Outdoor Condensers</t>
  </si>
  <si>
    <t>  23 81 29 - Variable Refrigerant Flow HVAC Systems</t>
  </si>
  <si>
    <t>  23 81 46 - Water-Source Unitary Heat Pumps</t>
  </si>
  <si>
    <t>  23 81 49 - Ground-Source Unitary Heat Pumps</t>
  </si>
  <si>
    <t>  ---HUMIDITY CONTROL------------------------------------</t>
  </si>
  <si>
    <t>  23 84 00 - Dehumidifiers</t>
  </si>
  <si>
    <t>  23 84 13 - Humidifiers</t>
  </si>
  <si>
    <t>  23 84 16 - Mechanical Humidification Units</t>
  </si>
  <si>
    <t>  26 - Electrical</t>
  </si>
  <si>
    <t>  26 00 00 - Electrical</t>
  </si>
  <si>
    <t>  26 00 00 A - Engineering and Shop Drawing fees</t>
  </si>
  <si>
    <t>  26 00 00 B - Permit Fees</t>
  </si>
  <si>
    <t>  ---MAINTENANCE AND DEMO OF ELECTRICAL------------------</t>
  </si>
  <si>
    <t>  26 01 00 - Operation and Maintenance of Electrical Sys</t>
  </si>
  <si>
    <t>  26 05 05 - Selective Demolition for Electrical</t>
  </si>
  <si>
    <t>  26 05 26 - Grounding and Bonding for Electrical Systems</t>
  </si>
  <si>
    <t>  26 05 29 - Hangers and Supports for Electrical Systems</t>
  </si>
  <si>
    <t>  26 05 33 - Raceway and Boxes for Electrical Systems</t>
  </si>
  <si>
    <t>  26 05 33.13 - Conduit for Electrical Systems</t>
  </si>
  <si>
    <t>  26 05 33.16 - Boxes for Electrical Systems</t>
  </si>
  <si>
    <t>  26 05 39 - Underfloor Raceways for Electrical Systems</t>
  </si>
  <si>
    <t>  26 05 43 - Underground Ducts&amp;Raceways for Electrical</t>
  </si>
  <si>
    <t>  26 05 76 - Photometric Studies</t>
  </si>
  <si>
    <t>  26 08 00 - Commissioning of Electrical Systems</t>
  </si>
  <si>
    <t>  26 09 00 - Instrumentation and Control for Elec. System</t>
  </si>
  <si>
    <t>  ---ELECTRICAL DISTRIBUTION-----------------------------</t>
  </si>
  <si>
    <t>  26 10 00 - Medium-Voltage Electrical Distribution</t>
  </si>
  <si>
    <t>  26 10 00 A - Electrical Rough-In - Apts.</t>
  </si>
  <si>
    <t>  26 10 00 B - Electrical Rough-In - Common</t>
  </si>
  <si>
    <t>  26 10 00 C - Electrical Rough-In - Comm. Bldg</t>
  </si>
  <si>
    <t>  26 10 00 D - Electrical Rough-In - Other</t>
  </si>
  <si>
    <t>  26 13 00 - Electrical Switchgear</t>
  </si>
  <si>
    <t>  26 13 00 - Medium-Voltage Switchgear</t>
  </si>
  <si>
    <t>  26 16 00 - Electrical Metering</t>
  </si>
  <si>
    <t>  26 16 00 - Medium-Voltage Metering</t>
  </si>
  <si>
    <t>  26 20 00 - Low-Voltage Electrical Distribution</t>
  </si>
  <si>
    <t>  26 21 00 - Low-Voltage Electrical Service Entrance</t>
  </si>
  <si>
    <t>  26 23 00 - Low-Voltage Switchgear</t>
  </si>
  <si>
    <t>  26 27 00 - Low-Voltage Distribution Equipment</t>
  </si>
  <si>
    <t>  ---PANELBOARDS-----------------------------------------</t>
  </si>
  <si>
    <t>  26 24 00 - Electrical Panels</t>
  </si>
  <si>
    <t>  26 24 00 - Switchboards and Panelboards</t>
  </si>
  <si>
    <t>  ---PHOTOVOLTAIC---------------------------------------</t>
  </si>
  <si>
    <t>  26 31 00 - Photovoltaic Collectors</t>
  </si>
  <si>
    <t>  ---GENERATORS------------------------------------------</t>
  </si>
  <si>
    <t>  26 32 00 - Packaged Generator Assemblies</t>
  </si>
  <si>
    <t>  26 33 00 - Battery Equipment</t>
  </si>
  <si>
    <t>  26 36 00 - Transfer Switches</t>
  </si>
  <si>
    <t>  ---ELECTRICAL PROTECTION-------------------------------</t>
  </si>
  <si>
    <t>  26 40 00 - Electrical Protection</t>
  </si>
  <si>
    <t>  26 41 00 - Facility Lightning Protection</t>
  </si>
  <si>
    <t>  26 43 00 - Surge Protective Devices</t>
  </si>
  <si>
    <t>  ---INTERIOR LIGHTING-----------------------------------</t>
  </si>
  <si>
    <t>  26 50 00 - Lighting</t>
  </si>
  <si>
    <t>  26 51 00 - Interior Lighting</t>
  </si>
  <si>
    <t>  26 51 00 A - Interior Lighting - Apts.</t>
  </si>
  <si>
    <t>  26 51 00 B - Interior Lighting - Common</t>
  </si>
  <si>
    <t>  26 51 00 C - Interior Lighting - Comm. Bldg</t>
  </si>
  <si>
    <t>  26 51 00 D - Interior Lighting - Other</t>
  </si>
  <si>
    <t>  ---SAFETY LIGHTING-------------------------------------</t>
  </si>
  <si>
    <t>  26 52 00 - Safety Lighting</t>
  </si>
  <si>
    <t>  26 52 13 - Emergency and Exit Lighting</t>
  </si>
  <si>
    <t>  26 52 13.16 - Exit Signs</t>
  </si>
  <si>
    <t>  ---SITE LIGHTING-----------------------------------</t>
  </si>
  <si>
    <t>  26 56 00 - Exterior Lighting</t>
  </si>
  <si>
    <t>  26 56 00 - Site Lighting</t>
  </si>
  <si>
    <t>  26 56 13 - Lighting Poles and Standards</t>
  </si>
  <si>
    <t>  26 56 17 - Wall Packs and Standards</t>
  </si>
  <si>
    <t>  26 56 19 - LED Exterior Lighting</t>
  </si>
  <si>
    <t>  26 56 21 - Landscape Lighting</t>
  </si>
  <si>
    <t>  27 - Communications</t>
  </si>
  <si>
    <t>  27 00 00 - Communications</t>
  </si>
  <si>
    <t>  27 01 00 - Operation and Maint of Communications System</t>
  </si>
  <si>
    <t>  27 05 05 - Selective Demolition for Communications</t>
  </si>
  <si>
    <t>  27 05 26 - Grounding and Bonding for Communications Sys</t>
  </si>
  <si>
    <t>  27 05 28 - Pathways for Communication Systems</t>
  </si>
  <si>
    <t>  27 05 29 - Hangers and Supports for Comm Systems</t>
  </si>
  <si>
    <t>  27 05 33 - Conduits and Backboxes for Comm Systems</t>
  </si>
  <si>
    <t>  27 05 43 - Underground Ducts and Raceways for Comm Sys</t>
  </si>
  <si>
    <t>  27 08 00 - Commissioning of Communications</t>
  </si>
  <si>
    <t>  27 10 00 - Structured Cabling</t>
  </si>
  <si>
    <t>  27 11 00 - Communications Equipment Room Fittings</t>
  </si>
  <si>
    <t>  27 13 00 - Communications Backbone Cabling</t>
  </si>
  <si>
    <t>  27 13 13 - Communications Copper Backbone Cabling</t>
  </si>
  <si>
    <t>  27 13 23 - Communications Optical Fiber Backbone Cable</t>
  </si>
  <si>
    <t>  27 13 33 - Communications Coaxial Backbone Cabling</t>
  </si>
  <si>
    <t>  27 13 43 - Communications Services Cabling</t>
  </si>
  <si>
    <t>  27 13 43.13 - Dial tone Services Cabling</t>
  </si>
  <si>
    <t>  27 13 43.23 - T1 Services Cabling</t>
  </si>
  <si>
    <t>  27 13 43.33 - DSL Services Cabling</t>
  </si>
  <si>
    <t>  27 13 43.43 - Cable Services Cabling</t>
  </si>
  <si>
    <t>  27 13 43.53 - Satellite Services Cabling</t>
  </si>
  <si>
    <t>  27 15 00 - Communications Horizontal Cabling</t>
  </si>
  <si>
    <t>  27 15 01.11 - Conductors&amp;Cables for Electr Safety&amp;Secur</t>
  </si>
  <si>
    <t>  27 15 01.13 - Video Surveillance Comm Conductors&amp;Cables</t>
  </si>
  <si>
    <t>  27 15 01.15 - Access Controls Comm Conductors&amp;Cables</t>
  </si>
  <si>
    <t>  27 15 01.19 - Fire Alarm Comm Conductors&amp;Cables</t>
  </si>
  <si>
    <t>  27 15 01.43 - Nurse Call &amp;Intercom Comm Horizon Cabling</t>
  </si>
  <si>
    <t>  28 - Electronic, Safety and Security</t>
  </si>
  <si>
    <t>  ---UPGRADES--------------------------------------------</t>
  </si>
  <si>
    <t>  28 00 00 - Electric Safety and Security</t>
  </si>
  <si>
    <t>  28 01 00 - Operation &amp; Maint of Electronic Safety&amp;Secur</t>
  </si>
  <si>
    <t>  28 01 10.51 - Maint&amp;Admin of Access Control</t>
  </si>
  <si>
    <t>  28 01 10.71 - Upgrades of Access Control</t>
  </si>
  <si>
    <t>  28 01 20.51 - Maint&amp;Admin of Video Surveillance</t>
  </si>
  <si>
    <t>  28 01 20.71 - Upgrades of Video Surveillance</t>
  </si>
  <si>
    <t>  28 01 30.51 - Maint&amp;Admin of Security DetectAlarm&amp;Monit</t>
  </si>
  <si>
    <t>  28 01 30.71 - Upgrades of Security and Alarm Systems</t>
  </si>
  <si>
    <t>  28 01 70.51 - Maint&amp;Admin of Life Safety</t>
  </si>
  <si>
    <t>  28 01 70.71 - Upgrades of Life Safety</t>
  </si>
  <si>
    <t>  28 01 80.51 - Maint&amp;Admin of Fire Detection&amp;Alarm</t>
  </si>
  <si>
    <t>  28 01 80.71 - Upgrades of Fire Detect. &amp; Alarm</t>
  </si>
  <si>
    <t>  28 05 07 - Power Sources for Electronic Safety&amp;Security</t>
  </si>
  <si>
    <t>  28 05 09 - Surge Protection for Electronic Safety&amp;Secur</t>
  </si>
  <si>
    <t>  ---COMMISSIONING OF ELECTRONIC AND SAFETY-------------</t>
  </si>
  <si>
    <t>  28 08 00 - Commissioning of Electronic Safety&amp;Security</t>
  </si>
  <si>
    <t>  ---NEW SECURITY AND ACCESS SYSTEMS---------------------</t>
  </si>
  <si>
    <t>  28 10 00 - Access Control</t>
  </si>
  <si>
    <t>  28 15 00 - Access Control Hardware Devices</t>
  </si>
  <si>
    <t>  28 20 00 - Video Surveillance</t>
  </si>
  <si>
    <t>  28 21 00 - Surveillance Cameras</t>
  </si>
  <si>
    <t>  28 23 00 - Video Management System</t>
  </si>
  <si>
    <t>  28 30 00 - Security Detection, Alarm &amp; Monitoring</t>
  </si>
  <si>
    <t>  28 31 00 - Intrusion Detection</t>
  </si>
  <si>
    <t>  ---NEW LIFE SAFETY ALARMS AND SENSORS------------------</t>
  </si>
  <si>
    <t>  28 42 00 - Gas Detection and Alarm</t>
  </si>
  <si>
    <t>  28 43 00 - Fuel Oil Detection and Alarm</t>
  </si>
  <si>
    <t>  28 45 00 - Water Detection and Alarm</t>
  </si>
  <si>
    <t>  28 46 00 - Fire and Smoke Detection and Alarm</t>
  </si>
  <si>
    <t>  28 46 11.15 - Smoke Detection Sensors</t>
  </si>
  <si>
    <t>  28 46 11.21 - Carbon-Monoxide Detection Sensors</t>
  </si>
  <si>
    <t>  28 46 11.23 - Combination Sensors</t>
  </si>
  <si>
    <t>  28 46 12.11 - Fire Alarm Pull Stations</t>
  </si>
  <si>
    <t>  28 46 20 - Fire Alarm</t>
  </si>
  <si>
    <t>  28 46 23 - Fire Alarm Notification Appliances</t>
  </si>
  <si>
    <t>  28 46 23 - Fire Alarm Notification Devices</t>
  </si>
  <si>
    <t>  ---FIRE ALARM CONTROL INTERFACE------------------------</t>
  </si>
  <si>
    <t>  28 46 24 - Fire Detection &amp;Alarm Emer Control Interface</t>
  </si>
  <si>
    <t>  28 46 24 A - Fire Alarm Annunciation Panel</t>
  </si>
  <si>
    <t>  28 46 24 B - Fire Alarm Control Panel</t>
  </si>
  <si>
    <t>  28 47 00 - Mass Notification</t>
  </si>
  <si>
    <t>  31 - Earthwork</t>
  </si>
  <si>
    <t>  ---MAINTENANCE DEMO AND TESTING------------------------</t>
  </si>
  <si>
    <t>  31 00 00 - Earthwork</t>
  </si>
  <si>
    <t>  31 01 00 - Maint of Earthwork</t>
  </si>
  <si>
    <t>  31 05 05 - Selective Demolition for Earthwork</t>
  </si>
  <si>
    <t>  31 08 00 - Commissioning of Earthwork</t>
  </si>
  <si>
    <t>  31 08 13 - Pile Load Testing</t>
  </si>
  <si>
    <t>  31 08 13.13 - Dynamic Pile Load Testing</t>
  </si>
  <si>
    <t>  31 08 13.16 - Static Pile Load Testing</t>
  </si>
  <si>
    <t>  ---SITE CLEARING---------------------------------------</t>
  </si>
  <si>
    <t>  31 10 00 - Site Clearing</t>
  </si>
  <si>
    <t>  31 11 00 - Clearing and Grubbing</t>
  </si>
  <si>
    <t>  31 12 00 - Selective Clearing</t>
  </si>
  <si>
    <t>  31 13 13 - Selective Tree and Shrub Removal</t>
  </si>
  <si>
    <t>  31 13 16 - Selective Tree and Shrub Trimming</t>
  </si>
  <si>
    <t>  31 14 00 - Earth Stripping and Stockpiling</t>
  </si>
  <si>
    <t>  31 20 00 - Earth Moving</t>
  </si>
  <si>
    <t>  ---OFF-GASSING MITIGATION------------------------------</t>
  </si>
  <si>
    <t>  31 21 00 - Off-Glassing Mitigation</t>
  </si>
  <si>
    <t>  31 21 13 - Radon Mitigation</t>
  </si>
  <si>
    <t>  31 21 16 - Methane Mitigation</t>
  </si>
  <si>
    <t>  ---GRADING---------------------------------------------</t>
  </si>
  <si>
    <t>  31 22 00 - Grading</t>
  </si>
  <si>
    <t>  31 22 13 - Rough Grading</t>
  </si>
  <si>
    <t>  31 22 16 - Fine Grading</t>
  </si>
  <si>
    <t>  31 22 16.13 - Roadway Subgrade Reshaping</t>
  </si>
  <si>
    <t>  31 22 19 - Finish Grading</t>
  </si>
  <si>
    <t>  31 22 19.13 - Spreading and Grading Topsoil</t>
  </si>
  <si>
    <t>  ---EXCAVATION AND FILL---------------------------------</t>
  </si>
  <si>
    <t>  31 23 00 - Excavation and Fill</t>
  </si>
  <si>
    <t>  31 23 13 - Subgrade Preparation</t>
  </si>
  <si>
    <t>  31 23 16 - Excavation</t>
  </si>
  <si>
    <t>  31 23 16.26 - Rock Removal</t>
  </si>
  <si>
    <t>  31 23 19 - Dewatering</t>
  </si>
  <si>
    <t>  31 23 23 - Fill</t>
  </si>
  <si>
    <t>  31 23 23.13 - Backfill</t>
  </si>
  <si>
    <t>  31 23 23.23 - Compaction</t>
  </si>
  <si>
    <t>  31 23 23.33 - Flowable Fill</t>
  </si>
  <si>
    <t>  ---EROSION AND SEDIMENT CONTROL------------------------</t>
  </si>
  <si>
    <t>  31 25 00 - Erosion and Sedimentation Controls</t>
  </si>
  <si>
    <t>  ---SOIL STABILIZATION AND TREATMENT--------------------</t>
  </si>
  <si>
    <t>  31 31 00 - Soil Treatment</t>
  </si>
  <si>
    <t>  31 32 00 - Soil Stabilization</t>
  </si>
  <si>
    <t>  31 33 00 - Rock Stabilization</t>
  </si>
  <si>
    <t>  31 34 00 - Soil Reinforcement</t>
  </si>
  <si>
    <t>  31 35 00 - Slope Protection</t>
  </si>
  <si>
    <t>  31 37 00 - Riprap</t>
  </si>
  <si>
    <t>  ---SHORING AND UNDERPINNING----------------------------</t>
  </si>
  <si>
    <t>  31 41 00 - Shoring</t>
  </si>
  <si>
    <t>  31 43 00 - Concrete Raising</t>
  </si>
  <si>
    <t>  31 45 00 - Vibroflotation and Densification</t>
  </si>
  <si>
    <t>  31 46 00 - Needle Beams</t>
  </si>
  <si>
    <t>  31 48 00 - Underpinning</t>
  </si>
  <si>
    <t>  31 50 00 - Excavation Support and Protection</t>
  </si>
  <si>
    <t>  ---DEEP FOUNDATIONS------------------------------------</t>
  </si>
  <si>
    <t>  31 60 00 - Special Foundations and Load-Bearing Element</t>
  </si>
  <si>
    <t>  31 62 00 - Driven Piles</t>
  </si>
  <si>
    <t>  31 63 00 - Bored Piles</t>
  </si>
  <si>
    <t>  31 64 00 - Caissons</t>
  </si>
  <si>
    <t>  31 66 00 - Special Foundations</t>
  </si>
  <si>
    <t>  32 - Exterior Improvements</t>
  </si>
  <si>
    <t>  ---MAINTENANCE OF PAVEMENT-----------------------------</t>
  </si>
  <si>
    <t>  32 00 00 - Exterior Improvements</t>
  </si>
  <si>
    <t>  32 01 00 - Operation&amp;Maint of Exterior Improvements</t>
  </si>
  <si>
    <t>  32 01 11 - Paving Cleaning</t>
  </si>
  <si>
    <t>  32 01 13 - Asphalt Seal Coat</t>
  </si>
  <si>
    <t>  32 01 17 - Asphalt Crack Sealing</t>
  </si>
  <si>
    <t>  ---PAVEMENT MILLING AND REPAIRS------------------------</t>
  </si>
  <si>
    <t>  32 01 16 - Flexible Paving Rehabilitation</t>
  </si>
  <si>
    <t>  32 01 16.71 - Asphalt Milling</t>
  </si>
  <si>
    <t>  32 01 17 - Flexible Paving Repair</t>
  </si>
  <si>
    <t>  32 01 19 - Rigid Paving Surface Treatment</t>
  </si>
  <si>
    <t>  32 01 23 - Base Course Reconditioning</t>
  </si>
  <si>
    <t>  32 01 26 - Asphalt Overlay</t>
  </si>
  <si>
    <t>  32 01 26.74 - Concrete Overlays</t>
  </si>
  <si>
    <t>  32 01 29 - Rigid Paving Repair</t>
  </si>
  <si>
    <t>  ---LANDSCAPE CONSERVATION------------------------------</t>
  </si>
  <si>
    <t>  32 01 90.23 - Pruning</t>
  </si>
  <si>
    <t>  32 01 90.26 - Watering</t>
  </si>
  <si>
    <t>  32 01 90.29 - Topsoil Preservation</t>
  </si>
  <si>
    <t>  32 01 90.33 - Tree and Shrub Preservation</t>
  </si>
  <si>
    <t>  32 05 05 - Select Demolition for Exterior Improvements</t>
  </si>
  <si>
    <t>  32 05 13 - Soils for Exterior Improvements</t>
  </si>
  <si>
    <t>  32 08 00 - Commissioning of Exterior Improvements</t>
  </si>
  <si>
    <t>  ------------------PAVING-------------------------------</t>
  </si>
  <si>
    <t>  ---SUB-BASE AND BASE COURSE----------------------------</t>
  </si>
  <si>
    <t>  32 11 23 - Stone Base Course</t>
  </si>
  <si>
    <t>  32 11 26 - Asphalt Base Course</t>
  </si>
  <si>
    <t>  ---TOP COURSE AND SEAL COATS---------------------------</t>
  </si>
  <si>
    <t>  32 11 00 - Base Courses</t>
  </si>
  <si>
    <t>  32 12 00 - Asphalt Top Course</t>
  </si>
  <si>
    <t>  32 12 16 - Asphalt Overlay</t>
  </si>
  <si>
    <t>  32 12 16 - Asphalt Paving</t>
  </si>
  <si>
    <t>  32 12 19 - Asphalt Paving Wearing Courses</t>
  </si>
  <si>
    <t>  32 12 36 - Seal Coats</t>
  </si>
  <si>
    <t>  32 12 43 - Porous Flexible Paving</t>
  </si>
  <si>
    <t>  32 12 73 - Asphalt Paving Joint Sealants</t>
  </si>
  <si>
    <t>  ---CONCRETE PAVING-------------------------------------</t>
  </si>
  <si>
    <t>  32 13 13 - Concrete Paving</t>
  </si>
  <si>
    <t>  32 13 16 - Decorative Concrete Paving</t>
  </si>
  <si>
    <t>  32 13 43 - Pervious Concrete Paving</t>
  </si>
  <si>
    <t>  ---UNIT PAVING-----------------------------------------</t>
  </si>
  <si>
    <t>  32 14 00 - Unit Paving</t>
  </si>
  <si>
    <t>  32 14 13 - Precast Concrete Unit Paving</t>
  </si>
  <si>
    <t>  32 14 16 - Brick Unit Paving</t>
  </si>
  <si>
    <t>  32 14 40 - Stone Paving</t>
  </si>
  <si>
    <t>  32 14 43 - Porous Unit Paving</t>
  </si>
  <si>
    <t>  ---CONCRETE WORK---------------------------------------</t>
  </si>
  <si>
    <t>  32 16 00 - Curbs, Gutters, Sidewalks, and Driveways</t>
  </si>
  <si>
    <t>  32 16 13 - Curbs and Gutters</t>
  </si>
  <si>
    <t>  32 16 13 A - Curbs</t>
  </si>
  <si>
    <t>  32 16 23 - Sidewalks</t>
  </si>
  <si>
    <t>  32 16 33 A - Driveways</t>
  </si>
  <si>
    <t>  32 16 33 B - Patios</t>
  </si>
  <si>
    <t>  32 16 33 C - Pool Decks</t>
  </si>
  <si>
    <t>  ---PAVING SPECIALTIES----------------------------------</t>
  </si>
  <si>
    <t>  32 17 13 - Parking Bumpers</t>
  </si>
  <si>
    <t>  36 17 16 - Manufactured Traffic-Calming Devices</t>
  </si>
  <si>
    <t>  32 17 23 - Pavement Markings</t>
  </si>
  <si>
    <t>  32 17 26 - Tactile Warning Surfacing</t>
  </si>
  <si>
    <t>  ---PLAYGROUND AND ATHLETIC SURFACING-------------------</t>
  </si>
  <si>
    <t>  32 18 13 - Synthetic Grass Surfacing</t>
  </si>
  <si>
    <t>  32 18 16.13 - Playground Protective Surfacing</t>
  </si>
  <si>
    <t>  32 18 23 - Athletic Surfacing</t>
  </si>
  <si>
    <t>  ---FENCES, GATES AND ENCLOSURES------------------------</t>
  </si>
  <si>
    <t>  32 31 00 - Fences and Gates</t>
  </si>
  <si>
    <t>  32 31 11 - Gate Operators</t>
  </si>
  <si>
    <t>  32 31 13 - Chain Link Fences and Gates</t>
  </si>
  <si>
    <t>  32 31 19 - Decorative Metal Fences and Gates</t>
  </si>
  <si>
    <t>  32 31 23 - Plastic Fences and Gates</t>
  </si>
  <si>
    <t>  32 31 29 - Wood Fences and Gates</t>
  </si>
  <si>
    <t>  32 31 29 B - Dumpster Enclosures</t>
  </si>
  <si>
    <t>  32 31 32 - Composite Fences and Gates</t>
  </si>
  <si>
    <t>  ---RETAINING WALLS-------------------------------------</t>
  </si>
  <si>
    <t>  32 32 00 - Retaining Walls</t>
  </si>
  <si>
    <t>  32 32 13 - Cast-In-Place Concrete Retaining Walls</t>
  </si>
  <si>
    <t>  32 32 16 - Precast Concrete Retaining Walls</t>
  </si>
  <si>
    <t>  32 32 19 - Unit Masonry Retaining Walls</t>
  </si>
  <si>
    <t>  32 32 23 - Segmental Retaining Walls</t>
  </si>
  <si>
    <t>  32 32 29 -Timber Retaining Walls</t>
  </si>
  <si>
    <t>  32 32 53 - Stone-Retaining Walls</t>
  </si>
  <si>
    <t>  ---SITE FURNISHINGS------------------------------------</t>
  </si>
  <si>
    <t>  32 33 00 - Site Furnishings</t>
  </si>
  <si>
    <t>  32 33 13 - Bicycle Racks</t>
  </si>
  <si>
    <t>  32 33 13 - Site Bicycle Racks</t>
  </si>
  <si>
    <t>  32 33 14 - Bicycle Lockers</t>
  </si>
  <si>
    <t>  32 33 23 - Trash and Litter Receptacles</t>
  </si>
  <si>
    <t>  32 33 33 - Manufactured Planters</t>
  </si>
  <si>
    <t>  32 33 43 A - Benches</t>
  </si>
  <si>
    <t>  32 33 43 B - Tables</t>
  </si>
  <si>
    <t>  32 34 00 - Fabricated Bridges</t>
  </si>
  <si>
    <t>  32 35 00 - Screening Devices</t>
  </si>
  <si>
    <t>  ---MANUFACTURED SITE SPECIALTIES-----------------------</t>
  </si>
  <si>
    <t>  32 39 00 - Manufactured Site Specialties</t>
  </si>
  <si>
    <t>  32 39 13 - Manufactured Metal Bollards</t>
  </si>
  <si>
    <t>  32 39 16 - Manufactured Fire Pits</t>
  </si>
  <si>
    <t>  ---WETLANDS--------------------------------------------</t>
  </si>
  <si>
    <t>  32 71 00 - Constructed Wetlands</t>
  </si>
  <si>
    <t>  32 72 00 - Wetlands Restoration</t>
  </si>
  <si>
    <t>  ---IRRIGATION------------------------------------------</t>
  </si>
  <si>
    <t>  32 80 00 - Irrigation</t>
  </si>
  <si>
    <t>  32 84 00 - Planting Irrigation</t>
  </si>
  <si>
    <t>  ---PLANTINGS-------------------------------------------</t>
  </si>
  <si>
    <t>  32 90 00 - Planting</t>
  </si>
  <si>
    <t>  32 91 00 - Planting Preparation</t>
  </si>
  <si>
    <t>  32 92 00 -Turf and Grasses</t>
  </si>
  <si>
    <t>  32 93 00 - Plants</t>
  </si>
  <si>
    <t>  32 93 13 - Ground Covers</t>
  </si>
  <si>
    <t>  32 93 23 - Plants and Bulbs</t>
  </si>
  <si>
    <t>  32 93 33 - Shrubs</t>
  </si>
  <si>
    <t>  32 93 43 - Trees</t>
  </si>
  <si>
    <t>  32 94 00 - Planting Accessories</t>
  </si>
  <si>
    <t>  32 96 00 - Transplanting</t>
  </si>
  <si>
    <t>  33 - Site Utilities</t>
  </si>
  <si>
    <t>  33 00 00 - Utilities</t>
  </si>
  <si>
    <t>  33 01 00 - Operation and Maintenance of Utilities</t>
  </si>
  <si>
    <t>  ---UTILITY MATERIALS-----------------------------------</t>
  </si>
  <si>
    <t>  33 05 05 Buried Piping Installation</t>
  </si>
  <si>
    <t>  33 05 07 - Trenchless Installation of Utility Piping</t>
  </si>
  <si>
    <t>  33 05 09 - Piping Specials for Utilities</t>
  </si>
  <si>
    <t>  33 05 11 - Aluminum Utility Pipe</t>
  </si>
  <si>
    <t>  33 05 16 - Cast-Iron Utility Pipe</t>
  </si>
  <si>
    <t>  33 05 17 - Copper Utility Pipe and Tubing</t>
  </si>
  <si>
    <t>  33 05 19 - Ductile-Iron Utility Pipe</t>
  </si>
  <si>
    <t>  33 05 24 - Steel Utility Pipe</t>
  </si>
  <si>
    <t>  33 05 31 - Thermoplastic Utility Pipe</t>
  </si>
  <si>
    <t>  33 05 31.11 - PVC Sewer Utility Pipe</t>
  </si>
  <si>
    <t>  33 05 31.33 ABS Utility Pipe</t>
  </si>
  <si>
    <t>  33 05 33 - Polyethylene Utility Pipe</t>
  </si>
  <si>
    <t>  33 05 33.63 -HDPE Communication Duct</t>
  </si>
  <si>
    <t>  33 05 39 - Concrete Pipe</t>
  </si>
  <si>
    <t>  33 05 61 - Concrete Manholes</t>
  </si>
  <si>
    <t>  33 05 71 - Cleanouts</t>
  </si>
  <si>
    <t>  ---COMMISSIONING OF UTILITIES--------------------------</t>
  </si>
  <si>
    <t>  33 08 00 - Commissioning of Utilities</t>
  </si>
  <si>
    <t>  33 09 00 - Instrumentation and Control for Utilities</t>
  </si>
  <si>
    <t>  ---WATER UTILITIES-------------------------------------</t>
  </si>
  <si>
    <t>  33 10 00 - Water Utilities</t>
  </si>
  <si>
    <t>  33 14 00 - Water Utility Transmission and Distribution</t>
  </si>
  <si>
    <t>  33 14 11 - Water Utility Transmission Piping</t>
  </si>
  <si>
    <t>  33 14 13 - Public Water Utility Distribution Piping</t>
  </si>
  <si>
    <t>  33 14 16 - Site Water Utility Distribution Piping</t>
  </si>
  <si>
    <t>  33 14 17 - Site Water Utility Service Laterals</t>
  </si>
  <si>
    <t>  33 14 19 - Valves &amp; Hydrants for Water Utility Service</t>
  </si>
  <si>
    <t>  33 19 00 - Water Utility Metering Equipment</t>
  </si>
  <si>
    <t>  ---SANITARY SEWER--------------------------------------</t>
  </si>
  <si>
    <t>  33 30 00 - Sanitary Sewerage</t>
  </si>
  <si>
    <t>  33 31 00 - Sanitary Sewerage Piping</t>
  </si>
  <si>
    <t>  33 32 00 - Sanitary Sewerage Equipment</t>
  </si>
  <si>
    <t>  33 32 11 - Field-Erected Wastewater Pumping Stations</t>
  </si>
  <si>
    <t>  33 32 13 - Packaged Wastewater Pumping Stations</t>
  </si>
  <si>
    <t>  33 32 16 - Packaged Wastewater Grinder Pump Assemblies</t>
  </si>
  <si>
    <t>  33 34 00 - Onsite Wastewater Disposal</t>
  </si>
  <si>
    <t>  33 36 00 - Wastewater Utility Storage Tanks</t>
  </si>
  <si>
    <t>  ---STORM WATER-----------------------------------------</t>
  </si>
  <si>
    <t>  33 40 00 - Stormwater Utilities</t>
  </si>
  <si>
    <t>  33 41 00 - Subdrainage</t>
  </si>
  <si>
    <t>  33 41 13 - Foundation Drainage</t>
  </si>
  <si>
    <t>  33 41 16 - Subdrainage Piping</t>
  </si>
  <si>
    <t>  33 41 19 - Underslab Drainage</t>
  </si>
  <si>
    <t>  33 41 33 - Retaining Wall Drainage</t>
  </si>
  <si>
    <t>  33 42 00 - Stormwater Conveyance</t>
  </si>
  <si>
    <t>  33 42 11 - Stormwater Gravity Piping</t>
  </si>
  <si>
    <t>  33 42 13 - Stormwater Culverts</t>
  </si>
  <si>
    <t>  33 42 31 - Stormwater Area Drains and Inlets</t>
  </si>
  <si>
    <t>  33 42 33 - Stormwater Curbside Drains and Inlets</t>
  </si>
  <si>
    <t>  33 42 36 - Stormwater Trench Drains</t>
  </si>
  <si>
    <t>  33 44 00 - Stormwater Utility Equipment</t>
  </si>
  <si>
    <t>  33 44 11 - Field-Erected Stormwater Pumping Stations</t>
  </si>
  <si>
    <t>  33 44 13 - Packaged Stormwater Pumping Stations</t>
  </si>
  <si>
    <t>  33 44 21 - Stormwater Downspout Filters</t>
  </si>
  <si>
    <t>  33 44 23 - Inline Stormwater Filters</t>
  </si>
  <si>
    <t>  33 44 26 - Stormwater Catch Basin Insert Filters</t>
  </si>
  <si>
    <t>  33 44 27 - Stormwater Trench Drain Insert Filters</t>
  </si>
  <si>
    <t>  33 44 53 - Stormwater Area Drainage Pop-Up Relief Valve</t>
  </si>
  <si>
    <t>  33 46 00 - Stormwater Management</t>
  </si>
  <si>
    <t>  33 46 11 - Stormwater Ponds</t>
  </si>
  <si>
    <t>  33 46 16 - Outlet Structures for Stormwater Ponds</t>
  </si>
  <si>
    <t>  33 46 23 - Modular Buried Stormwater Storage Units</t>
  </si>
  <si>
    <t>  33 46 39 - Rain Barrels</t>
  </si>
  <si>
    <t>  ---GAS/FUEL UTILITIES----------------------------------</t>
  </si>
  <si>
    <t>  33 52 00 - Hydrocarbon Transmission and Distribution</t>
  </si>
  <si>
    <t>  33 52 13 - Liquid Hydrocarbon Piping</t>
  </si>
  <si>
    <t>  33 52 16 - Natural Gas Piping</t>
  </si>
  <si>
    <t>  33 52 16.13 - Steel Natural Gas Piping</t>
  </si>
  <si>
    <t>  33 56 00 - Hydrocarbon Storage</t>
  </si>
  <si>
    <t>  33 56 13 - Above-ground Fuel Storage Tanks</t>
  </si>
  <si>
    <t>  33 56 33 - Underground Fuel Storage Tanks</t>
  </si>
  <si>
    <t>  33 59 00 - Gas Utility Metering</t>
  </si>
  <si>
    <t>  33 60 00 - Hydronic and Steam Energy Utilities</t>
  </si>
  <si>
    <t>  33 61 00 - Hydronic Energy Distribution</t>
  </si>
  <si>
    <t>  33 63 00 - Steam Energy Distribution</t>
  </si>
  <si>
    <t>  ---ELECTRICAL UTILITIES--------------------------------</t>
  </si>
  <si>
    <t>  33 70 00 - Electrical Utilities</t>
  </si>
  <si>
    <t>  33 71 00 - Electrical Transmission &amp; Distribution</t>
  </si>
  <si>
    <t>  33 71 00 - Electrical Utility Transmission&amp;Distribution</t>
  </si>
  <si>
    <t>  33 72 00 - Electrical Substations</t>
  </si>
  <si>
    <t>  33 73 00 - Electrical Transformers</t>
  </si>
  <si>
    <t>  78 74 00 - Extra High Voltage Switchgear&amp;Protection Dev</t>
  </si>
  <si>
    <t>  33 75 00 - High Voltage Switchgear &amp; Protection</t>
  </si>
  <si>
    <t>  33 77 00 - Medium-Voltage Utility Switchgear&amp;Protection</t>
  </si>
  <si>
    <t>  33 78 00 - Substation Converter Stations</t>
  </si>
  <si>
    <t>  33 79 00 - Site Grounding</t>
  </si>
  <si>
    <t>  ---COMMUNICATIONS UTILITIES----------------------------</t>
  </si>
  <si>
    <t>  33 80 00 - Communications Utitilies</t>
  </si>
  <si>
    <t>  33 82 00 A - Telephone Transmission and Distribution</t>
  </si>
  <si>
    <t>  33 82 00 B - Cable Transmission and Distribution</t>
  </si>
  <si>
    <t>  33 82 00 C - Internet Transmission and Distribution</t>
  </si>
  <si>
    <t>Include these costs under Existing Conditions</t>
  </si>
  <si>
    <t>Existing Conditions/Demo</t>
  </si>
  <si>
    <t>Est. Remaining Equity</t>
  </si>
  <si>
    <t xml:space="preserve">Uses </t>
  </si>
  <si>
    <t xml:space="preserve">Changes to Hard Costs </t>
  </si>
  <si>
    <t>Rearranged Soft Costs to match CBU</t>
  </si>
  <si>
    <t>Total Owner's Costs</t>
  </si>
  <si>
    <t>Test for Mixed Use</t>
  </si>
  <si>
    <t>of Hard Costs</t>
  </si>
  <si>
    <t>added % of HC to Contingency number</t>
  </si>
  <si>
    <t>Add # of Exempt Units/ market units</t>
  </si>
  <si>
    <t>Gap Loan Fees</t>
  </si>
  <si>
    <t xml:space="preserve">The portion of the gap loan that is not secured by a Letter of Credit will be subject to a 2% fee. </t>
  </si>
  <si>
    <t>Prepayment Lockout</t>
  </si>
  <si>
    <t xml:space="preserve">Taxable debt restricts prepayment for 10 years.  Tax Exempt debt restricts prepayment for 15 years. </t>
  </si>
  <si>
    <t xml:space="preserve">Between 25 - 35 years. </t>
  </si>
  <si>
    <t xml:space="preserve">A non-refundable application fee in the amount of $10,000 is due with the  application.  This fee will be applied to the 1/2% processing fee. </t>
  </si>
  <si>
    <t>5/8% for remaining balance of construction/permanent loans over 7.5 million</t>
  </si>
  <si>
    <t>Project owners will be required to demonstrate the availability of required equity prior to rate lock.  Additional owner equity may be required as a result of actual costs exceeding budgeted costs during construction phase.</t>
  </si>
  <si>
    <t xml:space="preserve">A letter of credit in the amount of 7.5% of the construction contract (12.5% if funding stored materials on site) is required at closing.  </t>
  </si>
  <si>
    <t>Estimates Quoted daily, committed to at time of rate lock</t>
  </si>
  <si>
    <t xml:space="preserve">All construction loans require a contractor prepared cost certification. Tax Exempt loans require third-party audited cost certifications.  For Taxable loans, a mortgagor cost certification is allowed.  </t>
  </si>
  <si>
    <t>(Click here for Architectural Design Requirements)</t>
  </si>
  <si>
    <t>Acquisition only</t>
  </si>
  <si>
    <t>Adaptive Reuse</t>
  </si>
  <si>
    <t>New Construction &amp; Rehab</t>
  </si>
  <si>
    <t>New Construction &amp; Adaptive Reuse</t>
  </si>
  <si>
    <t>Loan Increase for New Units</t>
  </si>
  <si>
    <t>Loan Increase for Rehab</t>
  </si>
  <si>
    <t>Loan Increase for Cash Out</t>
  </si>
  <si>
    <t>Loan Increase for Work Escrow</t>
  </si>
  <si>
    <t>Virgina Housing Debt Only Coverage Ratio</t>
  </si>
  <si>
    <t>All Permanent Debt Coverage Ratio</t>
  </si>
  <si>
    <t>to map % Universal Design?</t>
  </si>
  <si>
    <t xml:space="preserve">Will this property have any of the following types of units? </t>
  </si>
  <si>
    <t># of HC accessible units (UFAS, ANSI Accessible, ADA)</t>
  </si>
  <si>
    <t># of ANSI Type B Adaptable units</t>
  </si>
  <si>
    <t># of ANSI Type A Adaptable units</t>
  </si>
  <si>
    <t># of Fair Housing units</t>
  </si>
  <si>
    <t>Year Last Rehabbed</t>
  </si>
  <si>
    <t xml:space="preserve"> (if applicable)</t>
  </si>
  <si>
    <t># of LIHTC Units</t>
  </si>
  <si>
    <t># of rental units constructed to Virginia Housing's Universal Design Standards</t>
  </si>
  <si>
    <t>If PBV, State Assistance or Other, describe:</t>
  </si>
  <si>
    <t># of units receiving assistance</t>
  </si>
  <si>
    <t># of years in rental assistance contract</t>
  </si>
  <si>
    <t># of Unrestricted Income units</t>
  </si>
  <si>
    <t>Market/ Unrestricted</t>
  </si>
  <si>
    <t>LIHTC Rent Limits (if applicable)</t>
  </si>
  <si>
    <t>Virginia Housing Mixed Income Programs</t>
  </si>
  <si>
    <t>(b)  20% of units at 80% AMI, 80% of units unrestricted</t>
  </si>
  <si>
    <t xml:space="preserve">Income Restrictions Requested: </t>
  </si>
  <si>
    <t>(a)  100% of units at 150% AMI</t>
  </si>
  <si>
    <t>Other Costs not funded by Virginia Housing that will be incurred between closing and conversion</t>
  </si>
  <si>
    <t>Other Costs Not Funded by Virginia Housing</t>
  </si>
  <si>
    <t>If this property has existing LIHTC credits, indicate type:</t>
  </si>
  <si>
    <t>Subordinated</t>
  </si>
  <si>
    <t>Unsubordinated</t>
  </si>
  <si>
    <t>No Ground Lease</t>
  </si>
  <si>
    <t xml:space="preserve">Who is the public housing authority partner? </t>
  </si>
  <si>
    <t>RAD</t>
  </si>
  <si>
    <t>RAD/ Section 18 Blend</t>
  </si>
  <si>
    <t>Abingdon RHA</t>
  </si>
  <si>
    <t>Accomack-Northampton Regional Hsg. Auth.</t>
  </si>
  <si>
    <t>Albemarle County Office of Housing</t>
  </si>
  <si>
    <t>Big Stone Gap RHA</t>
  </si>
  <si>
    <t>Bristol RHA</t>
  </si>
  <si>
    <t>Charlottesville RHA</t>
  </si>
  <si>
    <t>Chesapeake RHA</t>
  </si>
  <si>
    <t>Cumberland Regional Housing Auth.</t>
  </si>
  <si>
    <t>Danville RHA</t>
  </si>
  <si>
    <t>Fairfax RHA</t>
  </si>
  <si>
    <t>Franklin RHA</t>
  </si>
  <si>
    <t>Hampton RHA</t>
  </si>
  <si>
    <t>Harrisonburg RHA</t>
  </si>
  <si>
    <t>Hopewell RHA</t>
  </si>
  <si>
    <t>James City County Office of Housing</t>
  </si>
  <si>
    <t>Lynchburg RHA</t>
  </si>
  <si>
    <t>Marion RHA</t>
  </si>
  <si>
    <t>Newport News RHA</t>
  </si>
  <si>
    <t>Norfolk RHA</t>
  </si>
  <si>
    <t>Norton RHA</t>
  </si>
  <si>
    <t>People Inc. of Southern Virginia</t>
  </si>
  <si>
    <t>Petersburg RHA</t>
  </si>
  <si>
    <t>Portsmouth RHA</t>
  </si>
  <si>
    <t>Roanoke RHA</t>
  </si>
  <si>
    <t>Richmond RHA</t>
  </si>
  <si>
    <t>Staunton RHA</t>
  </si>
  <si>
    <t>Suffolk RHA</t>
  </si>
  <si>
    <t>VA Beach Dept. of Hsg &amp; Neighborhood Pres.</t>
  </si>
  <si>
    <t>Waynesboro RHA</t>
  </si>
  <si>
    <t>Williamsburg HFA</t>
  </si>
  <si>
    <t>Wise County RHA</t>
  </si>
  <si>
    <t>Wytheville RHA</t>
  </si>
  <si>
    <t>Total Floor Area For The Entire Development………………………...……………….………………………….</t>
  </si>
  <si>
    <t>Unheated Floor Area (ie. Breezeways, Balconies, Storage)………………………………………………..</t>
  </si>
  <si>
    <t>Total Usable Residential Heated Area………………………………………………………………………………..</t>
  </si>
  <si>
    <t>Estimated Remaining Equity</t>
  </si>
  <si>
    <t>Miscellaneous (From Other Costs not funded by Virginia Housing below)</t>
  </si>
  <si>
    <t>Virginia Housing Debt Service</t>
  </si>
  <si>
    <t xml:space="preserve">All Locations Same?  </t>
  </si>
  <si>
    <t>For ProLink Set Up - Always True</t>
  </si>
  <si>
    <t>Other 5?</t>
  </si>
  <si>
    <t>Other 4?</t>
  </si>
  <si>
    <t xml:space="preserve">4.   </t>
  </si>
  <si>
    <t xml:space="preserve">5.   </t>
  </si>
  <si>
    <t>Temp - Shelter</t>
  </si>
  <si>
    <t>Temp - Transitional Housing</t>
  </si>
  <si>
    <t>Perm - Supportive Housing</t>
  </si>
  <si>
    <t>Congregate Residential - Supported Placement</t>
  </si>
  <si>
    <t>Congregate Residential - Group Home</t>
  </si>
  <si>
    <t>Perm Congregate - Assisted Living</t>
  </si>
  <si>
    <t>Perm Congregate - Adult Home</t>
  </si>
  <si>
    <t>Provide more detail if possible:</t>
  </si>
  <si>
    <t>Total Structures &amp; Land</t>
  </si>
  <si>
    <t>Developer Fee (Edit Budget)</t>
  </si>
  <si>
    <t>Miscellaneous (Other Costs not funded by VH)</t>
  </si>
  <si>
    <t>Existing Improvement Acquisition</t>
  </si>
  <si>
    <t>Pull Cords</t>
  </si>
  <si>
    <t>Custom1 T/F</t>
  </si>
  <si>
    <t>Custom2 T/F</t>
  </si>
  <si>
    <t>Custom3 T/F</t>
  </si>
  <si>
    <t>Custom4 T/F</t>
  </si>
  <si>
    <t>Custom5 T/F</t>
  </si>
  <si>
    <t>3.  Primary Unit Floor Material:</t>
  </si>
  <si>
    <t>4.  Site Amenities (indicate all proposed):</t>
  </si>
  <si>
    <t>Notes related to this Unit Type</t>
  </si>
  <si>
    <t>Over 100%</t>
  </si>
  <si>
    <t>per $100</t>
  </si>
  <si>
    <t>Name of Developer</t>
  </si>
  <si>
    <t>Development Name</t>
  </si>
  <si>
    <t>Will the property remain under any extended use restrictions related to the LIHTC program?</t>
  </si>
  <si>
    <t>(d)  40% of units at 100% AMI, 60% of units unrestricted</t>
  </si>
  <si>
    <t>Select applicable income limits ( % of units at % of Adj. Median Income (AMI)) - additional requirements may apply</t>
  </si>
  <si>
    <t xml:space="preserve">A person or family may be disapproved for admission to the development if it is found that they willfully falsified information to gain admission as well as for any reason related to such person's or family ability or willingness to comply with the terms of the lease and/or applicable law.  In the event that any application is disapproved, the applicant will be notified in writing by the manager as to the reasons why the application was disapproved.  </t>
  </si>
  <si>
    <t>(if REACH is additional funding, income limits are determined by the bond funds used)</t>
  </si>
  <si>
    <t>THIS PAGE IS A DISPLAY ONLY!  All edits must be made on the corresponding tab</t>
  </si>
  <si>
    <t>Will development receive any tax abatements?</t>
  </si>
  <si>
    <t>Bond Premiums</t>
  </si>
  <si>
    <t>Building Permits paid by GC</t>
  </si>
  <si>
    <t>Mortgage Banker Firm</t>
  </si>
  <si>
    <t>General Contractor Firm</t>
  </si>
  <si>
    <t>Real Estate Attorney Firm</t>
  </si>
  <si>
    <t>Design Architect Firm</t>
  </si>
  <si>
    <t>Supervisory Architect Firm</t>
  </si>
  <si>
    <t>LITHC units &gt; Total Units</t>
  </si>
  <si>
    <t>% over 100%</t>
  </si>
  <si>
    <t>Include these costs in 3  Land Improvement Categories</t>
  </si>
  <si>
    <t>Include these costs when determining the Structure (estimate)</t>
  </si>
  <si>
    <t>Instructions for</t>
  </si>
  <si>
    <t xml:space="preserve">Sources for Uses Page: </t>
  </si>
  <si>
    <t>Minor Change</t>
  </si>
  <si>
    <t>Corrected warning for Sources vs Uses</t>
  </si>
  <si>
    <t>Corrected wording in income restrictions</t>
  </si>
  <si>
    <t>Corrected Mapping to DEV Fees on DCA</t>
  </si>
  <si>
    <t>Contractor's Indirect Costs</t>
  </si>
  <si>
    <t>Changed mapping for web link to MF directory</t>
  </si>
  <si>
    <t>(Click here for access to Today's Rate Sheet)</t>
  </si>
  <si>
    <t>Add Indirect costs into the Structure section of DCA</t>
  </si>
  <si>
    <t>For Loan Amounts less than $25M</t>
  </si>
  <si>
    <t>Not less than 1.15 for Virginia Housing Permanent Debt</t>
  </si>
  <si>
    <t>For Loan Amounts between $25M - $50M</t>
  </si>
  <si>
    <t>Not to exceed 87%.</t>
  </si>
  <si>
    <t>For Loan Amounts between Greater than $50M</t>
  </si>
  <si>
    <t>Not to exceed 85%.</t>
  </si>
  <si>
    <t>Not less than 1.20 for Virginia Housing Permanent Debt</t>
  </si>
  <si>
    <t>Updated LTC Guidelines</t>
  </si>
  <si>
    <t>Removed mapping for Application Date (confusing to team as it could be anything the borrower enters)</t>
  </si>
  <si>
    <t xml:space="preserve">Before construction begins, the General Contractor will use the Procorem BudgetPro system to separate Contractors costs into the following CSI groupings and assign values to each sub category.  </t>
  </si>
  <si>
    <t xml:space="preserve">Plans and specifications are required to meet Virginia Housing's definitions of 85% complete at application submission.  Plans should be submitted electronically via Procorem.  </t>
  </si>
  <si>
    <t>Updating guidelines for Procorem Plan Review</t>
  </si>
  <si>
    <t>Indirect Costs (bonds, permits,etc.)</t>
  </si>
  <si>
    <t>Added a note by Indirect Costs on DCA</t>
  </si>
  <si>
    <t>Updated All Reach deals - Still need to pay App Fee</t>
  </si>
  <si>
    <t>Updated printing of exhibits</t>
  </si>
  <si>
    <t>Virginia Housing Taxable</t>
  </si>
  <si>
    <t>Virginia Housing Tax Exempt*</t>
  </si>
  <si>
    <t>Virginia Housing Tax Exempt</t>
  </si>
  <si>
    <t>Virginia Housing REACH</t>
  </si>
  <si>
    <t>Existing Virginia Housing Mortgage</t>
  </si>
  <si>
    <t>Short Term Virginia Housing Debt</t>
  </si>
  <si>
    <t>LITHC Syndicator Proceeds</t>
  </si>
  <si>
    <t xml:space="preserve">Virginia Housing </t>
  </si>
  <si>
    <t xml:space="preserve">Application Date: </t>
  </si>
  <si>
    <t>Completed</t>
  </si>
  <si>
    <t>Phase I Environmental Site Assessment</t>
  </si>
  <si>
    <t>Geotechnical Report</t>
  </si>
  <si>
    <t xml:space="preserve">Use array to limit what is shown here?  </t>
  </si>
  <si>
    <t>Awarded</t>
  </si>
  <si>
    <t>Executed Commitment</t>
  </si>
  <si>
    <t xml:space="preserve">Location Description (include street intersections) </t>
  </si>
  <si>
    <t>Major Changes</t>
  </si>
  <si>
    <t>Submitting a Pre‑Application Form and attending a Pre‑Application Meeting with Virginia Housing staff are</t>
  </si>
  <si>
    <t xml:space="preserve">mandatory steps that must be completed before submitting a Rental Housing Loan Application.  Pre‑Application </t>
  </si>
  <si>
    <t>Forms are available on the Virginia Housing website.</t>
  </si>
  <si>
    <t>To submit a loan application, complete all tabs within the application workbook and upload the loan application file and all other required documents using our secure fileshare site Procorem. An application will not be considered complete until the application fee has been paid and the 85% Plans and Specs and other required Architectural &amp; Engineering documents have been uploaded into the Plan Review Procorem site.</t>
  </si>
  <si>
    <t>Virginia Housing Financing Term Sheets</t>
  </si>
  <si>
    <t>Housing website.</t>
  </si>
  <si>
    <t>Rental Housing Lending Product Term Sheets outlining lending requirements can be found on the Virginia</t>
  </si>
  <si>
    <t xml:space="preserve">submitting the application to Virginia Housing. Submission of a completed loan application does not </t>
  </si>
  <si>
    <t xml:space="preserve">guarantee financing from Virginia Housing.  All loan applications are subject to internal review and </t>
  </si>
  <si>
    <t xml:space="preserve">underwriting. </t>
  </si>
  <si>
    <t xml:space="preserve">If you have any questions, please contact the Virginia Housing Rental Housing Development Department. </t>
  </si>
  <si>
    <t>Excel copy of this application</t>
  </si>
  <si>
    <t>PDF version of application with applicable signatures</t>
  </si>
  <si>
    <t>Previous Participation Certification</t>
  </si>
  <si>
    <t>Project Schedule</t>
  </si>
  <si>
    <t>Signed Tenant Selection Plan</t>
  </si>
  <si>
    <t xml:space="preserve">Developer's Proposal / Brief Project Narrative </t>
  </si>
  <si>
    <t>D.   Sponsor/Borrower</t>
  </si>
  <si>
    <t xml:space="preserve">Schedule of Real Estate Owned </t>
  </si>
  <si>
    <t>Architect's Resume</t>
  </si>
  <si>
    <t>Engineer's Resume</t>
  </si>
  <si>
    <t>Neighborhood map locating site, supporting area businesses and amenities</t>
  </si>
  <si>
    <t>Site and improvement photographs (close views from all sides)</t>
  </si>
  <si>
    <t>Ingress/egress street view photographs</t>
  </si>
  <si>
    <t xml:space="preserve">Current zoning certificates </t>
  </si>
  <si>
    <t>Third-party zoning report</t>
  </si>
  <si>
    <t>Proposed Site Plan</t>
  </si>
  <si>
    <t>Purchase Contract/Option/Deed (including Exhibits, Attachments, Descriptions)</t>
  </si>
  <si>
    <t>If new construction, letters from utility companies verifying availability</t>
  </si>
  <si>
    <t>Proffers documentation (if applicable)</t>
  </si>
  <si>
    <t>Shared Parking Agreement (if applicable)</t>
  </si>
  <si>
    <t>Ground Lease documentation (if applicable)</t>
  </si>
  <si>
    <t>Flood Insurance and FEMA flood map Documentation (if applicable)</t>
  </si>
  <si>
    <t>Homeowners Association or Planed Unit Development documentation (if applicable)</t>
  </si>
  <si>
    <t>Condominium Regime documentation (if applicable)</t>
  </si>
  <si>
    <t>Tax Abatement documentation (if applicable)</t>
  </si>
  <si>
    <t>Relocation plan and budget (for rehabilitation properties)</t>
  </si>
  <si>
    <t>Other Capital Sources</t>
  </si>
  <si>
    <t>Term Sheets, Letters of Intent or Commitments for all Subordinate Lenders and</t>
  </si>
  <si>
    <t xml:space="preserve">List of resumes of GPs, managing members and members with ownership of 25% </t>
  </si>
  <si>
    <t xml:space="preserve">or more, stockholders have a 25% or more interest, etc. </t>
  </si>
  <si>
    <t xml:space="preserve">Contractor's Resume and Qualification Statement </t>
  </si>
  <si>
    <t>Resume(s) of Other Party(s)</t>
  </si>
  <si>
    <t>Property Management Resume</t>
  </si>
  <si>
    <t xml:space="preserve">Describe surrounding land uses, note condition and identify any unusual or </t>
  </si>
  <si>
    <t>undesirable land uses</t>
  </si>
  <si>
    <t>Letter from local government verifying property meets zoning requirements after</t>
  </si>
  <si>
    <t xml:space="preserve">completion. (Must be provided at commitment) </t>
  </si>
  <si>
    <t xml:space="preserve">Utility Company Expense Letters </t>
  </si>
  <si>
    <t>Description of utilities available to site (include distance from site if not presently</t>
  </si>
  <si>
    <t>available and easements required)</t>
  </si>
  <si>
    <t>Current Rent roll (for rehabilitation properties only) -- include unit number, type,</t>
  </si>
  <si>
    <t>family size, annual income, current rent, lease expiration and any subsidy.</t>
  </si>
  <si>
    <t>Operating History (year-to-date and previous two years audited operating income</t>
  </si>
  <si>
    <t>and expense statements) (for rehabilitation properties)</t>
  </si>
  <si>
    <t>a. Map showing location of subject property and all comparable properties</t>
  </si>
  <si>
    <t>b. Rental comparables and map</t>
  </si>
  <si>
    <t>Three-part specifications encompassing all work</t>
  </si>
  <si>
    <t>Site lighting and photometric drawings</t>
  </si>
  <si>
    <t>Landscape drawings</t>
  </si>
  <si>
    <t>Phase II Environmental Site Assessment if recommended by Phase I</t>
  </si>
  <si>
    <t>Narrative scope of work with itemized cost estimates</t>
  </si>
  <si>
    <t>100% unit condition survey</t>
  </si>
  <si>
    <t>Termite report</t>
  </si>
  <si>
    <t>Sanitary and storm sewer report</t>
  </si>
  <si>
    <t>Roof condition report</t>
  </si>
  <si>
    <t>Elevator equipment inspection report (if applicable)</t>
  </si>
  <si>
    <t>Structural reports</t>
  </si>
  <si>
    <t>All properties receiving Virginia Housing Financing must conform to Virginia Housing's current Minimum Design</t>
  </si>
  <si>
    <t>Submit PDF plans and three-part specifications that are deemed to be at least 85% complete Construction</t>
  </si>
  <si>
    <t>disciplines required to complete the scope of work must have been incorporated into the set, including but not</t>
  </si>
  <si>
    <t>and information addressing constructability and jurisdiction/building code requirements.</t>
  </si>
  <si>
    <t xml:space="preserve">Building envelope assessment report for adaptive reuse developments and masonry buildings </t>
  </si>
  <si>
    <t>with a drainage plane and air gap</t>
  </si>
  <si>
    <t>85% complete construction drawings (civil, architectural, structural, mechanical, plumbing,</t>
  </si>
  <si>
    <t>electrical, etc.)</t>
  </si>
  <si>
    <t>L.  Renovations to Existing Properties Submission Requirements</t>
  </si>
  <si>
    <t>K.  New Construction Submission Requirements</t>
  </si>
  <si>
    <t>VIRGINIA HOUSING FINANCING FEES AND SECURITIES</t>
  </si>
  <si>
    <t>Out of Balance Fee</t>
  </si>
  <si>
    <t>Virginia Housing has a “loan in balance” policy that requires all non-Virginia Housing funding sources to be paid in before any Virginia Housing funds. Project owners will be required to demonstrate the availability of required equity and other sources prior to final credit committee approval. Additional owner equity may be required because of actual costs exceeding budgeted costs during the construction phase. Virginia Housing charges a fee based on the estimated out-of-balance funding requested.</t>
  </si>
  <si>
    <t>Gap Loan Fee</t>
  </si>
  <si>
    <t xml:space="preserve">Stored Materials Fee </t>
  </si>
  <si>
    <t>A Stored Materials Administrative Fee may be applied if the General Contractor intends to bill for stored materials. If applicable, please contact your Development Officer for a fee calculation.</t>
  </si>
  <si>
    <t>Extended Construction Fee</t>
  </si>
  <si>
    <t>An Extended Construction Fee may be applied if the construction contract period exceeds 24 months. If applicable, please contact your Development Officer for a fee calculation.</t>
  </si>
  <si>
    <t>Ground Lease Review Fee</t>
  </si>
  <si>
    <t>A Ground Lease Review Fee may be applied for developments subject to a ground lease. If applicable, please contact your Development Officer for a fee calculation.</t>
  </si>
  <si>
    <t>Condominium Review Fee</t>
  </si>
  <si>
    <t>REACH Perm Forward Premium Fee</t>
  </si>
  <si>
    <t>Virginia Housing Securities Expected</t>
  </si>
  <si>
    <t>For more information, please reference the Rental Housing Lending Product Term Sheets on our website.</t>
  </si>
  <si>
    <t>Completion Assurance Letter of Credit</t>
  </si>
  <si>
    <t>An irrevocable and unconditional standby Letter of Credit in the amount of 7.5% of
the construction contract (12.5% if billing for stored materials on-site) is required
at closing and must be posted by the General Contractor.</t>
  </si>
  <si>
    <t>Latent Defect Letter of Credit</t>
  </si>
  <si>
    <t>At Final Closing, the Completion Assurance Letter of Credit may be reduced to a 2.5% Latent Defect Letter of Credit and will be held by Virginia Housing for one year. Must be posted by the General Contractor.</t>
  </si>
  <si>
    <t>Standby Deposit</t>
  </si>
  <si>
    <t>Gap Loan Security</t>
  </si>
  <si>
    <t xml:space="preserve">A minimum of 30% of the Gap loan must be secured by an irrevocable and unconditional Letter of Credit. A 2% Gap Loan Fee will be assessed on the remaining unsecured portion. </t>
  </si>
  <si>
    <t xml:space="preserve">Fee Calculations are subject to change at any time.  Please contact Virginia Housing Rental Housing for current fee structure. </t>
  </si>
  <si>
    <t xml:space="preserve">Date of Pre Application Meeting: </t>
  </si>
  <si>
    <t xml:space="preserve">Date of Application: </t>
  </si>
  <si>
    <t>Experience, Capacity, and Financial Inputs</t>
  </si>
  <si>
    <t xml:space="preserve">a. Comparable LIHTC completions </t>
  </si>
  <si>
    <t>j. Number of employees?</t>
  </si>
  <si>
    <t>b. Years active in multifamily / LIHTC</t>
  </si>
  <si>
    <t xml:space="preserve">k. Related Property Management </t>
  </si>
  <si>
    <t>c. Average annual deliver (units)</t>
  </si>
  <si>
    <t xml:space="preserve">l. Related General Contractor </t>
  </si>
  <si>
    <t>d. Active pipeline units</t>
  </si>
  <si>
    <t xml:space="preserve">m. Cost overruns &gt;10% on prior projects? </t>
  </si>
  <si>
    <t xml:space="preserve">n. Projects delayed &gt;6 months? </t>
  </si>
  <si>
    <t xml:space="preserve">o. Material litigation related to development? </t>
  </si>
  <si>
    <t>g. Unrestricted liquidity ($)</t>
  </si>
  <si>
    <t xml:space="preserve">p. Prior successful work with core team? </t>
  </si>
  <si>
    <t>h. Net worth ($)</t>
  </si>
  <si>
    <t xml:space="preserve">q. Foreclosure / deed-in-lieu in past 10 years? </t>
  </si>
  <si>
    <t>i. Contingent liabilities / guarantees ($)</t>
  </si>
  <si>
    <t xml:space="preserve">r. Loan defaults or restructurings? </t>
  </si>
  <si>
    <t>e. Active Projects in Virginia Housing</t>
  </si>
  <si>
    <t xml:space="preserve">    Portfolio</t>
  </si>
  <si>
    <t>f. List other states abbrev. active in</t>
  </si>
  <si>
    <t>VH USE</t>
  </si>
  <si>
    <t>Yes</t>
  </si>
  <si>
    <t>No</t>
  </si>
  <si>
    <t xml:space="preserve">If answered yes in k-r above, please explain: </t>
  </si>
  <si>
    <t>B.  SPONSOR DETAIL</t>
  </si>
  <si>
    <t>C. BORROWER DETAIL</t>
  </si>
  <si>
    <r>
      <t>Principal(s)</t>
    </r>
    <r>
      <rPr>
        <sz val="11"/>
        <rFont val="Arial"/>
        <family val="2"/>
      </rPr>
      <t xml:space="preserve"> involved (e.g. general partners, LLC members, controlling shareholders, etc.):</t>
    </r>
  </si>
  <si>
    <r>
      <t>**</t>
    </r>
    <r>
      <rPr>
        <i/>
        <sz val="9"/>
        <rFont val="Arial"/>
        <family val="2"/>
      </rPr>
      <t xml:space="preserve"> </t>
    </r>
    <r>
      <rPr>
        <i/>
        <u/>
        <sz val="9"/>
        <rFont val="Arial"/>
        <family val="2"/>
      </rPr>
      <t>These should be the names of individuals who comprise the GP or LLC members, not simply the names of</t>
    </r>
  </si>
  <si>
    <t xml:space="preserve">Authorized Signatory for Borrower: </t>
  </si>
  <si>
    <t xml:space="preserve">Error Message under Percent Involved. </t>
  </si>
  <si>
    <t xml:space="preserve">Dropdowns: </t>
  </si>
  <si>
    <t xml:space="preserve">This is a Related Entity? </t>
  </si>
  <si>
    <t xml:space="preserve">City: </t>
  </si>
  <si>
    <t>E.  SITE FEATURES</t>
  </si>
  <si>
    <t>Ratio of Parking Spaces to Units:</t>
  </si>
  <si>
    <t xml:space="preserve">If less than 1:1, provide rationale: </t>
  </si>
  <si>
    <t>If true, number of spaces offsite (provide a map)</t>
  </si>
  <si>
    <t>Acreage:</t>
  </si>
  <si>
    <t>Appraised (restricted) value as completed and stabilized</t>
  </si>
  <si>
    <t>Appraised (market) value as completed and stabilized</t>
  </si>
  <si>
    <t>Deadline to Close (with Extensions)</t>
  </si>
  <si>
    <t xml:space="preserve">Site Plan Approval Status: </t>
  </si>
  <si>
    <t>Site Approval Dropdown</t>
  </si>
  <si>
    <t>Not Applied</t>
  </si>
  <si>
    <t>Under Review</t>
  </si>
  <si>
    <t>Approved</t>
  </si>
  <si>
    <t>Term of Abatement (yrs)</t>
  </si>
  <si>
    <t xml:space="preserve">Are there offsite improvements that development is dependent upon? </t>
  </si>
  <si>
    <t>DBHDS Confirmed 55+</t>
  </si>
  <si>
    <t>100%</t>
  </si>
  <si>
    <t>Special Use</t>
  </si>
  <si>
    <t>Congregate Residential - Microboards</t>
  </si>
  <si>
    <t>Other Entity</t>
  </si>
  <si>
    <t>Section 18 Demolition/ Disposition</t>
  </si>
  <si>
    <r>
      <t xml:space="preserve">1.  Unit Amenities available in property (indicate all proposed) - </t>
    </r>
    <r>
      <rPr>
        <b/>
        <i/>
        <sz val="11"/>
        <color theme="1"/>
        <rFont val="Arial"/>
        <family val="2"/>
      </rPr>
      <t>will apply to all units unless indicated otherwise on Income Tab - Unit Mix</t>
    </r>
    <r>
      <rPr>
        <b/>
        <sz val="11"/>
        <color theme="1"/>
        <rFont val="Arial"/>
        <family val="2"/>
      </rPr>
      <t>:</t>
    </r>
  </si>
  <si>
    <r>
      <t xml:space="preserve">2.  Indicate any additional unit amenities that would apply to your property
 - </t>
    </r>
    <r>
      <rPr>
        <b/>
        <i/>
        <sz val="11"/>
        <color theme="1"/>
        <rFont val="Arial"/>
        <family val="2"/>
      </rPr>
      <t xml:space="preserve">will apply to all units unless indicated otherwise on Income Tab - Unit Mix: </t>
    </r>
  </si>
  <si>
    <t>5.  Management Firm Indicated on Team tab</t>
  </si>
  <si>
    <t>Is this a Virginia Housing Certified Management Agent?</t>
  </si>
  <si>
    <t>Number of units currently managed by this agent?</t>
  </si>
  <si>
    <t>How much is the agreed Management Expenditure Limit amount?</t>
  </si>
  <si>
    <t>H.  SOURCES</t>
  </si>
  <si>
    <t>i.  Estimated construction contract period (months)?</t>
  </si>
  <si>
    <t xml:space="preserve">ii.  Number of months from construction contract completion to permanent conversion? </t>
  </si>
  <si>
    <t xml:space="preserve">If yes, provide Virginia Housing Deal #? </t>
  </si>
  <si>
    <t>Strategic REACH</t>
  </si>
  <si>
    <t>REACH (other)</t>
  </si>
  <si>
    <t>Comments/ Notes</t>
  </si>
  <si>
    <t>Warning: Construction Period Delay message</t>
  </si>
  <si>
    <t>TOTAL CONSTRUCTION SOURCES</t>
  </si>
  <si>
    <t>TX 1000</t>
  </si>
  <si>
    <t>TE 5000</t>
  </si>
  <si>
    <t xml:space="preserve">Data validation: </t>
  </si>
  <si>
    <t>Comments/Notes</t>
  </si>
  <si>
    <t xml:space="preserve">Status Dropdown: </t>
  </si>
  <si>
    <t>Not Yet Applied</t>
  </si>
  <si>
    <t>Applied</t>
  </si>
  <si>
    <t>Tax Credit Proceeds:  List all proceeds expected from Tax Credit Programs</t>
  </si>
  <si>
    <t>Housing Opportunity Tax Credits</t>
  </si>
  <si>
    <t>Federal Historic Tax Credits</t>
  </si>
  <si>
    <t>Virginia Historic Tax Credits</t>
  </si>
  <si>
    <t>Pricing</t>
  </si>
  <si>
    <t>Investor Ownership %</t>
  </si>
  <si>
    <t>Status</t>
  </si>
  <si>
    <t>Commitment</t>
  </si>
  <si>
    <t>LOI</t>
  </si>
  <si>
    <t>Deferred Developer Fee</t>
  </si>
  <si>
    <t>Other (Rename and describe)</t>
  </si>
  <si>
    <t xml:space="preserve">Hard Pay? </t>
  </si>
  <si>
    <t>Philanthropic Funds</t>
  </si>
  <si>
    <t>Error on fee amounts</t>
  </si>
  <si>
    <t>Third Party Construction Management</t>
  </si>
  <si>
    <t>Replacement Reserve funding</t>
  </si>
  <si>
    <r>
      <t xml:space="preserve">Land/Acquisition Costs </t>
    </r>
    <r>
      <rPr>
        <sz val="11"/>
        <rFont val="Arial"/>
        <family val="2"/>
      </rPr>
      <t>(must be the lesser of the “as is” value or purchase price )</t>
    </r>
  </si>
  <si>
    <t xml:space="preserve">Construction 
Sources </t>
  </si>
  <si>
    <t>Perm. Conversion Activity</t>
  </si>
  <si>
    <t>Permanent Sources</t>
  </si>
  <si>
    <t>REACH - Strategic</t>
  </si>
  <si>
    <t>REACH - L-MATCH</t>
  </si>
  <si>
    <t>TOTAL</t>
  </si>
  <si>
    <t>Deferred Developer Fee (%)</t>
  </si>
  <si>
    <t>Hard Costs</t>
  </si>
  <si>
    <t>Soft Costs</t>
  </si>
  <si>
    <t>Land Acquisition Cost</t>
  </si>
  <si>
    <t xml:space="preserve">Other Costs </t>
  </si>
  <si>
    <t>120%</t>
  </si>
  <si>
    <t>Utility Reimbursement</t>
  </si>
  <si>
    <t>WiFi Reimbursement</t>
  </si>
  <si>
    <t>Other (describe)</t>
  </si>
  <si>
    <t xml:space="preserve">Change to add everything? </t>
  </si>
  <si>
    <t>Deal Name:</t>
  </si>
  <si>
    <t>Special Selection:</t>
  </si>
  <si>
    <t>Mortgagor</t>
  </si>
  <si>
    <t xml:space="preserve">Rental Tax Exempt Initial Checklist </t>
  </si>
  <si>
    <t xml:space="preserve">Draft PAB Form A (unsigned) </t>
  </si>
  <si>
    <t xml:space="preserve">Appraisal (prior to EDAR) </t>
  </si>
  <si>
    <t>Single Room Occupancy (SRO)</t>
  </si>
  <si>
    <t>Cable or WIFI?</t>
  </si>
  <si>
    <t xml:space="preserve">If property will offer supportive services, indicate type: </t>
  </si>
  <si>
    <t>Pending</t>
  </si>
  <si>
    <t>all values from 1-4 need to show (hopefully without 0 if not used)</t>
  </si>
  <si>
    <t>Error -  True Affordability</t>
  </si>
  <si>
    <t>Affordability Restrictions</t>
  </si>
  <si>
    <t>Error - Affordability =True</t>
  </si>
  <si>
    <t>Other Fee Types (Source Page)</t>
  </si>
  <si>
    <t>Select Other fee (if applicable)</t>
  </si>
  <si>
    <t>Total Virginia Housing 
Loan Funded Amount</t>
  </si>
  <si>
    <t>GET TEST for incorrect mapped documents</t>
  </si>
  <si>
    <t>Deal Number</t>
  </si>
  <si>
    <t>Fields highlighted in this yellow are unlocked for entry</t>
  </si>
  <si>
    <t>Signed Statement of Mortgagor</t>
  </si>
  <si>
    <t xml:space="preserve">Appraised Restricted is also mapped to: </t>
  </si>
  <si>
    <t xml:space="preserve">Appraised Value:  Edit DEV Deal tab: </t>
  </si>
  <si>
    <t>16a</t>
  </si>
  <si>
    <t>Other Services included?</t>
  </si>
  <si>
    <t>Tax Credit Proceeds:  List all proceeds expected from Tax Credit Programs, expected to be paid in during construction</t>
  </si>
  <si>
    <t>Construction/Permanent</t>
  </si>
  <si>
    <t xml:space="preserve">IS Construction/Permanent? </t>
  </si>
  <si>
    <t>(If development has more than 30 unit type mixes, contact Virginia Housing for an extended form.)</t>
  </si>
  <si>
    <t>HOA Assessments</t>
  </si>
  <si>
    <t>* Annual Costs calculated based on EGI %</t>
  </si>
  <si>
    <t xml:space="preserve">Move to DCA? </t>
  </si>
  <si>
    <t>no</t>
  </si>
  <si>
    <t>Many changes based on requests from DEV</t>
  </si>
  <si>
    <t>Changed font to Arial 11</t>
  </si>
  <si>
    <t>NO</t>
  </si>
  <si>
    <t>Source of Equity</t>
  </si>
  <si>
    <t>Existing VHDA Mortgages</t>
  </si>
  <si>
    <t>Credit Amount</t>
  </si>
  <si>
    <t xml:space="preserve">Show Annual Debt Service? </t>
  </si>
  <si>
    <t xml:space="preserve">VHDA ONLY: </t>
  </si>
  <si>
    <t>PERMANENT FUNDING</t>
  </si>
  <si>
    <t>CONSTRUCTION FUNDING</t>
  </si>
  <si>
    <t>General Assistance:</t>
  </si>
  <si>
    <t>and Construction Requirements. Specific documentation is posted at:</t>
  </si>
  <si>
    <t>Virginia Housing A&amp;E Process</t>
  </si>
  <si>
    <t>Documents for review through the Procorem Plan Review Work Center at the time of application. All design</t>
  </si>
  <si>
    <t xml:space="preserve">Check off submitted items or select "N/A" for items that do not apply for your project. </t>
  </si>
  <si>
    <t>v2026.3</t>
  </si>
  <si>
    <t xml:space="preserve">Virginia Housing Rental Housing Loan Application  </t>
  </si>
  <si>
    <t>s.</t>
  </si>
  <si>
    <t>other Amentities?   2.</t>
  </si>
  <si>
    <t>Describe any          1.</t>
  </si>
  <si>
    <r>
      <t>Annual Debt Service</t>
    </r>
    <r>
      <rPr>
        <sz val="10"/>
        <rFont val="Arial"/>
        <family val="2"/>
      </rPr>
      <t xml:space="preserve"> (edit if needed)</t>
    </r>
  </si>
  <si>
    <t>Rental Housing Contact Directory</t>
  </si>
  <si>
    <r>
      <t xml:space="preserve">Market Study </t>
    </r>
    <r>
      <rPr>
        <i/>
        <sz val="11"/>
        <rFont val="Arial"/>
        <family val="2"/>
      </rPr>
      <t>(if not available, please provide a. and b. below)</t>
    </r>
  </si>
  <si>
    <t>J.     Tax-Exempt Loan Application Items Only</t>
  </si>
  <si>
    <t>A.    Application</t>
  </si>
  <si>
    <t>B.     Developer’s Proposal</t>
  </si>
  <si>
    <t>C.     Sources</t>
  </si>
  <si>
    <t>E.     Team</t>
  </si>
  <si>
    <t>F.     Site</t>
  </si>
  <si>
    <t>G.    Building</t>
  </si>
  <si>
    <t xml:space="preserve">H.       Appraisal </t>
  </si>
  <si>
    <t>I.       Market Study</t>
  </si>
  <si>
    <t>Financial Statements - year to date and previous 2 years</t>
  </si>
  <si>
    <r>
      <t>Certifications:</t>
    </r>
    <r>
      <rPr>
        <sz val="10"/>
        <rFont val="Arial"/>
        <family val="2"/>
      </rPr>
      <t xml:space="preserve">  I hereby certify that all the statements made by me are true, complete and correct to the best of my knowledge and belief and are made in good faith, including any statements attached to this certification.</t>
    </r>
  </si>
  <si>
    <r>
      <t>(</t>
    </r>
    <r>
      <rPr>
        <b/>
        <i/>
        <sz val="11"/>
        <color theme="1"/>
        <rFont val="Arial"/>
        <family val="2"/>
      </rPr>
      <t xml:space="preserve">Note: </t>
    </r>
    <r>
      <rPr>
        <sz val="11"/>
        <color theme="1"/>
        <rFont val="Arial"/>
        <family val="2"/>
      </rPr>
      <t xml:space="preserve"> Date must be  no more than 30 days prior to submission of the application.)</t>
    </r>
  </si>
  <si>
    <t>Other (fill in)</t>
  </si>
  <si>
    <t xml:space="preserve">A non-refundable application fee in the amount of $10,000 is due with the application.  This fee will be applied to the 0.5% Processing Fee. </t>
  </si>
  <si>
    <t>0.5% for Processing Fee (all loans)</t>
  </si>
  <si>
    <t>0.625% on remainder of Construction/Permanent loan funds over 7.5 million</t>
  </si>
  <si>
    <t>(Tax-Exempt Financing Only)</t>
  </si>
  <si>
    <t>A Condominium Review Fee may be applied for developments subject to a condominium regime. If applicable, please contact your Development Officer for a fee calculation.</t>
  </si>
  <si>
    <t>Standby security due upon acceptance of Commitment and held until loan post-closing items have been submitted.  Standby securities are calculated as 3% of the loan amount less the sum of Processing and Financing fees. Can be in the form of cash or a Letter of Credit.</t>
  </si>
  <si>
    <t>Green Building Certification</t>
  </si>
  <si>
    <t>Replacement Reserve Funding</t>
  </si>
  <si>
    <t xml:space="preserve">limited to: Civil, Structural, Architectural, Plumbing, Mechanical, and Electrical, as well as all necessary details </t>
  </si>
  <si>
    <t>Virginia Housing Loan Applications Forms</t>
  </si>
  <si>
    <t xml:space="preserve">RECs identified in Phase I or Phase II? </t>
  </si>
  <si>
    <t>If true, describe:</t>
  </si>
  <si>
    <t>REACH (Other)</t>
  </si>
  <si>
    <t>REACH L-MATCH</t>
  </si>
  <si>
    <t>Gap Loan (Tax Exempt Only)</t>
  </si>
  <si>
    <t>Other (Rename and Describe)</t>
  </si>
  <si>
    <t>WiFi</t>
  </si>
  <si>
    <t>D. DEVELOPMENT TEAM</t>
  </si>
  <si>
    <t>F. IMPROVEMENT SUMMARY</t>
  </si>
  <si>
    <t>G.  AMENITIES</t>
  </si>
  <si>
    <t>I.  USES</t>
  </si>
  <si>
    <t>J. DEVELOPER WORKSHEET: CONSTRUCTION TO PERMANENT</t>
  </si>
  <si>
    <t>K. INCOME SUMMARY</t>
  </si>
  <si>
    <t>L.  EXPENSE SUMMARY</t>
  </si>
  <si>
    <t>EXHIBIT 3. TENANT SELECTION PLAN</t>
  </si>
  <si>
    <t xml:space="preserve">Include a PDF of a signed Statement of Mortgagor with your application.  </t>
  </si>
  <si>
    <t>EXHIBIT 1: STATEMENT OF MORTGAGOR</t>
  </si>
  <si>
    <t>EXHIBIT 2:  PREVIOUS PARTICIPANT CERTIFICATION</t>
  </si>
  <si>
    <t>Gap Loan (T/E Only)</t>
  </si>
  <si>
    <t>Funding from Other Lenders</t>
  </si>
  <si>
    <t>Syndicator/Investor Tax Credit Equity</t>
  </si>
  <si>
    <t>Fee applied to the REACH portion of forward-delivery permanent loans that extend beyond the base 18-month period. Varies based on daily interest rate sheet. Contact your Development Officer for an estimate. Only applicable for perm-forward deals.</t>
  </si>
  <si>
    <t xml:space="preserve">Loan Application Contact (please include name, email, and phone number): </t>
  </si>
  <si>
    <t>Email</t>
  </si>
  <si>
    <t>Architectural and Engineering Submission</t>
  </si>
  <si>
    <t>Engineering Firm</t>
  </si>
  <si>
    <r>
      <t xml:space="preserve">To gain access to Procorem, contact </t>
    </r>
    <r>
      <rPr>
        <b/>
        <sz val="11"/>
        <rFont val="Arial"/>
        <family val="2"/>
      </rPr>
      <t>RentalLending@virginiahousing.com</t>
    </r>
    <r>
      <rPr>
        <sz val="11"/>
        <rFont val="Arial"/>
        <family val="2"/>
      </rPr>
      <t xml:space="preserve"> or your Multifamily analyst, referencing your deal name.  An email invitation to join will be sent to you. </t>
    </r>
  </si>
  <si>
    <t>Any Other Funding Sources Used During Construction</t>
  </si>
  <si>
    <t>Other Permanent Funding Sources</t>
  </si>
  <si>
    <t>Other Funding Sources</t>
  </si>
  <si>
    <t xml:space="preserve">If the property is converting from public housing, please select program </t>
  </si>
  <si>
    <t>What tenant population is targeted with this property?</t>
  </si>
  <si>
    <t xml:space="preserve">Select Cover Tab.  While holding SHIFT, select Exhibit 3 tab. </t>
  </si>
  <si>
    <t xml:space="preserve">How will the local notification requirements be met? </t>
  </si>
  <si>
    <t>Funding from any other lender during construction</t>
  </si>
  <si>
    <r>
      <t xml:space="preserve">THIS PAGE IS FOR DISPLAY ONLY!  All edits must be made on the corresponding tab, </t>
    </r>
    <r>
      <rPr>
        <b/>
        <sz val="10"/>
        <color theme="3" tint="0.39997558519241921"/>
        <rFont val="Arial"/>
        <family val="2"/>
      </rPr>
      <t xml:space="preserve">except Annual Debt Service.  Edit if needed. </t>
    </r>
  </si>
  <si>
    <t>Display</t>
  </si>
  <si>
    <t>Display Controls</t>
  </si>
  <si>
    <r>
      <t xml:space="preserve">To display funding sources from Sources Tab, click </t>
    </r>
    <r>
      <rPr>
        <b/>
        <sz val="10"/>
        <color rgb="FFFF0000"/>
        <rFont val="Arial"/>
        <family val="2"/>
      </rPr>
      <t>Display Controls</t>
    </r>
    <r>
      <rPr>
        <sz val="10"/>
        <color rgb="FFFF0000"/>
        <rFont val="Arial"/>
        <family val="2"/>
      </rPr>
      <t xml:space="preserve"> and select </t>
    </r>
    <r>
      <rPr>
        <b/>
        <sz val="10"/>
        <color rgb="FFFF0000"/>
        <rFont val="Arial"/>
        <family val="2"/>
      </rPr>
      <t>Display</t>
    </r>
    <r>
      <rPr>
        <sz val="10"/>
        <color rgb="FFFF0000"/>
        <rFont val="Arial"/>
        <family val="2"/>
      </rPr>
      <t xml:space="preserve">. Click </t>
    </r>
    <r>
      <rPr>
        <b/>
        <sz val="10"/>
        <color rgb="FFFF0000"/>
        <rFont val="Arial"/>
        <family val="2"/>
      </rPr>
      <t>OK.</t>
    </r>
    <r>
      <rPr>
        <sz val="10"/>
        <color rgb="FFFF0000"/>
        <rFont val="Arial"/>
        <family val="2"/>
      </rPr>
      <t xml:space="preserve"> </t>
    </r>
  </si>
  <si>
    <t>Estimated Value - at Market</t>
  </si>
  <si>
    <t>Estimated Value - As-Restricted</t>
  </si>
  <si>
    <t>Loan to Value at Market</t>
  </si>
  <si>
    <t>Loan to Value As-Restricted</t>
  </si>
  <si>
    <t>Changes to Loan to Value to include both types</t>
  </si>
  <si>
    <t>chg to Loan to Value</t>
  </si>
  <si>
    <t>Formula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</si>
</sst>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
    <numFmt numFmtId="165" formatCode="&quot;$&quot;#,##0.00"/>
    <numFmt numFmtId="166" formatCode="[&lt;=9999999]###\-####;\(###\)\ ###\-####"/>
    <numFmt numFmtId="167" formatCode="&quot;$&quot;#,##0"/>
    <numFmt numFmtId="168" formatCode="_(* #,##0_);_(* \(#,##0\);_(* &quot;-&quot;??_);_(@_)"/>
    <numFmt numFmtId="169" formatCode="0.000%"/>
    <numFmt numFmtId="170" formatCode="_(&quot;$&quot;* #,##0_);_(&quot;$&quot;* \(#,##0\);_(&quot;$&quot;* &quot;-&quot;??_);_(@_)"/>
    <numFmt numFmtId="171" formatCode="0.0%"/>
    <numFmt numFmtId="172" formatCode="0.0000%"/>
    <numFmt numFmtId="173" formatCode="0.0"/>
    <numFmt numFmtId="174" formatCode="\(###\)\ ###\-####"/>
    <numFmt numFmtId="175" formatCode="&quot;$&quot;#,##0.000"/>
  </numFmts>
  <fonts count="11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color indexed="81"/>
      <name val="Tahoma"/>
      <family val="2"/>
    </font>
    <font>
      <sz val="10"/>
      <name val="Calibri"/>
      <family val="2"/>
      <scheme val="minor"/>
    </font>
    <font>
      <b/>
      <sz val="10"/>
      <name val="Calibri"/>
      <family val="2"/>
      <scheme val="minor"/>
    </font>
    <font>
      <sz val="11"/>
      <name val="Calibri"/>
      <family val="2"/>
      <scheme val="minor"/>
    </font>
    <font>
      <b/>
      <sz val="11"/>
      <color rgb="FFFF0000"/>
      <name val="Calibri"/>
      <family val="2"/>
      <scheme val="minor"/>
    </font>
    <font>
      <b/>
      <sz val="11"/>
      <name val="Calibri"/>
      <family val="2"/>
      <scheme val="minor"/>
    </font>
    <font>
      <sz val="11"/>
      <name val="CG Times (WN)"/>
      <family val="1"/>
    </font>
    <font>
      <sz val="10"/>
      <color theme="1"/>
      <name val="Calibri"/>
      <family val="2"/>
      <scheme val="minor"/>
    </font>
    <font>
      <b/>
      <sz val="14"/>
      <color theme="1"/>
      <name val="Calibri"/>
      <family val="2"/>
      <scheme val="minor"/>
    </font>
    <font>
      <b/>
      <sz val="9"/>
      <color theme="1"/>
      <name val="Calibri"/>
      <family val="2"/>
      <scheme val="minor"/>
    </font>
    <font>
      <sz val="10"/>
      <name val="CG Times (WN)"/>
      <family val="1"/>
    </font>
    <font>
      <b/>
      <sz val="8"/>
      <color indexed="81"/>
      <name val="Tahoma"/>
      <family val="2"/>
    </font>
    <font>
      <b/>
      <sz val="10"/>
      <color theme="1"/>
      <name val="Calibri"/>
      <family val="2"/>
      <scheme val="minor"/>
    </font>
    <font>
      <b/>
      <sz val="12"/>
      <name val="Arial"/>
      <family val="2"/>
    </font>
    <font>
      <sz val="9"/>
      <name val="Arial"/>
      <family val="2"/>
    </font>
    <font>
      <sz val="9"/>
      <color theme="1"/>
      <name val="Arial"/>
      <family val="2"/>
    </font>
    <font>
      <b/>
      <sz val="9"/>
      <color theme="1"/>
      <name val="Arial"/>
      <family val="2"/>
    </font>
    <font>
      <b/>
      <sz val="10"/>
      <color theme="1"/>
      <name val="Arial"/>
      <family val="2"/>
    </font>
    <font>
      <b/>
      <sz val="10"/>
      <color rgb="FF002060"/>
      <name val="Arial"/>
      <family val="2"/>
    </font>
    <font>
      <u val="double"/>
      <sz val="14"/>
      <color theme="1"/>
      <name val="Arial"/>
      <family val="2"/>
    </font>
    <font>
      <b/>
      <sz val="13"/>
      <color rgb="FFFF0000"/>
      <name val="Calibri"/>
      <family val="2"/>
      <scheme val="minor"/>
    </font>
    <font>
      <sz val="11"/>
      <color rgb="FFFF0000"/>
      <name val="Calibri"/>
      <family val="2"/>
      <scheme val="minor"/>
    </font>
    <font>
      <sz val="10"/>
      <name val="Arial"/>
      <family val="2"/>
    </font>
    <font>
      <i/>
      <sz val="11"/>
      <color rgb="FFFF0000"/>
      <name val="Calibri"/>
      <family val="2"/>
      <scheme val="minor"/>
    </font>
    <font>
      <sz val="9"/>
      <name val="Calibri"/>
      <family val="2"/>
      <scheme val="minor"/>
    </font>
    <font>
      <sz val="9"/>
      <color rgb="FFFF0000"/>
      <name val="Arial"/>
      <family val="2"/>
    </font>
    <font>
      <u/>
      <sz val="11"/>
      <color theme="10"/>
      <name val="Calibri"/>
      <family val="2"/>
      <scheme val="minor"/>
    </font>
    <font>
      <b/>
      <i/>
      <sz val="11"/>
      <name val="CG Times (WN)"/>
    </font>
    <font>
      <b/>
      <i/>
      <sz val="10"/>
      <color indexed="10"/>
      <name val="Arial"/>
      <family val="2"/>
    </font>
    <font>
      <b/>
      <sz val="9"/>
      <color indexed="81"/>
      <name val="Tahoma"/>
      <family val="2"/>
    </font>
    <font>
      <sz val="9"/>
      <color indexed="81"/>
      <name val="Tahoma"/>
      <family val="2"/>
    </font>
    <font>
      <sz val="10"/>
      <name val="Arial"/>
      <family val="2"/>
    </font>
    <font>
      <sz val="8"/>
      <name val="Arial"/>
      <family val="2"/>
    </font>
    <font>
      <sz val="10"/>
      <color theme="5" tint="-0.249977111117893"/>
      <name val="Arial"/>
      <family val="2"/>
    </font>
    <font>
      <b/>
      <sz val="10"/>
      <color rgb="FFFF0000"/>
      <name val="Arial"/>
      <family val="2"/>
    </font>
    <font>
      <u/>
      <sz val="10"/>
      <name val="Arial"/>
      <family val="2"/>
    </font>
    <font>
      <i/>
      <sz val="10"/>
      <color rgb="FFFF0000"/>
      <name val="Arial"/>
      <family val="2"/>
    </font>
    <font>
      <sz val="10"/>
      <color indexed="39"/>
      <name val="Arial"/>
      <family val="2"/>
    </font>
    <font>
      <i/>
      <sz val="10"/>
      <name val="Arial"/>
      <family val="2"/>
    </font>
    <font>
      <b/>
      <sz val="9"/>
      <color rgb="FF0070C0"/>
      <name val="Arial"/>
      <family val="2"/>
    </font>
    <font>
      <sz val="9"/>
      <color rgb="FF0070C0"/>
      <name val="Arial"/>
      <family val="2"/>
    </font>
    <font>
      <sz val="10"/>
      <color rgb="FFFF0000"/>
      <name val="CG Times (WN)"/>
      <family val="1"/>
    </font>
    <font>
      <sz val="11"/>
      <color rgb="FF555555"/>
      <name val="Arial"/>
      <family val="2"/>
    </font>
    <font>
      <b/>
      <sz val="14"/>
      <color rgb="FF000000"/>
      <name val="Calibri"/>
      <family val="2"/>
      <scheme val="minor"/>
    </font>
    <font>
      <sz val="10"/>
      <color indexed="81"/>
      <name val="Calibri"/>
      <family val="2"/>
      <scheme val="minor"/>
    </font>
    <font>
      <b/>
      <sz val="10"/>
      <color theme="5"/>
      <name val="Arial"/>
      <family val="2"/>
    </font>
    <font>
      <sz val="10"/>
      <color theme="1"/>
      <name val="Arial"/>
      <family val="2"/>
    </font>
    <font>
      <strike/>
      <sz val="11"/>
      <color theme="1"/>
      <name val="Calibri"/>
      <family val="2"/>
      <scheme val="minor"/>
    </font>
    <font>
      <sz val="11"/>
      <name val="Arial"/>
      <family val="2"/>
    </font>
    <font>
      <b/>
      <sz val="11"/>
      <color rgb="FFFF0000"/>
      <name val="Arial"/>
      <family val="2"/>
    </font>
    <font>
      <b/>
      <sz val="28"/>
      <name val="Arial"/>
      <family val="2"/>
    </font>
    <font>
      <b/>
      <sz val="11"/>
      <name val="Arial"/>
      <family val="2"/>
    </font>
    <font>
      <i/>
      <sz val="11"/>
      <name val="Arial"/>
      <family val="2"/>
    </font>
    <font>
      <sz val="12"/>
      <name val="Arial"/>
      <family val="2"/>
    </font>
    <font>
      <b/>
      <sz val="15"/>
      <name val="Arial"/>
      <family val="2"/>
    </font>
    <font>
      <sz val="11"/>
      <color theme="1"/>
      <name val="Arial"/>
      <family val="2"/>
    </font>
    <font>
      <u/>
      <sz val="11"/>
      <color theme="10"/>
      <name val="Arial"/>
      <family val="2"/>
    </font>
    <font>
      <u/>
      <sz val="11"/>
      <name val="Arial"/>
      <family val="2"/>
    </font>
    <font>
      <b/>
      <sz val="14"/>
      <color theme="1"/>
      <name val="Arial"/>
      <family val="2"/>
    </font>
    <font>
      <b/>
      <sz val="11"/>
      <color theme="1"/>
      <name val="Arial"/>
      <family val="2"/>
    </font>
    <font>
      <sz val="11"/>
      <color rgb="FFFF0000"/>
      <name val="Arial"/>
      <family val="2"/>
    </font>
    <font>
      <sz val="11"/>
      <color theme="1"/>
      <name val="Abadi"/>
      <family val="2"/>
    </font>
    <font>
      <sz val="11"/>
      <color rgb="FFFF0000"/>
      <name val="Abadi"/>
      <family val="2"/>
    </font>
    <font>
      <b/>
      <sz val="14"/>
      <color rgb="FFFF0000"/>
      <name val="Arial"/>
      <family val="2"/>
    </font>
    <font>
      <b/>
      <i/>
      <sz val="11"/>
      <color theme="1"/>
      <name val="Arial"/>
      <family val="2"/>
    </font>
    <font>
      <b/>
      <i/>
      <sz val="11"/>
      <color rgb="FFFF0000"/>
      <name val="Arial"/>
      <family val="2"/>
    </font>
    <font>
      <b/>
      <u/>
      <sz val="9"/>
      <color rgb="FF00A160"/>
      <name val="Arial"/>
      <family val="2"/>
    </font>
    <font>
      <sz val="11"/>
      <color rgb="FF000000"/>
      <name val="Arial"/>
      <family val="2"/>
    </font>
    <font>
      <strike/>
      <sz val="11"/>
      <color theme="1"/>
      <name val="Arial"/>
      <family val="2"/>
    </font>
    <font>
      <sz val="14"/>
      <color theme="1"/>
      <name val="Arial"/>
      <family val="2"/>
    </font>
    <font>
      <b/>
      <sz val="14"/>
      <name val="Arial"/>
      <family val="2"/>
    </font>
    <font>
      <i/>
      <sz val="9"/>
      <name val="Arial"/>
      <family val="2"/>
    </font>
    <font>
      <i/>
      <sz val="9"/>
      <color rgb="FFFF0000"/>
      <name val="Arial"/>
      <family val="2"/>
    </font>
    <font>
      <i/>
      <sz val="11"/>
      <color rgb="FFFF0000"/>
      <name val="Arial"/>
      <family val="2"/>
    </font>
    <font>
      <u/>
      <sz val="12"/>
      <color indexed="12"/>
      <name val="Arial"/>
      <family val="2"/>
    </font>
    <font>
      <sz val="10"/>
      <color rgb="FFFF0000"/>
      <name val="Arial"/>
      <family val="2"/>
    </font>
    <font>
      <strike/>
      <u/>
      <sz val="11"/>
      <color rgb="FFFF0000"/>
      <name val="Arial"/>
      <family val="2"/>
    </font>
    <font>
      <i/>
      <sz val="9"/>
      <color indexed="10"/>
      <name val="Arial"/>
      <family val="2"/>
    </font>
    <font>
      <i/>
      <u/>
      <sz val="9"/>
      <name val="Arial"/>
      <family val="2"/>
    </font>
    <font>
      <i/>
      <sz val="11"/>
      <color theme="1"/>
      <name val="Arial"/>
      <family val="2"/>
    </font>
    <font>
      <strike/>
      <sz val="11"/>
      <name val="Arial"/>
      <family val="2"/>
    </font>
    <font>
      <b/>
      <sz val="12"/>
      <color theme="1"/>
      <name val="Arial"/>
      <family val="2"/>
    </font>
    <font>
      <sz val="12"/>
      <color theme="1"/>
      <name val="Arial"/>
      <family val="2"/>
    </font>
    <font>
      <b/>
      <sz val="11"/>
      <color rgb="FF0070C0"/>
      <name val="Arial"/>
      <family val="2"/>
    </font>
    <font>
      <b/>
      <sz val="12"/>
      <color rgb="FFFF0000"/>
      <name val="Arial"/>
      <family val="2"/>
    </font>
    <font>
      <sz val="13"/>
      <color rgb="FFFF0000"/>
      <name val="Arial"/>
      <family val="2"/>
    </font>
    <font>
      <sz val="12"/>
      <color rgb="FFFF0000"/>
      <name val="Arial"/>
      <family val="2"/>
    </font>
    <font>
      <b/>
      <i/>
      <sz val="11"/>
      <name val="Arial"/>
      <family val="2"/>
    </font>
    <font>
      <b/>
      <sz val="14"/>
      <color rgb="FF000000"/>
      <name val="Arial"/>
      <family val="2"/>
    </font>
    <font>
      <u/>
      <sz val="11"/>
      <color theme="1"/>
      <name val="Calibri"/>
      <family val="2"/>
      <scheme val="minor"/>
    </font>
    <font>
      <i/>
      <sz val="9"/>
      <color theme="1"/>
      <name val="Arial"/>
      <family val="2"/>
    </font>
    <font>
      <sz val="10"/>
      <name val="Times New Roman"/>
      <family val="1"/>
    </font>
    <font>
      <b/>
      <u/>
      <sz val="10"/>
      <color rgb="FF00A160"/>
      <name val="Arial"/>
      <family val="2"/>
    </font>
    <font>
      <b/>
      <sz val="13"/>
      <color rgb="FFFF0000"/>
      <name val="Arial"/>
      <family val="2"/>
    </font>
    <font>
      <b/>
      <sz val="10"/>
      <color theme="3" tint="0.39997558519241921"/>
      <name val="Arial"/>
      <family val="2"/>
    </font>
    <font>
      <b/>
      <sz val="9"/>
      <color indexed="81"/>
      <name val="Tahoma"/>
      <charset val="1"/>
    </font>
    <font>
      <b/>
      <sz val="12"/>
      <color theme="1"/>
      <name val="Calibri"/>
      <family val="2"/>
      <scheme val="minor"/>
    </font>
    <font>
      <sz val="12"/>
      <color theme="1"/>
      <name val="Calibri"/>
      <family val="2"/>
      <scheme val="minor"/>
    </font>
    <font>
      <sz val="12"/>
      <color rgb="FF0070C0"/>
      <name val="Calibri"/>
      <family val="2"/>
      <scheme val="minor"/>
    </font>
    <font>
      <sz val="12"/>
      <color rgb="FFFF0000"/>
      <name val="Calibri"/>
      <family val="2"/>
      <scheme val="minor"/>
    </font>
    <font>
      <i/>
      <sz val="12"/>
      <color theme="1"/>
      <name val="Calibri"/>
      <family val="2"/>
      <scheme val="minor"/>
    </font>
    <font>
      <sz val="12"/>
      <name val="Calibri"/>
      <family val="2"/>
      <scheme val="minor"/>
    </font>
    <font>
      <b/>
      <sz val="12"/>
      <name val="Calibri"/>
      <family val="2"/>
      <scheme val="minor"/>
    </font>
    <font>
      <b/>
      <u/>
      <sz val="12"/>
      <name val="Calibri"/>
      <family val="2"/>
      <scheme val="minor"/>
    </font>
    <font>
      <sz val="10"/>
      <color theme="0" tint="-4.9989318521683403E-2"/>
      <name val="Arial"/>
      <family val="2"/>
    </font>
    <font>
      <b/>
      <u/>
      <sz val="11"/>
      <color theme="3"/>
      <name val="Arial"/>
      <family val="2"/>
    </font>
  </fonts>
  <fills count="19">
    <fill>
      <patternFill patternType="none"/>
    </fill>
    <fill>
      <patternFill patternType="gray125"/>
    </fill>
    <fill>
      <patternFill patternType="solid">
        <fgColor indexed="26"/>
        <bgColor indexed="64"/>
      </patternFill>
    </fill>
    <fill>
      <patternFill patternType="solid">
        <fgColor them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indexed="13"/>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22"/>
        <bgColor indexed="64"/>
      </patternFill>
    </fill>
    <fill>
      <patternFill patternType="solid">
        <fgColor theme="0" tint="-0.34998626667073579"/>
        <bgColor indexed="64"/>
      </patternFill>
    </fill>
    <fill>
      <patternFill patternType="solid">
        <fgColor rgb="FFFCFBD3"/>
        <bgColor indexed="64"/>
      </patternFill>
    </fill>
    <fill>
      <patternFill patternType="solid">
        <fgColor rgb="FFFFFFFF"/>
        <bgColor indexed="64"/>
      </patternFill>
    </fill>
    <fill>
      <patternFill patternType="solid">
        <fgColor theme="5" tint="0.79998168889431442"/>
        <bgColor indexed="64"/>
      </patternFill>
    </fill>
    <fill>
      <patternFill patternType="solid">
        <fgColor rgb="FF00A160"/>
        <bgColor indexed="64"/>
      </patternFill>
    </fill>
    <fill>
      <patternFill patternType="solid">
        <fgColor rgb="FFC8E4D9"/>
        <bgColor indexed="64"/>
      </patternFill>
    </fill>
    <fill>
      <patternFill patternType="solid">
        <fgColor theme="0"/>
        <bgColor indexed="64"/>
      </patternFill>
    </fill>
  </fills>
  <borders count="40">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right/>
      <top/>
      <bottom style="double">
        <color rgb="FF00A160"/>
      </bottom>
      <diagonal/>
    </border>
    <border>
      <left/>
      <right/>
      <top style="double">
        <color rgb="FF00A160"/>
      </top>
      <bottom style="double">
        <color rgb="FF00A160"/>
      </bottom>
      <diagonal/>
    </border>
    <border>
      <left/>
      <right/>
      <top style="double">
        <color indexed="64"/>
      </top>
      <bottom style="double">
        <color rgb="FF00A160"/>
      </bottom>
      <diagonal/>
    </border>
    <border>
      <left style="double">
        <color rgb="FF00A160"/>
      </left>
      <right/>
      <top style="double">
        <color rgb="FF00A160"/>
      </top>
      <bottom style="double">
        <color rgb="FF00A160"/>
      </bottom>
      <diagonal/>
    </border>
    <border>
      <left/>
      <right style="double">
        <color rgb="FF00A160"/>
      </right>
      <top style="double">
        <color rgb="FF00A160"/>
      </top>
      <bottom style="double">
        <color rgb="FF00A160"/>
      </bottom>
      <diagonal/>
    </border>
  </borders>
  <cellStyleXfs count="12">
    <xf numFmtId="0" fontId="0" fillId="0" borderId="0"/>
    <xf numFmtId="0" fontId="3"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1" fillId="0" borderId="0" applyNumberFormat="0" applyFill="0" applyBorder="0" applyAlignment="0" applyProtection="0"/>
    <xf numFmtId="0" fontId="36" fillId="0" borderId="0"/>
    <xf numFmtId="38" fontId="96" fillId="0" borderId="0"/>
  </cellStyleXfs>
  <cellXfs count="1092">
    <xf numFmtId="0" fontId="0" fillId="0" borderId="0" xfId="0"/>
    <xf numFmtId="0" fontId="3" fillId="0" borderId="3" xfId="1" applyBorder="1"/>
    <xf numFmtId="0" fontId="8" fillId="0" borderId="0" xfId="1" applyFont="1"/>
    <xf numFmtId="0" fontId="8" fillId="0" borderId="3" xfId="1" applyFont="1" applyBorder="1"/>
    <xf numFmtId="0" fontId="1" fillId="0" borderId="0" xfId="0" applyFont="1"/>
    <xf numFmtId="0" fontId="6" fillId="0" borderId="0" xfId="0" applyFont="1"/>
    <xf numFmtId="0" fontId="12" fillId="0" borderId="0" xfId="0" applyFont="1"/>
    <xf numFmtId="0" fontId="2" fillId="0" borderId="0" xfId="0" applyFont="1"/>
    <xf numFmtId="0" fontId="13" fillId="0" borderId="0" xfId="0" applyFont="1"/>
    <xf numFmtId="0" fontId="14" fillId="0" borderId="0" xfId="0" applyFont="1" applyAlignment="1">
      <alignment wrapText="1"/>
    </xf>
    <xf numFmtId="0" fontId="0" fillId="0" borderId="2" xfId="0" applyBorder="1"/>
    <xf numFmtId="164" fontId="15" fillId="0" borderId="0" xfId="0" applyNumberFormat="1" applyFont="1"/>
    <xf numFmtId="49" fontId="15" fillId="0" borderId="0" xfId="0" applyNumberFormat="1" applyFont="1"/>
    <xf numFmtId="0" fontId="0" fillId="4" borderId="0" xfId="0" applyFill="1"/>
    <xf numFmtId="164" fontId="15" fillId="4" borderId="0" xfId="0" applyNumberFormat="1" applyFont="1" applyFill="1"/>
    <xf numFmtId="49" fontId="15" fillId="4" borderId="0" xfId="0" applyNumberFormat="1" applyFont="1" applyFill="1"/>
    <xf numFmtId="0" fontId="12" fillId="4" borderId="0" xfId="0" applyFont="1" applyFill="1"/>
    <xf numFmtId="0" fontId="0" fillId="5" borderId="0" xfId="0" applyFill="1"/>
    <xf numFmtId="0" fontId="4" fillId="0" borderId="3" xfId="1" applyFont="1" applyBorder="1"/>
    <xf numFmtId="49" fontId="0" fillId="0" borderId="0" xfId="0" applyNumberFormat="1" applyAlignment="1">
      <alignment horizontal="right"/>
    </xf>
    <xf numFmtId="0" fontId="4" fillId="0" borderId="0" xfId="0" applyFont="1"/>
    <xf numFmtId="0" fontId="3" fillId="0" borderId="0" xfId="0" applyFont="1"/>
    <xf numFmtId="167" fontId="0" fillId="0" borderId="0" xfId="0" applyNumberFormat="1"/>
    <xf numFmtId="0" fontId="0" fillId="0" borderId="14" xfId="0" applyBorder="1"/>
    <xf numFmtId="0" fontId="0" fillId="0" borderId="9" xfId="0" applyBorder="1"/>
    <xf numFmtId="0" fontId="0" fillId="0" borderId="13" xfId="0" applyBorder="1"/>
    <xf numFmtId="0" fontId="8" fillId="0" borderId="0" xfId="0" applyFont="1"/>
    <xf numFmtId="0" fontId="7" fillId="0" borderId="0" xfId="0" applyFont="1"/>
    <xf numFmtId="0" fontId="3" fillId="0" borderId="0" xfId="1"/>
    <xf numFmtId="0" fontId="20" fillId="0" borderId="0" xfId="0" applyFont="1"/>
    <xf numFmtId="0" fontId="23" fillId="0" borderId="0" xfId="0" applyFont="1"/>
    <xf numFmtId="0" fontId="21" fillId="0" borderId="0" xfId="0" applyFont="1"/>
    <xf numFmtId="0" fontId="22" fillId="0" borderId="5" xfId="0" applyFont="1" applyBorder="1"/>
    <xf numFmtId="0" fontId="22" fillId="0" borderId="6" xfId="0" applyFont="1" applyBorder="1"/>
    <xf numFmtId="0" fontId="22" fillId="0" borderId="6" xfId="0" applyFont="1" applyBorder="1" applyAlignment="1">
      <alignment horizontal="left"/>
    </xf>
    <xf numFmtId="0" fontId="20" fillId="0" borderId="6" xfId="0" applyFont="1" applyBorder="1"/>
    <xf numFmtId="0" fontId="20" fillId="0" borderId="7" xfId="0" applyFont="1" applyBorder="1"/>
    <xf numFmtId="0" fontId="20" fillId="0" borderId="6" xfId="0" applyFont="1" applyBorder="1" applyAlignment="1">
      <alignment horizontal="left"/>
    </xf>
    <xf numFmtId="0" fontId="20" fillId="0" borderId="4" xfId="0" applyFont="1" applyBorder="1"/>
    <xf numFmtId="0" fontId="20" fillId="0" borderId="5" xfId="0" applyFont="1" applyBorder="1"/>
    <xf numFmtId="0" fontId="21" fillId="7" borderId="5" xfId="0" applyFont="1" applyFill="1" applyBorder="1" applyAlignment="1">
      <alignment wrapText="1"/>
    </xf>
    <xf numFmtId="0" fontId="21" fillId="7" borderId="6" xfId="0" applyFont="1" applyFill="1" applyBorder="1" applyAlignment="1">
      <alignment wrapText="1"/>
    </xf>
    <xf numFmtId="0" fontId="21" fillId="7" borderId="7" xfId="0" applyFont="1" applyFill="1" applyBorder="1" applyAlignment="1">
      <alignment wrapText="1"/>
    </xf>
    <xf numFmtId="0" fontId="21" fillId="7" borderId="2" xfId="0" applyFont="1" applyFill="1" applyBorder="1" applyAlignment="1">
      <alignment wrapText="1"/>
    </xf>
    <xf numFmtId="167" fontId="20" fillId="0" borderId="7" xfId="0" applyNumberFormat="1" applyFont="1" applyBorder="1"/>
    <xf numFmtId="167" fontId="20" fillId="0" borderId="2" xfId="0" applyNumberFormat="1" applyFont="1" applyBorder="1"/>
    <xf numFmtId="10" fontId="20" fillId="0" borderId="2" xfId="4" applyNumberFormat="1" applyFont="1" applyBorder="1" applyProtection="1"/>
    <xf numFmtId="0" fontId="20" fillId="0" borderId="2" xfId="0" applyFont="1" applyBorder="1"/>
    <xf numFmtId="0" fontId="20" fillId="0" borderId="5" xfId="0" applyFont="1" applyBorder="1" applyAlignment="1">
      <alignment horizontal="left"/>
    </xf>
    <xf numFmtId="0" fontId="21" fillId="0" borderId="0" xfId="0" applyFont="1" applyAlignment="1">
      <alignment horizontal="right"/>
    </xf>
    <xf numFmtId="167" fontId="21" fillId="0" borderId="0" xfId="0" applyNumberFormat="1" applyFont="1"/>
    <xf numFmtId="167" fontId="20" fillId="0" borderId="0" xfId="0" applyNumberFormat="1" applyFont="1"/>
    <xf numFmtId="0" fontId="21" fillId="0" borderId="9" xfId="0" applyFont="1" applyBorder="1"/>
    <xf numFmtId="0" fontId="20" fillId="0" borderId="8" xfId="0" applyFont="1" applyBorder="1"/>
    <xf numFmtId="0" fontId="20" fillId="0" borderId="10" xfId="0" applyFont="1" applyBorder="1"/>
    <xf numFmtId="0" fontId="20" fillId="0" borderId="13" xfId="0" applyFont="1" applyBorder="1"/>
    <xf numFmtId="0" fontId="20" fillId="0" borderId="14" xfId="0" applyFont="1" applyBorder="1"/>
    <xf numFmtId="0" fontId="22" fillId="0" borderId="0" xfId="0" applyFont="1"/>
    <xf numFmtId="167" fontId="22" fillId="0" borderId="0" xfId="0" applyNumberFormat="1" applyFont="1"/>
    <xf numFmtId="0" fontId="20" fillId="0" borderId="9" xfId="0" applyFont="1" applyBorder="1"/>
    <xf numFmtId="167" fontId="20" fillId="0" borderId="10" xfId="0" applyNumberFormat="1" applyFont="1" applyBorder="1"/>
    <xf numFmtId="167" fontId="20" fillId="0" borderId="14" xfId="0" applyNumberFormat="1" applyFont="1" applyBorder="1"/>
    <xf numFmtId="0" fontId="20" fillId="0" borderId="5" xfId="0" applyFont="1" applyBorder="1" applyAlignment="1">
      <alignment horizontal="right"/>
    </xf>
    <xf numFmtId="0" fontId="20" fillId="0" borderId="6" xfId="0" applyFont="1" applyBorder="1" applyAlignment="1">
      <alignment horizontal="right"/>
    </xf>
    <xf numFmtId="0" fontId="20" fillId="0" borderId="17" xfId="0" applyFont="1" applyBorder="1"/>
    <xf numFmtId="10" fontId="20" fillId="0" borderId="18" xfId="4" applyNumberFormat="1" applyFont="1" applyBorder="1" applyProtection="1"/>
    <xf numFmtId="0" fontId="21" fillId="0" borderId="18" xfId="0" applyFont="1" applyBorder="1"/>
    <xf numFmtId="0" fontId="20" fillId="0" borderId="18" xfId="0" applyFont="1" applyBorder="1"/>
    <xf numFmtId="0" fontId="20" fillId="0" borderId="11" xfId="0" applyFont="1" applyBorder="1"/>
    <xf numFmtId="0" fontId="21" fillId="0" borderId="5" xfId="0" applyFont="1" applyBorder="1"/>
    <xf numFmtId="0" fontId="20" fillId="0" borderId="5" xfId="0" applyFont="1" applyBorder="1" applyAlignment="1">
      <alignment horizontal="left" indent="1"/>
    </xf>
    <xf numFmtId="0" fontId="20" fillId="0" borderId="4" xfId="0" applyFont="1" applyBorder="1" applyAlignment="1">
      <alignment horizontal="left" indent="1"/>
    </xf>
    <xf numFmtId="167" fontId="20" fillId="0" borderId="17" xfId="0" applyNumberFormat="1" applyFont="1" applyBorder="1"/>
    <xf numFmtId="167" fontId="20" fillId="0" borderId="20" xfId="0" applyNumberFormat="1" applyFont="1" applyBorder="1"/>
    <xf numFmtId="0" fontId="2" fillId="10" borderId="0" xfId="0" applyFont="1" applyFill="1"/>
    <xf numFmtId="0" fontId="0" fillId="0" borderId="0" xfId="0" applyAlignment="1">
      <alignment wrapText="1"/>
    </xf>
    <xf numFmtId="0" fontId="1" fillId="0" borderId="0" xfId="0" applyFont="1" applyAlignment="1">
      <alignment vertical="top" wrapText="1"/>
    </xf>
    <xf numFmtId="0" fontId="25" fillId="0" borderId="0" xfId="0" applyFont="1"/>
    <xf numFmtId="0" fontId="20" fillId="0" borderId="0" xfId="0" applyFont="1" applyAlignment="1">
      <alignment horizontal="right"/>
    </xf>
    <xf numFmtId="0" fontId="0" fillId="0" borderId="8" xfId="0" applyBorder="1"/>
    <xf numFmtId="0" fontId="0" fillId="0" borderId="10" xfId="0" applyBorder="1"/>
    <xf numFmtId="0" fontId="0" fillId="0" borderId="11" xfId="0" applyBorder="1"/>
    <xf numFmtId="0" fontId="26" fillId="0" borderId="0" xfId="0" applyFont="1"/>
    <xf numFmtId="0" fontId="0" fillId="0" borderId="12" xfId="0" applyBorder="1"/>
    <xf numFmtId="0" fontId="0" fillId="0" borderId="4" xfId="0" applyBorder="1"/>
    <xf numFmtId="0" fontId="6" fillId="0" borderId="0" xfId="5" applyFont="1"/>
    <xf numFmtId="0" fontId="26" fillId="0" borderId="13" xfId="0" applyFont="1" applyBorder="1"/>
    <xf numFmtId="0" fontId="0" fillId="0" borderId="22" xfId="0" applyBorder="1"/>
    <xf numFmtId="0" fontId="0" fillId="0" borderId="18" xfId="0" applyBorder="1"/>
    <xf numFmtId="0" fontId="9" fillId="0" borderId="0" xfId="0" applyFont="1"/>
    <xf numFmtId="0" fontId="22" fillId="0" borderId="5" xfId="0" applyFont="1" applyBorder="1" applyAlignment="1">
      <alignment horizontal="center"/>
    </xf>
    <xf numFmtId="0" fontId="22" fillId="0" borderId="6" xfId="0" applyFont="1" applyBorder="1" applyAlignment="1">
      <alignment horizontal="center"/>
    </xf>
    <xf numFmtId="0" fontId="22" fillId="0" borderId="7" xfId="0" applyFont="1" applyBorder="1" applyAlignment="1">
      <alignment horizontal="center"/>
    </xf>
    <xf numFmtId="0" fontId="0" fillId="0" borderId="27" xfId="0" applyBorder="1"/>
    <xf numFmtId="0" fontId="0" fillId="0" borderId="28" xfId="0" applyBorder="1"/>
    <xf numFmtId="0" fontId="0" fillId="0" borderId="29" xfId="0" applyBorder="1"/>
    <xf numFmtId="0" fontId="0" fillId="0" borderId="30" xfId="0" applyBorder="1"/>
    <xf numFmtId="0" fontId="2" fillId="0" borderId="3" xfId="0" applyFont="1" applyBorder="1"/>
    <xf numFmtId="0" fontId="0" fillId="0" borderId="3" xfId="0" applyBorder="1"/>
    <xf numFmtId="0" fontId="0" fillId="0" borderId="32" xfId="0" applyBorder="1"/>
    <xf numFmtId="0" fontId="21" fillId="0" borderId="13" xfId="0" applyFont="1" applyBorder="1"/>
    <xf numFmtId="0" fontId="20" fillId="0" borderId="21" xfId="0" applyFont="1" applyBorder="1"/>
    <xf numFmtId="0" fontId="30" fillId="0" borderId="0" xfId="0" applyFont="1"/>
    <xf numFmtId="0" fontId="8" fillId="0" borderId="2" xfId="0" applyFont="1" applyBorder="1"/>
    <xf numFmtId="0" fontId="29" fillId="0" borderId="0" xfId="0" applyFont="1"/>
    <xf numFmtId="164" fontId="32" fillId="0" borderId="0" xfId="0" applyNumberFormat="1" applyFont="1"/>
    <xf numFmtId="164" fontId="11" fillId="0" borderId="0" xfId="0" applyNumberFormat="1" applyFont="1"/>
    <xf numFmtId="0" fontId="20" fillId="9" borderId="0" xfId="0" applyFont="1" applyFill="1"/>
    <xf numFmtId="0" fontId="17" fillId="0" borderId="21" xfId="0" applyFont="1" applyBorder="1"/>
    <xf numFmtId="0" fontId="12" fillId="0" borderId="22" xfId="0" applyFont="1" applyBorder="1"/>
    <xf numFmtId="0" fontId="12" fillId="0" borderId="18" xfId="0" applyFont="1" applyBorder="1"/>
    <xf numFmtId="14" fontId="10" fillId="9" borderId="2" xfId="0" applyNumberFormat="1" applyFont="1" applyFill="1" applyBorder="1" applyAlignment="1">
      <alignment horizontal="center"/>
    </xf>
    <xf numFmtId="0" fontId="10" fillId="9" borderId="2" xfId="0" applyFont="1" applyFill="1" applyBorder="1" applyAlignment="1">
      <alignment horizontal="center"/>
    </xf>
    <xf numFmtId="0" fontId="18" fillId="0" borderId="0" xfId="1" applyFont="1" applyAlignment="1">
      <alignment horizontal="centerContinuous"/>
    </xf>
    <xf numFmtId="0" fontId="17" fillId="0" borderId="22" xfId="0" applyFont="1" applyBorder="1"/>
    <xf numFmtId="165" fontId="20" fillId="0" borderId="2" xfId="0" applyNumberFormat="1" applyFont="1" applyBorder="1"/>
    <xf numFmtId="165" fontId="20" fillId="0" borderId="0" xfId="0" applyNumberFormat="1" applyFont="1"/>
    <xf numFmtId="0" fontId="18" fillId="0" borderId="0" xfId="1" applyFont="1" applyAlignment="1">
      <alignment horizontal="center"/>
    </xf>
    <xf numFmtId="14" fontId="0" fillId="0" borderId="0" xfId="0" applyNumberFormat="1"/>
    <xf numFmtId="170" fontId="8" fillId="0" borderId="0" xfId="7" applyNumberFormat="1" applyFont="1" applyFill="1" applyBorder="1" applyProtection="1"/>
    <xf numFmtId="0" fontId="44" fillId="0" borderId="0" xfId="0" applyFont="1"/>
    <xf numFmtId="0" fontId="45" fillId="0" borderId="0" xfId="0" applyFont="1"/>
    <xf numFmtId="2" fontId="45" fillId="0" borderId="0" xfId="0" applyNumberFormat="1" applyFont="1"/>
    <xf numFmtId="165" fontId="20" fillId="0" borderId="7" xfId="0" applyNumberFormat="1" applyFont="1" applyBorder="1"/>
    <xf numFmtId="0" fontId="20" fillId="0" borderId="19" xfId="0" applyFont="1" applyBorder="1"/>
    <xf numFmtId="49" fontId="0" fillId="0" borderId="0" xfId="0" applyNumberFormat="1"/>
    <xf numFmtId="0" fontId="10" fillId="0" borderId="5" xfId="0" applyFont="1" applyBorder="1" applyAlignment="1">
      <alignment horizontal="center" vertical="top"/>
    </xf>
    <xf numFmtId="0" fontId="10" fillId="0" borderId="0" xfId="1" applyFont="1" applyAlignment="1">
      <alignment vertical="top"/>
    </xf>
    <xf numFmtId="0" fontId="8" fillId="0" borderId="3" xfId="1" applyFont="1" applyBorder="1" applyAlignment="1">
      <alignment vertical="top"/>
    </xf>
    <xf numFmtId="0" fontId="8" fillId="0" borderId="0" xfId="1" applyFont="1" applyAlignment="1">
      <alignment vertical="top"/>
    </xf>
    <xf numFmtId="0" fontId="13" fillId="0" borderId="0" xfId="0" applyFont="1" applyAlignment="1">
      <alignment vertical="top"/>
    </xf>
    <xf numFmtId="0" fontId="10" fillId="0" borderId="9" xfId="0" applyFont="1" applyBorder="1" applyAlignment="1">
      <alignment horizontal="center" vertical="top"/>
    </xf>
    <xf numFmtId="0" fontId="10" fillId="0" borderId="13" xfId="0" applyFont="1" applyBorder="1" applyAlignment="1">
      <alignment horizontal="center" vertical="top"/>
    </xf>
    <xf numFmtId="0" fontId="10" fillId="6" borderId="11" xfId="0" applyFont="1" applyFill="1" applyBorder="1" applyAlignment="1">
      <alignment horizontal="center" vertical="top"/>
    </xf>
    <xf numFmtId="0" fontId="10" fillId="0" borderId="11" xfId="0" applyFont="1" applyBorder="1" applyAlignment="1">
      <alignment horizontal="center" vertical="top"/>
    </xf>
    <xf numFmtId="0" fontId="10" fillId="6" borderId="5" xfId="0" applyFont="1" applyFill="1" applyBorder="1" applyAlignment="1">
      <alignment horizontal="center" vertical="top"/>
    </xf>
    <xf numFmtId="0" fontId="10" fillId="6" borderId="13" xfId="0" applyFont="1" applyFill="1" applyBorder="1" applyAlignment="1">
      <alignment horizontal="center" vertical="top"/>
    </xf>
    <xf numFmtId="0" fontId="1" fillId="0" borderId="0" xfId="0" applyFont="1" applyAlignment="1">
      <alignment vertical="top"/>
    </xf>
    <xf numFmtId="0" fontId="8" fillId="0" borderId="8" xfId="0" applyFont="1" applyBorder="1" applyAlignment="1">
      <alignment vertical="top"/>
    </xf>
    <xf numFmtId="0" fontId="8" fillId="0" borderId="4" xfId="0" applyFont="1" applyBorder="1" applyAlignment="1">
      <alignment vertical="top"/>
    </xf>
    <xf numFmtId="0" fontId="8" fillId="6" borderId="0" xfId="0" applyFont="1" applyFill="1" applyAlignment="1">
      <alignment vertical="top"/>
    </xf>
    <xf numFmtId="0" fontId="8" fillId="0" borderId="6" xfId="0" applyFont="1" applyBorder="1" applyAlignment="1">
      <alignment vertical="top"/>
    </xf>
    <xf numFmtId="0" fontId="8" fillId="0" borderId="0" xfId="0" applyFont="1" applyAlignment="1">
      <alignment vertical="top"/>
    </xf>
    <xf numFmtId="0" fontId="8" fillId="0" borderId="6" xfId="0" applyFont="1" applyBorder="1" applyAlignment="1">
      <alignment horizontal="left" vertical="top"/>
    </xf>
    <xf numFmtId="0" fontId="8" fillId="6" borderId="6" xfId="0" applyFont="1" applyFill="1" applyBorder="1" applyAlignment="1">
      <alignment vertical="top"/>
    </xf>
    <xf numFmtId="0" fontId="8" fillId="6" borderId="4" xfId="0" applyFont="1" applyFill="1" applyBorder="1" applyAlignment="1">
      <alignment vertical="top"/>
    </xf>
    <xf numFmtId="0" fontId="8" fillId="0" borderId="3" xfId="1" applyFont="1" applyBorder="1" applyAlignment="1">
      <alignment vertical="top" wrapText="1"/>
    </xf>
    <xf numFmtId="0" fontId="8" fillId="0" borderId="0" xfId="1" applyFont="1" applyAlignment="1">
      <alignment vertical="top" wrapText="1"/>
    </xf>
    <xf numFmtId="0" fontId="8" fillId="0" borderId="10" xfId="0" applyFont="1" applyBorder="1" applyAlignment="1">
      <alignment vertical="top" wrapText="1"/>
    </xf>
    <xf numFmtId="0" fontId="8" fillId="6" borderId="12" xfId="0" applyFont="1" applyFill="1" applyBorder="1" applyAlignment="1">
      <alignment vertical="top" wrapText="1"/>
    </xf>
    <xf numFmtId="0" fontId="8" fillId="0" borderId="7" xfId="0" applyFont="1" applyBorder="1" applyAlignment="1">
      <alignment vertical="top" wrapText="1"/>
    </xf>
    <xf numFmtId="0" fontId="8" fillId="0" borderId="12" xfId="0" applyFont="1" applyBorder="1" applyAlignment="1">
      <alignment vertical="top" wrapText="1"/>
    </xf>
    <xf numFmtId="0" fontId="8" fillId="0" borderId="7" xfId="0" applyFont="1" applyBorder="1" applyAlignment="1">
      <alignment horizontal="left" vertical="top" wrapText="1"/>
    </xf>
    <xf numFmtId="0" fontId="31" fillId="0" borderId="12" xfId="9" applyBorder="1" applyAlignment="1" applyProtection="1">
      <alignment vertical="top" wrapText="1"/>
    </xf>
    <xf numFmtId="0" fontId="31" fillId="0" borderId="14" xfId="9" applyBorder="1" applyAlignment="1" applyProtection="1">
      <alignment vertical="top" wrapText="1"/>
    </xf>
    <xf numFmtId="0" fontId="8" fillId="6" borderId="7" xfId="0" applyFont="1" applyFill="1" applyBorder="1" applyAlignment="1">
      <alignment vertical="top" wrapText="1"/>
    </xf>
    <xf numFmtId="0" fontId="8" fillId="6" borderId="14" xfId="0" applyFont="1" applyFill="1" applyBorder="1" applyAlignment="1">
      <alignment vertical="top" wrapText="1"/>
    </xf>
    <xf numFmtId="0" fontId="4" fillId="6" borderId="9" xfId="0" applyFont="1" applyFill="1" applyBorder="1"/>
    <xf numFmtId="0" fontId="3" fillId="6" borderId="10" xfId="0" applyFont="1" applyFill="1" applyBorder="1"/>
    <xf numFmtId="0" fontId="3" fillId="6" borderId="11" xfId="0" applyFont="1" applyFill="1" applyBorder="1"/>
    <xf numFmtId="0" fontId="3" fillId="6" borderId="12" xfId="0" applyFont="1" applyFill="1" applyBorder="1" applyAlignment="1">
      <alignment horizontal="left"/>
    </xf>
    <xf numFmtId="170" fontId="3" fillId="6" borderId="12" xfId="7" applyNumberFormat="1" applyFont="1" applyFill="1" applyBorder="1"/>
    <xf numFmtId="0" fontId="3" fillId="6" borderId="13" xfId="0" applyFont="1" applyFill="1" applyBorder="1"/>
    <xf numFmtId="44" fontId="3" fillId="6" borderId="14" xfId="0" applyNumberFormat="1" applyFont="1" applyFill="1" applyBorder="1"/>
    <xf numFmtId="0" fontId="19" fillId="0" borderId="0" xfId="0" applyFont="1"/>
    <xf numFmtId="0" fontId="20" fillId="0" borderId="0" xfId="0" applyFont="1" applyAlignment="1">
      <alignment vertical="center" wrapText="1"/>
    </xf>
    <xf numFmtId="0" fontId="0" fillId="0" borderId="0" xfId="0" applyAlignment="1">
      <alignment vertical="center"/>
    </xf>
    <xf numFmtId="0" fontId="26" fillId="0" borderId="9" xfId="0" applyFont="1" applyBorder="1"/>
    <xf numFmtId="0" fontId="19" fillId="0" borderId="0" xfId="0" applyFont="1" applyAlignment="1">
      <alignment vertical="center" wrapText="1"/>
    </xf>
    <xf numFmtId="0" fontId="0" fillId="0" borderId="0" xfId="0" applyAlignment="1">
      <alignment horizontal="left" indent="1"/>
    </xf>
    <xf numFmtId="164" fontId="46" fillId="0" borderId="0" xfId="0" applyNumberFormat="1" applyFont="1"/>
    <xf numFmtId="49" fontId="46" fillId="0" borderId="0" xfId="0" applyNumberFormat="1" applyFont="1"/>
    <xf numFmtId="16" fontId="0" fillId="0" borderId="0" xfId="0" applyNumberFormat="1"/>
    <xf numFmtId="0" fontId="26" fillId="0" borderId="11" xfId="0" applyFont="1" applyBorder="1"/>
    <xf numFmtId="0" fontId="2" fillId="0" borderId="21" xfId="0" applyFont="1" applyBorder="1"/>
    <xf numFmtId="0" fontId="47" fillId="14" borderId="0" xfId="0" applyFont="1" applyFill="1" applyAlignment="1">
      <alignment vertical="top" wrapText="1"/>
    </xf>
    <xf numFmtId="0" fontId="48" fillId="0" borderId="0" xfId="0" applyFont="1" applyAlignment="1">
      <alignment horizontal="left"/>
    </xf>
    <xf numFmtId="10" fontId="8" fillId="0" borderId="0" xfId="8" applyNumberFormat="1" applyFont="1" applyFill="1" applyBorder="1" applyProtection="1"/>
    <xf numFmtId="169" fontId="8" fillId="0" borderId="0" xfId="8" applyNumberFormat="1" applyFont="1" applyFill="1" applyBorder="1" applyProtection="1"/>
    <xf numFmtId="0" fontId="0" fillId="0" borderId="2" xfId="0" applyBorder="1" applyAlignment="1">
      <alignment wrapText="1"/>
    </xf>
    <xf numFmtId="0" fontId="19" fillId="13" borderId="4" xfId="0" applyFont="1" applyFill="1" applyBorder="1" applyProtection="1">
      <protection locked="0"/>
    </xf>
    <xf numFmtId="49" fontId="19" fillId="13" borderId="4" xfId="0" applyNumberFormat="1" applyFont="1" applyFill="1" applyBorder="1" applyProtection="1">
      <protection locked="0"/>
    </xf>
    <xf numFmtId="3" fontId="3" fillId="0" borderId="0" xfId="6" applyNumberFormat="1" applyFont="1" applyFill="1" applyAlignment="1" applyProtection="1">
      <alignment horizontal="right"/>
    </xf>
    <xf numFmtId="0" fontId="3" fillId="0" borderId="0" xfId="10" applyFont="1"/>
    <xf numFmtId="167" fontId="3" fillId="0" borderId="0" xfId="10" applyNumberFormat="1" applyFont="1"/>
    <xf numFmtId="167" fontId="37" fillId="0" borderId="0" xfId="10" applyNumberFormat="1" applyFont="1"/>
    <xf numFmtId="0" fontId="3" fillId="11" borderId="0" xfId="10" applyFont="1" applyFill="1"/>
    <xf numFmtId="0" fontId="3" fillId="0" borderId="0" xfId="10" applyFont="1" applyAlignment="1">
      <alignment horizontal="centerContinuous"/>
    </xf>
    <xf numFmtId="167" fontId="3" fillId="0" borderId="0" xfId="10" applyNumberFormat="1" applyFont="1" applyAlignment="1">
      <alignment horizontal="right"/>
    </xf>
    <xf numFmtId="14" fontId="3" fillId="0" borderId="0" xfId="10" applyNumberFormat="1" applyFont="1" applyAlignment="1">
      <alignment horizontal="left"/>
    </xf>
    <xf numFmtId="0" fontId="3" fillId="0" borderId="0" xfId="10" applyFont="1" applyAlignment="1">
      <alignment horizontal="center"/>
    </xf>
    <xf numFmtId="0" fontId="4" fillId="0" borderId="0" xfId="10" applyFont="1" applyAlignment="1">
      <alignment horizontal="right"/>
    </xf>
    <xf numFmtId="0" fontId="18" fillId="0" borderId="0" xfId="10" applyFont="1" applyAlignment="1">
      <alignment horizontal="center"/>
    </xf>
    <xf numFmtId="167" fontId="4" fillId="0" borderId="0" xfId="10" applyNumberFormat="1" applyFont="1" applyAlignment="1">
      <alignment horizontal="right"/>
    </xf>
    <xf numFmtId="49" fontId="4" fillId="0" borderId="0" xfId="10" applyNumberFormat="1" applyFont="1" applyAlignment="1">
      <alignment horizontal="left"/>
    </xf>
    <xf numFmtId="0" fontId="18" fillId="0" borderId="16" xfId="10" applyFont="1" applyBorder="1" applyAlignment="1">
      <alignment horizontal="center"/>
    </xf>
    <xf numFmtId="165" fontId="4" fillId="0" borderId="0" xfId="10" applyNumberFormat="1" applyFont="1" applyAlignment="1">
      <alignment horizontal="left"/>
    </xf>
    <xf numFmtId="167" fontId="3" fillId="0" borderId="0" xfId="10" applyNumberFormat="1" applyFont="1" applyAlignment="1">
      <alignment horizontal="centerContinuous"/>
    </xf>
    <xf numFmtId="0" fontId="3" fillId="0" borderId="4" xfId="10" applyFont="1" applyBorder="1"/>
    <xf numFmtId="0" fontId="3" fillId="0" borderId="4" xfId="10" applyFont="1" applyBorder="1" applyAlignment="1">
      <alignment horizontal="left" wrapText="1"/>
    </xf>
    <xf numFmtId="167" fontId="3" fillId="0" borderId="4" xfId="10" applyNumberFormat="1" applyFont="1" applyBorder="1" applyAlignment="1">
      <alignment horizontal="center"/>
    </xf>
    <xf numFmtId="0" fontId="3" fillId="0" borderId="0" xfId="10" applyFont="1" applyAlignment="1">
      <alignment horizontal="right"/>
    </xf>
    <xf numFmtId="0" fontId="3" fillId="0" borderId="4" xfId="10" applyFont="1" applyBorder="1" applyAlignment="1">
      <alignment horizontal="center"/>
    </xf>
    <xf numFmtId="0" fontId="3" fillId="0" borderId="4" xfId="10" applyFont="1" applyBorder="1" applyAlignment="1">
      <alignment horizontal="center" wrapText="1"/>
    </xf>
    <xf numFmtId="0" fontId="3" fillId="0" borderId="0" xfId="10" applyFont="1" applyAlignment="1">
      <alignment horizontal="left" wrapText="1"/>
    </xf>
    <xf numFmtId="167" fontId="3" fillId="0" borderId="0" xfId="7" applyNumberFormat="1" applyFont="1" applyFill="1" applyProtection="1"/>
    <xf numFmtId="167" fontId="3" fillId="0" borderId="0" xfId="3" applyNumberFormat="1" applyFont="1" applyFill="1" applyProtection="1"/>
    <xf numFmtId="167" fontId="3" fillId="0" borderId="0" xfId="10" applyNumberFormat="1" applyFont="1" applyAlignment="1">
      <alignment horizontal="center"/>
    </xf>
    <xf numFmtId="169" fontId="3" fillId="0" borderId="0" xfId="4" applyNumberFormat="1" applyFont="1" applyFill="1" applyBorder="1" applyAlignment="1" applyProtection="1">
      <alignment horizontal="center" wrapText="1"/>
    </xf>
    <xf numFmtId="0" fontId="3" fillId="0" borderId="0" xfId="10" applyFont="1" applyAlignment="1">
      <alignment horizontal="left"/>
    </xf>
    <xf numFmtId="169" fontId="3" fillId="0" borderId="0" xfId="4" applyNumberFormat="1" applyFont="1" applyFill="1" applyProtection="1"/>
    <xf numFmtId="169" fontId="3" fillId="6" borderId="0" xfId="4" applyNumberFormat="1" applyFont="1" applyFill="1" applyProtection="1"/>
    <xf numFmtId="167" fontId="3" fillId="6" borderId="0" xfId="10" applyNumberFormat="1" applyFont="1" applyFill="1"/>
    <xf numFmtId="0" fontId="3" fillId="6" borderId="0" xfId="10" applyFont="1" applyFill="1"/>
    <xf numFmtId="167" fontId="3" fillId="0" borderId="4" xfId="7" applyNumberFormat="1" applyFont="1" applyFill="1" applyBorder="1" applyProtection="1"/>
    <xf numFmtId="167" fontId="3" fillId="0" borderId="4" xfId="3" applyNumberFormat="1" applyFont="1" applyFill="1" applyBorder="1" applyProtection="1"/>
    <xf numFmtId="167" fontId="4" fillId="0" borderId="8" xfId="7" applyNumberFormat="1" applyFont="1" applyFill="1" applyBorder="1" applyProtection="1"/>
    <xf numFmtId="167" fontId="3" fillId="0" borderId="0" xfId="7" applyNumberFormat="1" applyFont="1" applyFill="1" applyBorder="1" applyProtection="1"/>
    <xf numFmtId="167" fontId="3" fillId="0" borderId="8" xfId="3" applyNumberFormat="1" applyFont="1" applyFill="1" applyBorder="1" applyProtection="1"/>
    <xf numFmtId="167" fontId="3" fillId="0" borderId="4" xfId="10" applyNumberFormat="1" applyFont="1" applyBorder="1" applyAlignment="1">
      <alignment horizontal="center" wrapText="1"/>
    </xf>
    <xf numFmtId="167" fontId="3" fillId="0" borderId="0" xfId="10" applyNumberFormat="1" applyFont="1" applyAlignment="1">
      <alignment horizontal="center" wrapText="1"/>
    </xf>
    <xf numFmtId="0" fontId="3" fillId="0" borderId="0" xfId="10" applyFont="1" applyAlignment="1">
      <alignment wrapText="1"/>
    </xf>
    <xf numFmtId="172" fontId="3" fillId="0" borderId="0" xfId="4" applyNumberFormat="1" applyFont="1" applyFill="1" applyBorder="1" applyAlignment="1" applyProtection="1">
      <alignment horizontal="center" wrapText="1"/>
    </xf>
    <xf numFmtId="167" fontId="3" fillId="0" borderId="0" xfId="10" applyNumberFormat="1" applyFont="1" applyAlignment="1">
      <alignment horizontal="left"/>
    </xf>
    <xf numFmtId="0" fontId="3" fillId="0" borderId="0" xfId="7" applyNumberFormat="1" applyFont="1" applyFill="1" applyProtection="1"/>
    <xf numFmtId="1" fontId="3" fillId="0" borderId="0" xfId="10" applyNumberFormat="1" applyFont="1"/>
    <xf numFmtId="1" fontId="3" fillId="0" borderId="0" xfId="7" applyNumberFormat="1" applyFont="1" applyFill="1" applyProtection="1"/>
    <xf numFmtId="42" fontId="3" fillId="0" borderId="0" xfId="7" applyNumberFormat="1" applyFont="1" applyFill="1" applyBorder="1" applyProtection="1"/>
    <xf numFmtId="168" fontId="3" fillId="0" borderId="0" xfId="6" applyNumberFormat="1" applyFont="1" applyFill="1" applyBorder="1" applyProtection="1"/>
    <xf numFmtId="10" fontId="3" fillId="0" borderId="0" xfId="8" applyNumberFormat="1" applyFont="1" applyFill="1" applyProtection="1"/>
    <xf numFmtId="5" fontId="3" fillId="0" borderId="0" xfId="10" applyNumberFormat="1" applyFont="1"/>
    <xf numFmtId="6" fontId="3" fillId="0" borderId="0" xfId="7" applyNumberFormat="1" applyFont="1" applyFill="1" applyBorder="1" applyProtection="1"/>
    <xf numFmtId="167" fontId="3" fillId="0" borderId="8" xfId="7" applyNumberFormat="1" applyFont="1" applyFill="1" applyBorder="1" applyProtection="1"/>
    <xf numFmtId="168" fontId="3" fillId="0" borderId="0" xfId="10" applyNumberFormat="1" applyFont="1"/>
    <xf numFmtId="167" fontId="3" fillId="0" borderId="6" xfId="10" applyNumberFormat="1" applyFont="1" applyBorder="1" applyAlignment="1">
      <alignment horizontal="center"/>
    </xf>
    <xf numFmtId="0" fontId="3" fillId="0" borderId="16" xfId="10" applyFont="1" applyBorder="1"/>
    <xf numFmtId="167" fontId="3" fillId="0" borderId="16" xfId="10" applyNumberFormat="1" applyFont="1" applyBorder="1"/>
    <xf numFmtId="0" fontId="3" fillId="0" borderId="0" xfId="10" applyFont="1" applyAlignment="1">
      <alignment vertical="center"/>
    </xf>
    <xf numFmtId="0" fontId="3" fillId="11" borderId="0" xfId="10" applyFont="1" applyFill="1" applyAlignment="1">
      <alignment vertical="center"/>
    </xf>
    <xf numFmtId="0" fontId="38" fillId="0" borderId="0" xfId="10" applyFont="1" applyAlignment="1">
      <alignment vertical="center"/>
    </xf>
    <xf numFmtId="37" fontId="3" fillId="0" borderId="0" xfId="7" applyNumberFormat="1" applyFont="1" applyFill="1" applyProtection="1"/>
    <xf numFmtId="0" fontId="4" fillId="0" borderId="0" xfId="10" applyFont="1"/>
    <xf numFmtId="167" fontId="4" fillId="0" borderId="0" xfId="10" applyNumberFormat="1" applyFont="1"/>
    <xf numFmtId="2" fontId="4" fillId="0" borderId="0" xfId="10" applyNumberFormat="1" applyFont="1"/>
    <xf numFmtId="0" fontId="38" fillId="0" borderId="0" xfId="10" applyFont="1"/>
    <xf numFmtId="3" fontId="3" fillId="0" borderId="0" xfId="10" applyNumberFormat="1" applyFont="1" applyAlignment="1">
      <alignment horizontal="right"/>
    </xf>
    <xf numFmtId="6" fontId="3" fillId="0" borderId="0" xfId="10" applyNumberFormat="1" applyFont="1" applyAlignment="1">
      <alignment horizontal="left"/>
    </xf>
    <xf numFmtId="167" fontId="3" fillId="0" borderId="0" xfId="7" applyNumberFormat="1" applyFont="1" applyFill="1" applyAlignment="1" applyProtection="1">
      <alignment horizontal="right"/>
    </xf>
    <xf numFmtId="171" fontId="3" fillId="0" borderId="4" xfId="10" applyNumberFormat="1" applyFont="1" applyBorder="1"/>
    <xf numFmtId="9" fontId="3" fillId="0" borderId="0" xfId="10" applyNumberFormat="1" applyFont="1"/>
    <xf numFmtId="1" fontId="38" fillId="0" borderId="0" xfId="10" applyNumberFormat="1" applyFont="1"/>
    <xf numFmtId="6" fontId="3" fillId="0" borderId="0" xfId="10" applyNumberFormat="1" applyFont="1"/>
    <xf numFmtId="167" fontId="3" fillId="0" borderId="0" xfId="6" applyNumberFormat="1" applyFont="1" applyFill="1" applyProtection="1"/>
    <xf numFmtId="6" fontId="4" fillId="0" borderId="0" xfId="10" applyNumberFormat="1" applyFont="1"/>
    <xf numFmtId="7" fontId="3" fillId="0" borderId="0" xfId="10" applyNumberFormat="1" applyFont="1" applyAlignment="1">
      <alignment horizontal="left"/>
    </xf>
    <xf numFmtId="42" fontId="3" fillId="0" borderId="0" xfId="10" applyNumberFormat="1" applyFont="1"/>
    <xf numFmtId="0" fontId="4" fillId="0" borderId="0" xfId="10" applyFont="1" applyAlignment="1">
      <alignment horizontal="center"/>
    </xf>
    <xf numFmtId="0" fontId="40" fillId="0" borderId="0" xfId="10" applyFont="1" applyAlignment="1">
      <alignment horizontal="center"/>
    </xf>
    <xf numFmtId="0" fontId="3" fillId="0" borderId="5" xfId="10" applyFont="1" applyBorder="1"/>
    <xf numFmtId="0" fontId="40" fillId="0" borderId="7" xfId="10" applyFont="1" applyBorder="1"/>
    <xf numFmtId="0" fontId="3" fillId="0" borderId="2" xfId="10" applyFont="1" applyBorder="1" applyAlignment="1">
      <alignment horizontal="right" vertical="center"/>
    </xf>
    <xf numFmtId="0" fontId="41" fillId="0" borderId="0" xfId="10" applyFont="1" applyAlignment="1">
      <alignment horizontal="center"/>
    </xf>
    <xf numFmtId="42" fontId="4" fillId="0" borderId="2" xfId="7" applyNumberFormat="1" applyFont="1" applyFill="1" applyBorder="1" applyAlignment="1" applyProtection="1">
      <alignment horizontal="right"/>
    </xf>
    <xf numFmtId="0" fontId="3" fillId="0" borderId="7" xfId="10" applyFont="1" applyBorder="1"/>
    <xf numFmtId="0" fontId="3" fillId="0" borderId="13" xfId="10" applyFont="1" applyBorder="1"/>
    <xf numFmtId="0" fontId="3" fillId="0" borderId="14" xfId="10" applyFont="1" applyBorder="1"/>
    <xf numFmtId="0" fontId="3" fillId="0" borderId="0" xfId="10" applyFont="1" applyAlignment="1">
      <alignment horizontal="left" indent="1"/>
    </xf>
    <xf numFmtId="0" fontId="3" fillId="0" borderId="0" xfId="10" applyFont="1" applyAlignment="1">
      <alignment horizontal="right" vertical="center"/>
    </xf>
    <xf numFmtId="167" fontId="40" fillId="0" borderId="0" xfId="10" applyNumberFormat="1" applyFont="1" applyAlignment="1">
      <alignment horizontal="right"/>
    </xf>
    <xf numFmtId="42" fontId="3" fillId="0" borderId="2" xfId="10" applyNumberFormat="1" applyFont="1" applyBorder="1"/>
    <xf numFmtId="10" fontId="3" fillId="0" borderId="0" xfId="8" applyNumberFormat="1" applyFont="1" applyFill="1" applyAlignment="1" applyProtection="1">
      <alignment horizontal="center" vertical="center"/>
    </xf>
    <xf numFmtId="10" fontId="3" fillId="0" borderId="0" xfId="10" applyNumberFormat="1" applyFont="1" applyAlignment="1">
      <alignment horizontal="left"/>
    </xf>
    <xf numFmtId="10" fontId="3" fillId="0" borderId="4" xfId="8" applyNumberFormat="1" applyFont="1" applyFill="1" applyBorder="1" applyProtection="1"/>
    <xf numFmtId="10" fontId="3" fillId="0" borderId="6" xfId="8" applyNumberFormat="1" applyFont="1" applyFill="1" applyBorder="1" applyProtection="1"/>
    <xf numFmtId="0" fontId="4" fillId="0" borderId="0" xfId="10" applyFont="1" applyAlignment="1">
      <alignment horizontal="left"/>
    </xf>
    <xf numFmtId="6" fontId="42" fillId="0" borderId="0" xfId="10" applyNumberFormat="1" applyFont="1"/>
    <xf numFmtId="49" fontId="3" fillId="0" borderId="0" xfId="10" applyNumberFormat="1" applyFont="1"/>
    <xf numFmtId="42" fontId="3" fillId="0" borderId="2" xfId="3" applyNumberFormat="1" applyFont="1" applyFill="1" applyBorder="1" applyProtection="1"/>
    <xf numFmtId="167" fontId="3" fillId="0" borderId="4" xfId="7" applyNumberFormat="1" applyFont="1" applyFill="1" applyBorder="1" applyAlignment="1" applyProtection="1">
      <alignment horizontal="right"/>
    </xf>
    <xf numFmtId="0" fontId="4" fillId="0" borderId="0" xfId="10" applyFont="1" applyAlignment="1">
      <alignment horizontal="left" indent="2"/>
    </xf>
    <xf numFmtId="167" fontId="4" fillId="0" borderId="0" xfId="7" applyNumberFormat="1" applyFont="1" applyFill="1" applyAlignment="1" applyProtection="1">
      <alignment horizontal="right"/>
    </xf>
    <xf numFmtId="167" fontId="4" fillId="0" borderId="8" xfId="7" applyNumberFormat="1" applyFont="1" applyFill="1" applyBorder="1" applyAlignment="1" applyProtection="1">
      <alignment horizontal="right"/>
    </xf>
    <xf numFmtId="171" fontId="42" fillId="0" borderId="0" xfId="8" applyNumberFormat="1" applyFont="1" applyFill="1" applyBorder="1" applyAlignment="1" applyProtection="1">
      <alignment horizontal="center"/>
    </xf>
    <xf numFmtId="165" fontId="3" fillId="0" borderId="0" xfId="10" applyNumberFormat="1" applyFont="1"/>
    <xf numFmtId="0" fontId="33" fillId="0" borderId="0" xfId="10" applyFont="1" applyAlignment="1">
      <alignment vertical="center" wrapText="1"/>
    </xf>
    <xf numFmtId="167" fontId="4" fillId="0" borderId="0" xfId="7" applyNumberFormat="1" applyFont="1" applyFill="1" applyProtection="1"/>
    <xf numFmtId="9" fontId="3" fillId="0" borderId="0" xfId="10" applyNumberFormat="1" applyFont="1" applyAlignment="1">
      <alignment horizontal="left"/>
    </xf>
    <xf numFmtId="10" fontId="3" fillId="0" borderId="0" xfId="4" applyNumberFormat="1" applyFont="1" applyFill="1" applyAlignment="1" applyProtection="1">
      <alignment horizontal="right"/>
    </xf>
    <xf numFmtId="5" fontId="3" fillId="0" borderId="0" xfId="7" applyNumberFormat="1" applyFont="1" applyFill="1" applyBorder="1" applyProtection="1"/>
    <xf numFmtId="0" fontId="4" fillId="0" borderId="0" xfId="10" applyFont="1" applyAlignment="1">
      <alignment horizontal="right" vertical="center"/>
    </xf>
    <xf numFmtId="10" fontId="3" fillId="0" borderId="0" xfId="10" applyNumberFormat="1" applyFont="1"/>
    <xf numFmtId="167" fontId="3" fillId="0" borderId="0" xfId="0" applyNumberFormat="1" applyFont="1"/>
    <xf numFmtId="0" fontId="0" fillId="0" borderId="0" xfId="0" applyAlignment="1">
      <alignment horizontal="right" vertical="center"/>
    </xf>
    <xf numFmtId="0" fontId="14" fillId="0" borderId="0" xfId="10" applyFont="1" applyAlignment="1">
      <alignment wrapText="1"/>
    </xf>
    <xf numFmtId="0" fontId="2" fillId="0" borderId="0" xfId="0" applyFont="1" applyAlignment="1">
      <alignment vertical="center"/>
    </xf>
    <xf numFmtId="167" fontId="8" fillId="0" borderId="0" xfId="7" applyNumberFormat="1" applyFont="1" applyFill="1" applyBorder="1" applyAlignment="1" applyProtection="1"/>
    <xf numFmtId="42" fontId="8" fillId="0" borderId="0" xfId="7" applyNumberFormat="1" applyFont="1" applyFill="1" applyBorder="1" applyAlignment="1" applyProtection="1"/>
    <xf numFmtId="0" fontId="43" fillId="0" borderId="0" xfId="10" applyFont="1"/>
    <xf numFmtId="0" fontId="43" fillId="0" borderId="0" xfId="10" applyFont="1" applyAlignment="1">
      <alignment horizontal="center"/>
    </xf>
    <xf numFmtId="170" fontId="3" fillId="0" borderId="0" xfId="3" applyNumberFormat="1" applyFont="1" applyFill="1" applyBorder="1" applyAlignment="1" applyProtection="1">
      <alignment horizontal="center"/>
    </xf>
    <xf numFmtId="49" fontId="3" fillId="0" borderId="0" xfId="10" applyNumberFormat="1" applyFont="1" applyAlignment="1">
      <alignment horizontal="right" indent="1"/>
    </xf>
    <xf numFmtId="167" fontId="43" fillId="0" borderId="0" xfId="10" applyNumberFormat="1" applyFont="1"/>
    <xf numFmtId="171" fontId="43" fillId="0" borderId="0" xfId="4" applyNumberFormat="1" applyFont="1" applyFill="1" applyBorder="1" applyProtection="1"/>
    <xf numFmtId="44" fontId="3" fillId="0" borderId="0" xfId="3" applyFont="1" applyFill="1" applyBorder="1" applyProtection="1"/>
    <xf numFmtId="42" fontId="3" fillId="0" borderId="0" xfId="7" applyNumberFormat="1" applyFont="1" applyFill="1" applyProtection="1"/>
    <xf numFmtId="42" fontId="3" fillId="0" borderId="4" xfId="7" applyNumberFormat="1" applyFont="1" applyFill="1" applyBorder="1" applyProtection="1"/>
    <xf numFmtId="42" fontId="4" fillId="0" borderId="0" xfId="7" applyNumberFormat="1" applyFont="1" applyFill="1" applyBorder="1" applyProtection="1"/>
    <xf numFmtId="170" fontId="3" fillId="0" borderId="0" xfId="7" applyNumberFormat="1" applyFont="1" applyFill="1" applyBorder="1" applyProtection="1"/>
    <xf numFmtId="170" fontId="4" fillId="0" borderId="0" xfId="7" applyNumberFormat="1" applyFont="1" applyFill="1" applyBorder="1" applyProtection="1"/>
    <xf numFmtId="0" fontId="3" fillId="0" borderId="33" xfId="10" applyFont="1" applyBorder="1"/>
    <xf numFmtId="10" fontId="0" fillId="0" borderId="22" xfId="0" applyNumberFormat="1" applyBorder="1"/>
    <xf numFmtId="0" fontId="2" fillId="0" borderId="0" xfId="0" applyFont="1" applyAlignment="1">
      <alignment horizontal="left" vertical="top" wrapText="1"/>
    </xf>
    <xf numFmtId="0" fontId="8" fillId="6" borderId="5" xfId="0" applyFont="1" applyFill="1" applyBorder="1" applyAlignment="1">
      <alignment vertical="top"/>
    </xf>
    <xf numFmtId="164" fontId="8" fillId="0" borderId="0" xfId="0" applyNumberFormat="1" applyFont="1"/>
    <xf numFmtId="49" fontId="8" fillId="0" borderId="0" xfId="0" applyNumberFormat="1" applyFont="1"/>
    <xf numFmtId="49" fontId="11" fillId="0" borderId="0" xfId="0" applyNumberFormat="1" applyFont="1"/>
    <xf numFmtId="171" fontId="3" fillId="0" borderId="4" xfId="4" applyNumberFormat="1" applyFont="1" applyBorder="1" applyProtection="1"/>
    <xf numFmtId="171" fontId="3" fillId="0" borderId="6" xfId="4" applyNumberFormat="1" applyFont="1" applyBorder="1" applyProtection="1"/>
    <xf numFmtId="167" fontId="3" fillId="13" borderId="6" xfId="0" applyNumberFormat="1" applyFont="1" applyFill="1" applyBorder="1" applyProtection="1">
      <protection locked="0"/>
    </xf>
    <xf numFmtId="0" fontId="2" fillId="0" borderId="26" xfId="0" applyFont="1" applyBorder="1"/>
    <xf numFmtId="0" fontId="48" fillId="0" borderId="29" xfId="0" applyFont="1" applyBorder="1" applyAlignment="1">
      <alignment horizontal="left"/>
    </xf>
    <xf numFmtId="0" fontId="0" fillId="0" borderId="29" xfId="0" applyBorder="1" applyAlignment="1">
      <alignment horizontal="left" indent="2"/>
    </xf>
    <xf numFmtId="0" fontId="0" fillId="0" borderId="31" xfId="0" applyBorder="1"/>
    <xf numFmtId="0" fontId="13" fillId="0" borderId="0" xfId="0" applyFont="1" applyAlignment="1">
      <alignment horizontal="left"/>
    </xf>
    <xf numFmtId="0" fontId="13" fillId="0" borderId="29" xfId="0" applyFont="1" applyBorder="1" applyAlignment="1">
      <alignment horizontal="left"/>
    </xf>
    <xf numFmtId="0" fontId="0" fillId="0" borderId="29" xfId="0" applyBorder="1" applyAlignment="1">
      <alignment horizontal="left" indent="1"/>
    </xf>
    <xf numFmtId="0" fontId="0" fillId="0" borderId="3" xfId="0" applyBorder="1" applyAlignment="1">
      <alignment horizontal="left" inden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13" fillId="0" borderId="29" xfId="0" applyFont="1" applyBorder="1" applyAlignment="1">
      <alignment horizontal="left" indent="1"/>
    </xf>
    <xf numFmtId="0" fontId="0" fillId="0" borderId="31" xfId="0" applyBorder="1" applyAlignment="1">
      <alignment horizontal="left" indent="2"/>
    </xf>
    <xf numFmtId="0" fontId="0" fillId="0" borderId="31" xfId="0" applyBorder="1" applyAlignment="1">
      <alignment horizontal="left" indent="1"/>
    </xf>
    <xf numFmtId="49" fontId="0" fillId="0" borderId="22" xfId="0" applyNumberFormat="1" applyBorder="1"/>
    <xf numFmtId="49" fontId="0" fillId="0" borderId="18" xfId="0" applyNumberFormat="1" applyBorder="1"/>
    <xf numFmtId="0" fontId="51" fillId="0" borderId="0" xfId="0" applyFont="1"/>
    <xf numFmtId="167" fontId="4" fillId="0" borderId="0" xfId="7" applyNumberFormat="1" applyFont="1" applyFill="1" applyBorder="1" applyAlignment="1" applyProtection="1">
      <alignment horizontal="right"/>
    </xf>
    <xf numFmtId="6" fontId="3" fillId="0" borderId="0" xfId="7" applyNumberFormat="1" applyFont="1" applyFill="1" applyProtection="1"/>
    <xf numFmtId="6" fontId="39" fillId="0" borderId="0" xfId="7" applyNumberFormat="1" applyFont="1" applyFill="1" applyProtection="1"/>
    <xf numFmtId="0" fontId="10" fillId="0" borderId="0" xfId="0" applyFont="1" applyAlignment="1">
      <alignment vertical="top"/>
    </xf>
    <xf numFmtId="0" fontId="0" fillId="10" borderId="0" xfId="0" applyFill="1"/>
    <xf numFmtId="0" fontId="3" fillId="13" borderId="4" xfId="0" applyFont="1" applyFill="1" applyBorder="1" applyProtection="1">
      <protection locked="0"/>
    </xf>
    <xf numFmtId="0" fontId="53" fillId="0" borderId="0" xfId="1" applyFont="1"/>
    <xf numFmtId="0" fontId="53" fillId="9" borderId="0" xfId="1" applyFont="1" applyFill="1"/>
    <xf numFmtId="0" fontId="53" fillId="0" borderId="0" xfId="1" applyFont="1" applyAlignment="1">
      <alignment horizontal="center"/>
    </xf>
    <xf numFmtId="0" fontId="3" fillId="16" borderId="1" xfId="1" applyFill="1" applyBorder="1"/>
    <xf numFmtId="0" fontId="53" fillId="0" borderId="0" xfId="1" applyFont="1" applyAlignment="1">
      <alignment horizontal="centerContinuous"/>
    </xf>
    <xf numFmtId="0" fontId="54" fillId="0" borderId="0" xfId="1" applyFont="1"/>
    <xf numFmtId="0" fontId="53" fillId="0" borderId="2" xfId="1" applyFont="1" applyBorder="1"/>
    <xf numFmtId="14" fontId="53" fillId="0" borderId="2" xfId="1" applyNumberFormat="1" applyFont="1" applyBorder="1" applyAlignment="1">
      <alignment horizontal="center"/>
    </xf>
    <xf numFmtId="173" fontId="53" fillId="0" borderId="2" xfId="1" applyNumberFormat="1" applyFont="1" applyBorder="1"/>
    <xf numFmtId="0" fontId="56" fillId="0" borderId="0" xfId="1" applyFont="1"/>
    <xf numFmtId="0" fontId="53" fillId="0" borderId="0" xfId="1" applyFont="1" applyAlignment="1">
      <alignment horizontal="left"/>
    </xf>
    <xf numFmtId="0" fontId="56" fillId="0" borderId="0" xfId="1" applyFont="1" applyAlignment="1">
      <alignment horizontal="right"/>
    </xf>
    <xf numFmtId="14" fontId="53" fillId="0" borderId="0" xfId="1" applyNumberFormat="1" applyFont="1"/>
    <xf numFmtId="0" fontId="57" fillId="0" borderId="0" xfId="1" applyFont="1"/>
    <xf numFmtId="0" fontId="3" fillId="16" borderId="0" xfId="1" applyFill="1"/>
    <xf numFmtId="0" fontId="3" fillId="0" borderId="1" xfId="1" applyBorder="1"/>
    <xf numFmtId="0" fontId="58" fillId="0" borderId="0" xfId="1" applyFont="1"/>
    <xf numFmtId="0" fontId="37" fillId="0" borderId="0" xfId="1" applyFont="1"/>
    <xf numFmtId="0" fontId="60" fillId="0" borderId="0" xfId="0" applyFont="1"/>
    <xf numFmtId="0" fontId="61" fillId="0" borderId="0" xfId="9" applyFont="1"/>
    <xf numFmtId="0" fontId="53" fillId="0" borderId="0" xfId="1" applyFont="1" applyAlignment="1">
      <alignment horizontal="left" vertical="top" wrapText="1"/>
    </xf>
    <xf numFmtId="0" fontId="56" fillId="0" borderId="0" xfId="1" applyFont="1" applyAlignment="1">
      <alignment horizontal="left"/>
    </xf>
    <xf numFmtId="0" fontId="62" fillId="0" borderId="0" xfId="1" applyFont="1"/>
    <xf numFmtId="0" fontId="53" fillId="0" borderId="3" xfId="1" applyFont="1" applyBorder="1"/>
    <xf numFmtId="0" fontId="60" fillId="0" borderId="0" xfId="0" applyFont="1" applyAlignment="1">
      <alignment vertical="top"/>
    </xf>
    <xf numFmtId="0" fontId="54" fillId="0" borderId="0" xfId="0" applyFont="1"/>
    <xf numFmtId="0" fontId="60" fillId="0" borderId="0" xfId="0" applyFont="1" applyAlignment="1">
      <alignment horizontal="left" vertical="center" indent="5"/>
    </xf>
    <xf numFmtId="0" fontId="60" fillId="0" borderId="0" xfId="0" applyFont="1" applyAlignment="1">
      <alignment horizontal="left" vertical="top" wrapText="1"/>
    </xf>
    <xf numFmtId="0" fontId="53" fillId="0" borderId="0" xfId="0" applyFont="1"/>
    <xf numFmtId="0" fontId="65" fillId="0" borderId="0" xfId="0" applyFont="1"/>
    <xf numFmtId="0" fontId="66" fillId="0" borderId="0" xfId="0" applyFont="1"/>
    <xf numFmtId="0" fontId="60" fillId="0" borderId="0" xfId="0" applyFont="1" applyAlignment="1">
      <alignment vertical="top" wrapText="1"/>
    </xf>
    <xf numFmtId="0" fontId="66" fillId="0" borderId="0" xfId="0" applyFont="1" applyAlignment="1">
      <alignment vertical="top"/>
    </xf>
    <xf numFmtId="0" fontId="67" fillId="0" borderId="0" xfId="0" applyFont="1"/>
    <xf numFmtId="0" fontId="18" fillId="0" borderId="0" xfId="1" applyFont="1"/>
    <xf numFmtId="0" fontId="68" fillId="0" borderId="0" xfId="0" applyFont="1"/>
    <xf numFmtId="0" fontId="63" fillId="0" borderId="0" xfId="0" applyFont="1"/>
    <xf numFmtId="0" fontId="56" fillId="0" borderId="0" xfId="0" applyFont="1"/>
    <xf numFmtId="0" fontId="60" fillId="0" borderId="0" xfId="0" applyFont="1" applyAlignment="1">
      <alignment wrapText="1"/>
    </xf>
    <xf numFmtId="0" fontId="71" fillId="0" borderId="0" xfId="1" applyFont="1" applyAlignment="1">
      <alignment horizontal="center" textRotation="90"/>
    </xf>
    <xf numFmtId="0" fontId="53" fillId="0" borderId="0" xfId="0" applyFont="1" applyAlignment="1">
      <alignment horizontal="left" vertical="top" wrapText="1"/>
    </xf>
    <xf numFmtId="0" fontId="56" fillId="0" borderId="0" xfId="0" applyFont="1" applyAlignment="1">
      <alignment vertical="top"/>
    </xf>
    <xf numFmtId="0" fontId="53" fillId="0" borderId="0" xfId="0" applyFont="1" applyAlignment="1">
      <alignment horizontal="left" vertical="center"/>
    </xf>
    <xf numFmtId="0" fontId="72" fillId="0" borderId="0" xfId="0" applyFont="1"/>
    <xf numFmtId="0" fontId="56" fillId="0" borderId="0" xfId="0" applyFont="1" applyAlignment="1">
      <alignment horizontal="left" wrapText="1"/>
    </xf>
    <xf numFmtId="0" fontId="74" fillId="0" borderId="0" xfId="0" applyFont="1"/>
    <xf numFmtId="0" fontId="75" fillId="0" borderId="0" xfId="0" applyFont="1"/>
    <xf numFmtId="0" fontId="53" fillId="0" borderId="0" xfId="1" applyFont="1" applyAlignment="1">
      <alignment horizontal="center" vertical="top"/>
    </xf>
    <xf numFmtId="0" fontId="75" fillId="0" borderId="0" xfId="0" applyFont="1" applyAlignment="1">
      <alignment wrapText="1"/>
    </xf>
    <xf numFmtId="0" fontId="60" fillId="0" borderId="0" xfId="0" applyFont="1" applyAlignment="1">
      <alignment horizontal="center"/>
    </xf>
    <xf numFmtId="0" fontId="60" fillId="9" borderId="0" xfId="0" applyFont="1" applyFill="1"/>
    <xf numFmtId="0" fontId="60" fillId="0" borderId="13" xfId="0" applyFont="1" applyBorder="1"/>
    <xf numFmtId="0" fontId="60" fillId="0" borderId="4" xfId="0" applyFont="1" applyBorder="1"/>
    <xf numFmtId="0" fontId="60" fillId="0" borderId="14" xfId="0" applyFont="1" applyBorder="1"/>
    <xf numFmtId="0" fontId="77" fillId="0" borderId="0" xfId="0" applyFont="1"/>
    <xf numFmtId="0" fontId="76" fillId="0" borderId="0" xfId="0" applyFont="1"/>
    <xf numFmtId="0" fontId="53" fillId="0" borderId="11" xfId="0" applyFont="1" applyBorder="1"/>
    <xf numFmtId="0" fontId="53" fillId="0" borderId="0" xfId="0" applyFont="1" applyAlignment="1">
      <alignment horizontal="left"/>
    </xf>
    <xf numFmtId="0" fontId="53" fillId="0" borderId="0" xfId="0" applyFont="1" applyAlignment="1">
      <alignment horizontal="center"/>
    </xf>
    <xf numFmtId="0" fontId="53" fillId="0" borderId="13" xfId="0" applyFont="1" applyBorder="1" applyAlignment="1">
      <alignment horizontal="left" vertical="top" wrapText="1"/>
    </xf>
    <xf numFmtId="0" fontId="53" fillId="0" borderId="4" xfId="0" applyFont="1" applyBorder="1" applyAlignment="1">
      <alignment horizontal="left" vertical="top" wrapText="1"/>
    </xf>
    <xf numFmtId="0" fontId="53" fillId="0" borderId="22" xfId="0" applyFont="1" applyBorder="1" applyAlignment="1">
      <alignment vertical="top"/>
    </xf>
    <xf numFmtId="14" fontId="60" fillId="13" borderId="4" xfId="0" applyNumberFormat="1" applyFont="1" applyFill="1" applyBorder="1" applyAlignment="1" applyProtection="1">
      <alignment horizontal="center"/>
      <protection locked="0"/>
    </xf>
    <xf numFmtId="14" fontId="60" fillId="0" borderId="0" xfId="0" applyNumberFormat="1" applyFont="1" applyAlignment="1">
      <alignment horizontal="center"/>
    </xf>
    <xf numFmtId="0" fontId="78" fillId="0" borderId="0" xfId="0" applyFont="1" applyAlignment="1">
      <alignment horizontal="center"/>
    </xf>
    <xf numFmtId="0" fontId="79" fillId="0" borderId="0" xfId="0" applyFont="1" applyProtection="1">
      <protection locked="0"/>
    </xf>
    <xf numFmtId="164" fontId="58" fillId="0" borderId="0" xfId="0" applyNumberFormat="1" applyFont="1"/>
    <xf numFmtId="164" fontId="60" fillId="0" borderId="0" xfId="0" applyNumberFormat="1" applyFont="1" applyAlignment="1">
      <alignment horizontal="right" indent="1"/>
    </xf>
    <xf numFmtId="0" fontId="3" fillId="8" borderId="0" xfId="0" applyFont="1" applyFill="1"/>
    <xf numFmtId="0" fontId="60" fillId="0" borderId="0" xfId="0" applyFont="1" applyAlignment="1">
      <alignment horizontal="left" indent="3"/>
    </xf>
    <xf numFmtId="49" fontId="53" fillId="13" borderId="4" xfId="0" applyNumberFormat="1" applyFont="1" applyFill="1" applyBorder="1" applyProtection="1">
      <protection locked="0"/>
    </xf>
    <xf numFmtId="0" fontId="60" fillId="0" borderId="0" xfId="0" applyFont="1" applyAlignment="1">
      <alignment horizontal="left" indent="5"/>
    </xf>
    <xf numFmtId="0" fontId="53" fillId="13" borderId="4" xfId="0" applyFont="1" applyFill="1" applyBorder="1" applyProtection="1">
      <protection locked="0"/>
    </xf>
    <xf numFmtId="0" fontId="60" fillId="0" borderId="9" xfId="0" applyFont="1" applyBorder="1"/>
    <xf numFmtId="0" fontId="60" fillId="0" borderId="10" xfId="0" applyFont="1" applyBorder="1"/>
    <xf numFmtId="0" fontId="51" fillId="0" borderId="0" xfId="0" applyFont="1" applyAlignment="1">
      <alignment horizontal="left" vertical="top" wrapText="1"/>
    </xf>
    <xf numFmtId="49" fontId="53" fillId="13" borderId="4" xfId="0" applyNumberFormat="1" applyFont="1" applyFill="1" applyBorder="1" applyAlignment="1" applyProtection="1">
      <alignment horizontal="left"/>
      <protection locked="0"/>
    </xf>
    <xf numFmtId="0" fontId="64" fillId="0" borderId="0" xfId="0" applyFont="1"/>
    <xf numFmtId="0" fontId="60" fillId="13" borderId="4" xfId="0" applyFont="1" applyFill="1" applyBorder="1" applyProtection="1">
      <protection locked="0"/>
    </xf>
    <xf numFmtId="49" fontId="60" fillId="0" borderId="0" xfId="0" applyNumberFormat="1" applyFont="1" applyAlignment="1">
      <alignment horizontal="center"/>
    </xf>
    <xf numFmtId="0" fontId="60" fillId="0" borderId="8" xfId="0" applyFont="1" applyBorder="1"/>
    <xf numFmtId="0" fontId="65" fillId="0" borderId="9" xfId="0" applyFont="1" applyBorder="1"/>
    <xf numFmtId="0" fontId="60" fillId="0" borderId="0" xfId="0" applyFont="1" applyAlignment="1">
      <alignment horizontal="left"/>
    </xf>
    <xf numFmtId="0" fontId="60" fillId="0" borderId="11" xfId="0" applyFont="1" applyBorder="1"/>
    <xf numFmtId="49" fontId="65" fillId="0" borderId="0" xfId="0" applyNumberFormat="1" applyFont="1"/>
    <xf numFmtId="0" fontId="60" fillId="0" borderId="12" xfId="0" applyFont="1" applyBorder="1"/>
    <xf numFmtId="49" fontId="60" fillId="0" borderId="0" xfId="0" applyNumberFormat="1" applyFont="1"/>
    <xf numFmtId="10" fontId="53" fillId="13" borderId="4" xfId="4" applyNumberFormat="1" applyFont="1" applyFill="1" applyBorder="1" applyProtection="1">
      <protection locked="0"/>
    </xf>
    <xf numFmtId="0" fontId="54" fillId="0" borderId="5" xfId="0" applyFont="1" applyBorder="1"/>
    <xf numFmtId="0" fontId="54" fillId="0" borderId="6" xfId="0" applyFont="1" applyBorder="1"/>
    <xf numFmtId="10" fontId="54" fillId="0" borderId="7" xfId="4" applyNumberFormat="1" applyFont="1" applyFill="1" applyBorder="1" applyProtection="1"/>
    <xf numFmtId="0" fontId="81" fillId="0" borderId="0" xfId="0" applyFont="1" applyAlignment="1">
      <alignment horizontal="right"/>
    </xf>
    <xf numFmtId="0" fontId="60" fillId="0" borderId="0" xfId="0" applyFont="1" applyAlignment="1">
      <alignment horizontal="right"/>
    </xf>
    <xf numFmtId="14" fontId="60" fillId="13" borderId="4" xfId="0" applyNumberFormat="1" applyFont="1" applyFill="1" applyBorder="1" applyProtection="1">
      <protection locked="0"/>
    </xf>
    <xf numFmtId="0" fontId="60" fillId="0" borderId="0" xfId="0" applyFont="1" applyAlignment="1">
      <alignment horizontal="right" wrapText="1" indent="1"/>
    </xf>
    <xf numFmtId="0" fontId="60" fillId="0" borderId="0" xfId="0" applyFont="1" applyAlignment="1">
      <alignment horizontal="left" indent="1"/>
    </xf>
    <xf numFmtId="49" fontId="60" fillId="15" borderId="0" xfId="0" applyNumberFormat="1" applyFont="1" applyFill="1"/>
    <xf numFmtId="49" fontId="60" fillId="0" borderId="0" xfId="0" applyNumberFormat="1" applyFont="1" applyAlignment="1">
      <alignment horizontal="left"/>
    </xf>
    <xf numFmtId="0" fontId="53" fillId="13" borderId="4" xfId="0" applyFont="1" applyFill="1" applyBorder="1" applyAlignment="1" applyProtection="1">
      <alignment horizontal="right"/>
      <protection locked="0"/>
    </xf>
    <xf numFmtId="170" fontId="53" fillId="13" borderId="4" xfId="3" applyNumberFormat="1" applyFont="1" applyFill="1" applyBorder="1" applyAlignment="1" applyProtection="1">
      <alignment horizontal="right"/>
      <protection locked="0"/>
    </xf>
    <xf numFmtId="0" fontId="60" fillId="0" borderId="0" xfId="0" applyFont="1" applyAlignment="1">
      <alignment horizontal="right" indent="1"/>
    </xf>
    <xf numFmtId="174" fontId="53" fillId="13" borderId="4" xfId="0" applyNumberFormat="1" applyFont="1" applyFill="1" applyBorder="1" applyProtection="1">
      <protection locked="0"/>
    </xf>
    <xf numFmtId="164" fontId="60" fillId="0" borderId="0" xfId="0" applyNumberFormat="1" applyFont="1" applyAlignment="1">
      <alignment horizontal="center"/>
    </xf>
    <xf numFmtId="164" fontId="53" fillId="0" borderId="0" xfId="0" applyNumberFormat="1" applyFont="1"/>
    <xf numFmtId="14" fontId="53" fillId="13" borderId="4" xfId="0" applyNumberFormat="1" applyFont="1" applyFill="1" applyBorder="1" applyAlignment="1" applyProtection="1">
      <alignment horizontal="left"/>
      <protection locked="0"/>
    </xf>
    <xf numFmtId="49" fontId="53" fillId="13" borderId="6" xfId="0" applyNumberFormat="1" applyFont="1" applyFill="1" applyBorder="1" applyAlignment="1" applyProtection="1">
      <alignment horizontal="left"/>
      <protection locked="0"/>
    </xf>
    <xf numFmtId="164" fontId="56" fillId="0" borderId="0" xfId="0" applyNumberFormat="1" applyFont="1"/>
    <xf numFmtId="0" fontId="62" fillId="0" borderId="0" xfId="0" applyFont="1"/>
    <xf numFmtId="0" fontId="64" fillId="3" borderId="5" xfId="0" applyFont="1" applyFill="1" applyBorder="1" applyAlignment="1">
      <alignment wrapText="1"/>
    </xf>
    <xf numFmtId="0" fontId="64" fillId="3" borderId="6" xfId="0" applyFont="1" applyFill="1" applyBorder="1" applyAlignment="1">
      <alignment wrapText="1"/>
    </xf>
    <xf numFmtId="0" fontId="64" fillId="3" borderId="7" xfId="0" applyFont="1" applyFill="1" applyBorder="1" applyAlignment="1">
      <alignment wrapText="1"/>
    </xf>
    <xf numFmtId="10" fontId="60" fillId="13" borderId="2" xfId="4" applyNumberFormat="1" applyFont="1" applyFill="1" applyBorder="1" applyProtection="1">
      <protection locked="0"/>
    </xf>
    <xf numFmtId="10" fontId="65" fillId="0" borderId="0" xfId="4" applyNumberFormat="1" applyFont="1" applyBorder="1" applyAlignment="1">
      <alignment horizontal="right"/>
    </xf>
    <xf numFmtId="0" fontId="82" fillId="0" borderId="0" xfId="0" applyFont="1"/>
    <xf numFmtId="0" fontId="83" fillId="0" borderId="0" xfId="0" applyFont="1"/>
    <xf numFmtId="164" fontId="3" fillId="0" borderId="0" xfId="0" applyNumberFormat="1" applyFont="1"/>
    <xf numFmtId="164" fontId="53" fillId="0" borderId="0" xfId="0" applyNumberFormat="1" applyFont="1" applyAlignment="1">
      <alignment horizontal="right"/>
    </xf>
    <xf numFmtId="0" fontId="51" fillId="0" borderId="4" xfId="0" applyFont="1" applyBorder="1"/>
    <xf numFmtId="0" fontId="51" fillId="0" borderId="6" xfId="0" applyFont="1" applyBorder="1"/>
    <xf numFmtId="164" fontId="53" fillId="2" borderId="4" xfId="0" applyNumberFormat="1" applyFont="1" applyFill="1" applyBorder="1" applyProtection="1">
      <protection locked="0"/>
    </xf>
    <xf numFmtId="49" fontId="53" fillId="2" borderId="4" xfId="0" applyNumberFormat="1" applyFont="1" applyFill="1" applyBorder="1" applyAlignment="1" applyProtection="1">
      <alignment horizontal="left"/>
      <protection locked="0"/>
    </xf>
    <xf numFmtId="49" fontId="53" fillId="2" borderId="6" xfId="0" applyNumberFormat="1" applyFont="1" applyFill="1" applyBorder="1" applyAlignment="1" applyProtection="1">
      <alignment horizontal="left"/>
      <protection locked="0"/>
    </xf>
    <xf numFmtId="49" fontId="53" fillId="0" borderId="0" xfId="0" applyNumberFormat="1" applyFont="1"/>
    <xf numFmtId="1" fontId="53" fillId="13" borderId="4" xfId="2" applyNumberFormat="1" applyFont="1" applyFill="1" applyBorder="1" applyProtection="1">
      <protection locked="0"/>
    </xf>
    <xf numFmtId="49" fontId="60" fillId="13" borderId="4" xfId="0" applyNumberFormat="1" applyFont="1" applyFill="1" applyBorder="1" applyProtection="1">
      <protection locked="0"/>
    </xf>
    <xf numFmtId="2" fontId="53" fillId="13" borderId="4" xfId="2" applyNumberFormat="1" applyFont="1" applyFill="1" applyBorder="1" applyProtection="1">
      <protection locked="0"/>
    </xf>
    <xf numFmtId="0" fontId="84" fillId="0" borderId="0" xfId="0" applyFont="1" applyAlignment="1">
      <alignment horizontal="left" vertical="center" indent="1"/>
    </xf>
    <xf numFmtId="1" fontId="60" fillId="0" borderId="0" xfId="0" applyNumberFormat="1" applyFont="1" applyAlignment="1">
      <alignment horizontal="center"/>
    </xf>
    <xf numFmtId="49" fontId="60" fillId="0" borderId="0" xfId="0" applyNumberFormat="1" applyFont="1" applyAlignment="1">
      <alignment horizontal="right"/>
    </xf>
    <xf numFmtId="164" fontId="60" fillId="0" borderId="0" xfId="0" applyNumberFormat="1" applyFont="1" applyAlignment="1">
      <alignment horizontal="right"/>
    </xf>
    <xf numFmtId="0" fontId="73" fillId="0" borderId="0" xfId="0" applyFont="1"/>
    <xf numFmtId="165" fontId="85" fillId="0" borderId="0" xfId="0" applyNumberFormat="1" applyFont="1"/>
    <xf numFmtId="165" fontId="85" fillId="0" borderId="0" xfId="4" applyNumberFormat="1" applyFont="1" applyFill="1" applyBorder="1" applyProtection="1"/>
    <xf numFmtId="0" fontId="84" fillId="0" borderId="0" xfId="0" applyFont="1"/>
    <xf numFmtId="0" fontId="64" fillId="0" borderId="0" xfId="0" applyFont="1" applyAlignment="1">
      <alignment horizontal="left" vertical="top" wrapText="1"/>
    </xf>
    <xf numFmtId="0" fontId="60" fillId="4" borderId="0" xfId="0" applyFont="1" applyFill="1"/>
    <xf numFmtId="0" fontId="60" fillId="5" borderId="0" xfId="0" applyFont="1" applyFill="1"/>
    <xf numFmtId="4" fontId="53" fillId="13" borderId="4" xfId="2" applyNumberFormat="1" applyFont="1" applyFill="1" applyBorder="1" applyProtection="1">
      <protection locked="0"/>
    </xf>
    <xf numFmtId="4" fontId="53" fillId="13" borderId="4" xfId="2" applyNumberFormat="1" applyFont="1" applyFill="1" applyBorder="1" applyProtection="1"/>
    <xf numFmtId="164" fontId="60" fillId="0" borderId="0" xfId="3" applyNumberFormat="1" applyFont="1" applyBorder="1"/>
    <xf numFmtId="43" fontId="53" fillId="0" borderId="0" xfId="2" applyFont="1" applyFill="1" applyBorder="1" applyProtection="1"/>
    <xf numFmtId="165" fontId="60" fillId="0" borderId="0" xfId="0" applyNumberFormat="1" applyFont="1"/>
    <xf numFmtId="49" fontId="53" fillId="13" borderId="4" xfId="2" applyNumberFormat="1" applyFont="1" applyFill="1" applyBorder="1" applyProtection="1">
      <protection locked="0"/>
    </xf>
    <xf numFmtId="164" fontId="60" fillId="0" borderId="0" xfId="0" applyNumberFormat="1" applyFont="1"/>
    <xf numFmtId="0" fontId="64" fillId="0" borderId="4" xfId="0" applyFont="1" applyBorder="1"/>
    <xf numFmtId="0" fontId="60" fillId="0" borderId="4" xfId="0" applyFont="1" applyBorder="1" applyAlignment="1">
      <alignment horizontal="center"/>
    </xf>
    <xf numFmtId="0" fontId="60" fillId="0" borderId="2" xfId="0" applyFont="1" applyBorder="1"/>
    <xf numFmtId="0" fontId="60" fillId="13" borderId="2" xfId="0" applyFont="1" applyFill="1" applyBorder="1" applyProtection="1">
      <protection locked="0"/>
    </xf>
    <xf numFmtId="0" fontId="78" fillId="0" borderId="0" xfId="0" applyFont="1" applyAlignment="1">
      <alignment vertical="top"/>
    </xf>
    <xf numFmtId="0" fontId="21" fillId="3" borderId="2" xfId="0" applyFont="1" applyFill="1" applyBorder="1" applyAlignment="1">
      <alignment wrapText="1"/>
    </xf>
    <xf numFmtId="10" fontId="60" fillId="0" borderId="2" xfId="0" applyNumberFormat="1" applyFont="1" applyBorder="1"/>
    <xf numFmtId="9" fontId="60" fillId="0" borderId="2" xfId="4" applyFont="1" applyFill="1" applyBorder="1" applyAlignment="1" applyProtection="1">
      <alignment horizontal="left"/>
    </xf>
    <xf numFmtId="10" fontId="60" fillId="0" borderId="2" xfId="4" applyNumberFormat="1" applyFont="1" applyFill="1" applyBorder="1" applyProtection="1"/>
    <xf numFmtId="10" fontId="60" fillId="6" borderId="2" xfId="4" applyNumberFormat="1" applyFont="1" applyFill="1" applyBorder="1" applyProtection="1"/>
    <xf numFmtId="9" fontId="60" fillId="6" borderId="2" xfId="4" applyFont="1" applyFill="1" applyBorder="1" applyAlignment="1" applyProtection="1">
      <alignment horizontal="left"/>
    </xf>
    <xf numFmtId="10" fontId="60" fillId="0" borderId="2" xfId="4" applyNumberFormat="1" applyFont="1" applyFill="1" applyBorder="1" applyAlignment="1" applyProtection="1">
      <alignment wrapText="1"/>
    </xf>
    <xf numFmtId="10" fontId="60" fillId="0" borderId="0" xfId="0" applyNumberFormat="1" applyFont="1"/>
    <xf numFmtId="10" fontId="60" fillId="0" borderId="0" xfId="4" applyNumberFormat="1" applyFont="1" applyFill="1" applyBorder="1" applyProtection="1"/>
    <xf numFmtId="0" fontId="60" fillId="0" borderId="21" xfId="0" applyFont="1" applyBorder="1" applyAlignment="1">
      <alignment horizontal="center" vertical="center"/>
    </xf>
    <xf numFmtId="10" fontId="60" fillId="13" borderId="9" xfId="4" applyNumberFormat="1" applyFont="1" applyFill="1" applyBorder="1" applyAlignment="1" applyProtection="1">
      <alignment horizontal="center"/>
      <protection locked="0"/>
    </xf>
    <xf numFmtId="10" fontId="60" fillId="0" borderId="8" xfId="4" applyNumberFormat="1" applyFont="1" applyFill="1" applyBorder="1" applyAlignment="1" applyProtection="1"/>
    <xf numFmtId="0" fontId="60" fillId="0" borderId="18" xfId="0" applyFont="1" applyBorder="1" applyAlignment="1">
      <alignment horizontal="center" vertical="center"/>
    </xf>
    <xf numFmtId="0" fontId="60" fillId="0" borderId="13" xfId="0" applyFont="1" applyBorder="1" applyAlignment="1">
      <alignment horizontal="center" vertical="center"/>
    </xf>
    <xf numFmtId="10" fontId="60" fillId="0" borderId="4" xfId="4" applyNumberFormat="1" applyFont="1" applyFill="1" applyBorder="1" applyAlignment="1" applyProtection="1"/>
    <xf numFmtId="0" fontId="60" fillId="0" borderId="22" xfId="0" applyFont="1" applyBorder="1" applyAlignment="1">
      <alignment horizontal="center" vertical="center"/>
    </xf>
    <xf numFmtId="10" fontId="60" fillId="13" borderId="0" xfId="4" applyNumberFormat="1" applyFont="1" applyFill="1" applyBorder="1" applyAlignment="1" applyProtection="1">
      <alignment horizontal="center"/>
      <protection locked="0"/>
    </xf>
    <xf numFmtId="10" fontId="60" fillId="0" borderId="0" xfId="4" applyNumberFormat="1" applyFont="1" applyFill="1" applyBorder="1" applyAlignment="1" applyProtection="1"/>
    <xf numFmtId="10" fontId="60" fillId="13" borderId="11" xfId="4" applyNumberFormat="1" applyFont="1" applyFill="1" applyBorder="1" applyAlignment="1" applyProtection="1">
      <alignment horizontal="center"/>
      <protection locked="0"/>
    </xf>
    <xf numFmtId="10" fontId="60" fillId="0" borderId="0" xfId="4" applyNumberFormat="1" applyFont="1" applyFill="1" applyBorder="1" applyAlignment="1" applyProtection="1">
      <alignment horizontal="left"/>
    </xf>
    <xf numFmtId="10" fontId="60" fillId="0" borderId="0" xfId="4" applyNumberFormat="1" applyFont="1" applyFill="1" applyBorder="1" applyAlignment="1" applyProtection="1">
      <alignment horizontal="center"/>
    </xf>
    <xf numFmtId="0" fontId="60" fillId="0" borderId="0" xfId="0" applyFont="1" applyAlignment="1">
      <alignment horizontal="center" vertical="center"/>
    </xf>
    <xf numFmtId="10" fontId="60" fillId="13" borderId="4" xfId="4" applyNumberFormat="1" applyFont="1" applyFill="1" applyBorder="1" applyAlignment="1" applyProtection="1">
      <alignment horizontal="center"/>
      <protection locked="0"/>
    </xf>
    <xf numFmtId="0" fontId="64" fillId="0" borderId="0" xfId="0" applyFont="1" applyAlignment="1">
      <alignment wrapText="1"/>
    </xf>
    <xf numFmtId="0" fontId="51" fillId="9" borderId="0" xfId="0" applyFont="1" applyFill="1"/>
    <xf numFmtId="0" fontId="60" fillId="5" borderId="21" xfId="0" applyFont="1" applyFill="1" applyBorder="1"/>
    <xf numFmtId="0" fontId="51" fillId="0" borderId="22" xfId="0" applyFont="1" applyBorder="1"/>
    <xf numFmtId="0" fontId="51" fillId="0" borderId="18" xfId="0" applyFont="1" applyBorder="1"/>
    <xf numFmtId="0" fontId="51" fillId="13" borderId="0" xfId="0" applyFont="1" applyFill="1"/>
    <xf numFmtId="0" fontId="51" fillId="13" borderId="8" xfId="0" applyFont="1" applyFill="1" applyBorder="1"/>
    <xf numFmtId="0" fontId="51" fillId="13" borderId="6" xfId="0" applyFont="1" applyFill="1" applyBorder="1"/>
    <xf numFmtId="0" fontId="60" fillId="0" borderId="0" xfId="0" applyFont="1" applyAlignment="1">
      <alignment horizontal="left" indent="2"/>
    </xf>
    <xf numFmtId="0" fontId="60" fillId="0" borderId="0" xfId="0" applyFont="1" applyAlignment="1">
      <alignment vertical="center" wrapText="1"/>
    </xf>
    <xf numFmtId="0" fontId="60" fillId="13" borderId="4" xfId="0" applyFont="1" applyFill="1" applyBorder="1" applyAlignment="1" applyProtection="1">
      <alignment vertical="center" wrapText="1"/>
      <protection locked="0"/>
    </xf>
    <xf numFmtId="164" fontId="60" fillId="0" borderId="0" xfId="0" applyNumberFormat="1" applyFont="1" applyAlignment="1">
      <alignment horizontal="right" vertical="top"/>
    </xf>
    <xf numFmtId="0" fontId="60" fillId="0" borderId="0" xfId="0" applyFont="1" applyAlignment="1">
      <alignment horizontal="right" vertical="top"/>
    </xf>
    <xf numFmtId="0" fontId="60" fillId="0" borderId="0" xfId="0" applyFont="1" applyAlignment="1">
      <alignment horizontal="left" vertical="center" wrapText="1" indent="1"/>
    </xf>
    <xf numFmtId="0" fontId="60" fillId="0" borderId="0" xfId="0" applyFont="1" applyAlignment="1">
      <alignment vertical="center"/>
    </xf>
    <xf numFmtId="0" fontId="60" fillId="0" borderId="0" xfId="0" quotePrefix="1" applyFont="1" applyAlignment="1">
      <alignment horizontal="left" indent="14"/>
    </xf>
    <xf numFmtId="0" fontId="53" fillId="13" borderId="4" xfId="0" applyFont="1" applyFill="1" applyBorder="1" applyAlignment="1" applyProtection="1">
      <alignment horizontal="center"/>
      <protection locked="0"/>
    </xf>
    <xf numFmtId="0" fontId="3" fillId="9" borderId="0" xfId="1" applyFill="1"/>
    <xf numFmtId="0" fontId="60" fillId="0" borderId="21" xfId="0" applyFont="1" applyBorder="1"/>
    <xf numFmtId="0" fontId="60" fillId="0" borderId="22" xfId="0" applyFont="1" applyBorder="1"/>
    <xf numFmtId="0" fontId="60" fillId="0" borderId="18" xfId="0" applyFont="1" applyBorder="1"/>
    <xf numFmtId="164" fontId="64" fillId="0" borderId="0" xfId="0" applyNumberFormat="1" applyFont="1" applyAlignment="1">
      <alignment horizontal="center"/>
    </xf>
    <xf numFmtId="0" fontId="86" fillId="0" borderId="0" xfId="0" applyFont="1"/>
    <xf numFmtId="0" fontId="87" fillId="0" borderId="0" xfId="0" applyFont="1"/>
    <xf numFmtId="0" fontId="64" fillId="0" borderId="9" xfId="0" applyFont="1" applyBorder="1"/>
    <xf numFmtId="0" fontId="63" fillId="0" borderId="0" xfId="0" applyFont="1" applyAlignment="1">
      <alignment horizontal="center"/>
    </xf>
    <xf numFmtId="0" fontId="88" fillId="0" borderId="0" xfId="0" applyFont="1"/>
    <xf numFmtId="0" fontId="21" fillId="3" borderId="2" xfId="0" applyFont="1" applyFill="1" applyBorder="1" applyAlignment="1">
      <alignment horizontal="center" wrapText="1"/>
    </xf>
    <xf numFmtId="0" fontId="53" fillId="0" borderId="2" xfId="0" applyFont="1" applyBorder="1"/>
    <xf numFmtId="169" fontId="53" fillId="13" borderId="2" xfId="4" applyNumberFormat="1" applyFont="1" applyFill="1" applyBorder="1" applyProtection="1">
      <protection locked="0"/>
    </xf>
    <xf numFmtId="0" fontId="53" fillId="13" borderId="2" xfId="0" applyFont="1" applyFill="1" applyBorder="1" applyProtection="1">
      <protection locked="0"/>
    </xf>
    <xf numFmtId="167" fontId="60" fillId="0" borderId="0" xfId="0" applyNumberFormat="1" applyFont="1"/>
    <xf numFmtId="167" fontId="60" fillId="0" borderId="0" xfId="3" applyNumberFormat="1" applyFont="1"/>
    <xf numFmtId="167" fontId="64" fillId="0" borderId="0" xfId="0" applyNumberFormat="1" applyFont="1"/>
    <xf numFmtId="0" fontId="64" fillId="0" borderId="0" xfId="0" applyFont="1" applyAlignment="1">
      <alignment horizontal="right"/>
    </xf>
    <xf numFmtId="0" fontId="63" fillId="0" borderId="26" xfId="0" applyFont="1" applyBorder="1"/>
    <xf numFmtId="0" fontId="64" fillId="0" borderId="27" xfId="0" applyFont="1" applyBorder="1"/>
    <xf numFmtId="0" fontId="60" fillId="0" borderId="27" xfId="0" applyFont="1" applyBorder="1"/>
    <xf numFmtId="0" fontId="60" fillId="0" borderId="28" xfId="0" applyFont="1" applyBorder="1"/>
    <xf numFmtId="0" fontId="60" fillId="0" borderId="29" xfId="0" applyFont="1" applyBorder="1"/>
    <xf numFmtId="0" fontId="60" fillId="0" borderId="30" xfId="0" applyFont="1" applyBorder="1"/>
    <xf numFmtId="0" fontId="64" fillId="0" borderId="11" xfId="0" applyFont="1" applyBorder="1"/>
    <xf numFmtId="0" fontId="64" fillId="0" borderId="13" xfId="0" applyFont="1" applyBorder="1"/>
    <xf numFmtId="0" fontId="89" fillId="0" borderId="0" xfId="0" applyFont="1" applyAlignment="1">
      <alignment horizontal="left"/>
    </xf>
    <xf numFmtId="0" fontId="90" fillId="0" borderId="30" xfId="0" applyFont="1" applyBorder="1"/>
    <xf numFmtId="0" fontId="64" fillId="0" borderId="3" xfId="0" applyFont="1" applyBorder="1"/>
    <xf numFmtId="0" fontId="60" fillId="0" borderId="3" xfId="0" applyFont="1" applyBorder="1"/>
    <xf numFmtId="0" fontId="60" fillId="0" borderId="32" xfId="0" applyFont="1" applyBorder="1"/>
    <xf numFmtId="44" fontId="60" fillId="0" borderId="0" xfId="3" applyFont="1"/>
    <xf numFmtId="0" fontId="21" fillId="3" borderId="5" xfId="0" applyFont="1" applyFill="1" applyBorder="1" applyAlignment="1">
      <alignment wrapText="1"/>
    </xf>
    <xf numFmtId="167" fontId="53" fillId="0" borderId="2" xfId="0" applyNumberFormat="1" applyFont="1" applyBorder="1" applyProtection="1">
      <protection locked="0"/>
    </xf>
    <xf numFmtId="0" fontId="65" fillId="0" borderId="8" xfId="0" applyFont="1" applyBorder="1"/>
    <xf numFmtId="0" fontId="65" fillId="0" borderId="10" xfId="0" applyFont="1" applyBorder="1"/>
    <xf numFmtId="0" fontId="65" fillId="0" borderId="13" xfId="0" applyFont="1" applyBorder="1"/>
    <xf numFmtId="0" fontId="65" fillId="0" borderId="4" xfId="0" applyFont="1" applyBorder="1"/>
    <xf numFmtId="0" fontId="65" fillId="0" borderId="14" xfId="0" applyFont="1" applyBorder="1"/>
    <xf numFmtId="165" fontId="84" fillId="0" borderId="0" xfId="0" applyNumberFormat="1" applyFont="1" applyAlignment="1">
      <alignment horizontal="left" vertical="top" wrapText="1" indent="1"/>
    </xf>
    <xf numFmtId="0" fontId="70" fillId="0" borderId="29" xfId="0" applyFont="1" applyBorder="1"/>
    <xf numFmtId="0" fontId="54" fillId="0" borderId="0" xfId="0" applyFont="1" applyAlignment="1">
      <alignment horizontal="left"/>
    </xf>
    <xf numFmtId="167" fontId="91" fillId="0" borderId="0" xfId="0" applyNumberFormat="1" applyFont="1" applyAlignment="1">
      <alignment horizontal="right"/>
    </xf>
    <xf numFmtId="0" fontId="54" fillId="0" borderId="31" xfId="0" applyFont="1" applyBorder="1"/>
    <xf numFmtId="10" fontId="53" fillId="0" borderId="2" xfId="4" applyNumberFormat="1" applyFont="1" applyFill="1" applyBorder="1" applyProtection="1"/>
    <xf numFmtId="0" fontId="53" fillId="0" borderId="2" xfId="0" applyFont="1" applyBorder="1" applyAlignment="1">
      <alignment wrapText="1"/>
    </xf>
    <xf numFmtId="169" fontId="53" fillId="0" borderId="2" xfId="4" applyNumberFormat="1" applyFont="1" applyFill="1" applyBorder="1" applyProtection="1"/>
    <xf numFmtId="0" fontId="54" fillId="0" borderId="4" xfId="0" applyFont="1" applyBorder="1"/>
    <xf numFmtId="9" fontId="53" fillId="13" borderId="2" xfId="4" applyFont="1" applyFill="1" applyBorder="1" applyProtection="1">
      <protection locked="0"/>
    </xf>
    <xf numFmtId="165" fontId="53" fillId="13" borderId="2" xfId="3" applyNumberFormat="1" applyFont="1" applyFill="1" applyBorder="1" applyProtection="1">
      <protection locked="0"/>
    </xf>
    <xf numFmtId="175" fontId="53" fillId="13" borderId="2" xfId="3" applyNumberFormat="1" applyFont="1" applyFill="1" applyBorder="1" applyProtection="1">
      <protection locked="0"/>
    </xf>
    <xf numFmtId="0" fontId="84" fillId="0" borderId="0" xfId="0" applyFont="1" applyAlignment="1">
      <alignment vertical="top" wrapText="1"/>
    </xf>
    <xf numFmtId="0" fontId="63" fillId="0" borderId="9" xfId="0" applyFont="1" applyBorder="1"/>
    <xf numFmtId="0" fontId="64" fillId="0" borderId="8" xfId="0" applyFont="1" applyBorder="1"/>
    <xf numFmtId="0" fontId="90" fillId="0" borderId="12" xfId="0" applyFont="1" applyBorder="1"/>
    <xf numFmtId="0" fontId="21" fillId="3" borderId="9" xfId="0" applyFont="1" applyFill="1" applyBorder="1" applyAlignment="1">
      <alignment wrapText="1"/>
    </xf>
    <xf numFmtId="0" fontId="21" fillId="0" borderId="0" xfId="0" applyFont="1" applyAlignment="1">
      <alignment wrapText="1"/>
    </xf>
    <xf numFmtId="1" fontId="60" fillId="0" borderId="0" xfId="0" applyNumberFormat="1" applyFont="1"/>
    <xf numFmtId="0" fontId="54" fillId="0" borderId="0" xfId="0" applyFont="1" applyAlignment="1">
      <alignment horizontal="right"/>
    </xf>
    <xf numFmtId="1" fontId="51" fillId="0" borderId="0" xfId="0" applyNumberFormat="1" applyFont="1"/>
    <xf numFmtId="167" fontId="53" fillId="13" borderId="4" xfId="0" applyNumberFormat="1" applyFont="1" applyFill="1" applyBorder="1" applyProtection="1">
      <protection locked="0"/>
    </xf>
    <xf numFmtId="0" fontId="61" fillId="0" borderId="0" xfId="9" applyFont="1" applyAlignment="1"/>
    <xf numFmtId="0" fontId="51" fillId="4" borderId="0" xfId="0" applyFont="1" applyFill="1"/>
    <xf numFmtId="0" fontId="51" fillId="0" borderId="9" xfId="0" applyFont="1" applyBorder="1"/>
    <xf numFmtId="0" fontId="51" fillId="0" borderId="2" xfId="0" applyFont="1" applyBorder="1"/>
    <xf numFmtId="0" fontId="51" fillId="0" borderId="13" xfId="0" applyFont="1" applyBorder="1"/>
    <xf numFmtId="0" fontId="51" fillId="0" borderId="14" xfId="0" applyFont="1" applyBorder="1"/>
    <xf numFmtId="167" fontId="51" fillId="0" borderId="0" xfId="0" applyNumberFormat="1" applyFont="1"/>
    <xf numFmtId="0" fontId="51" fillId="0" borderId="10" xfId="0" applyFont="1" applyBorder="1"/>
    <xf numFmtId="0" fontId="80" fillId="0" borderId="0" xfId="0" applyFont="1"/>
    <xf numFmtId="164" fontId="92" fillId="0" borderId="0" xfId="0" applyNumberFormat="1" applyFont="1"/>
    <xf numFmtId="0" fontId="93" fillId="0" borderId="0" xfId="0" applyFont="1" applyAlignment="1">
      <alignment horizontal="left"/>
    </xf>
    <xf numFmtId="0" fontId="95" fillId="0" borderId="0" xfId="0" applyFont="1"/>
    <xf numFmtId="0" fontId="20" fillId="0" borderId="0" xfId="0" applyFont="1" applyAlignment="1">
      <alignment wrapText="1"/>
    </xf>
    <xf numFmtId="0" fontId="30" fillId="0" borderId="0" xfId="0" applyFont="1" applyAlignment="1">
      <alignment wrapText="1"/>
    </xf>
    <xf numFmtId="0" fontId="21" fillId="9" borderId="0" xfId="0" applyFont="1" applyFill="1" applyAlignment="1">
      <alignment wrapText="1"/>
    </xf>
    <xf numFmtId="0" fontId="20" fillId="9" borderId="0" xfId="0" applyFont="1" applyFill="1" applyAlignment="1">
      <alignment wrapText="1"/>
    </xf>
    <xf numFmtId="49" fontId="53" fillId="13" borderId="2" xfId="0" applyNumberFormat="1" applyFont="1" applyFill="1" applyBorder="1" applyProtection="1">
      <protection locked="0"/>
    </xf>
    <xf numFmtId="1" fontId="53" fillId="13" borderId="2" xfId="0" applyNumberFormat="1" applyFont="1" applyFill="1" applyBorder="1" applyProtection="1">
      <protection locked="0"/>
    </xf>
    <xf numFmtId="49" fontId="53" fillId="13" borderId="2" xfId="4" applyNumberFormat="1" applyFont="1" applyFill="1" applyBorder="1" applyAlignment="1" applyProtection="1">
      <alignment horizontal="right"/>
      <protection locked="0"/>
    </xf>
    <xf numFmtId="165" fontId="53" fillId="0" borderId="5" xfId="3" applyNumberFormat="1" applyFont="1" applyFill="1" applyBorder="1" applyProtection="1"/>
    <xf numFmtId="165" fontId="53" fillId="0" borderId="2" xfId="0" applyNumberFormat="1" applyFont="1" applyBorder="1"/>
    <xf numFmtId="49" fontId="60" fillId="13" borderId="2" xfId="0" applyNumberFormat="1" applyFont="1" applyFill="1" applyBorder="1" applyProtection="1">
      <protection locked="0"/>
    </xf>
    <xf numFmtId="0" fontId="39" fillId="0" borderId="0" xfId="0" applyFont="1"/>
    <xf numFmtId="0" fontId="60" fillId="0" borderId="5" xfId="0" applyFont="1" applyBorder="1"/>
    <xf numFmtId="0" fontId="64" fillId="0" borderId="6" xfId="0" applyFont="1" applyBorder="1" applyAlignment="1">
      <alignment horizontal="right"/>
    </xf>
    <xf numFmtId="165" fontId="60" fillId="13" borderId="2" xfId="0" applyNumberFormat="1" applyFont="1" applyFill="1" applyBorder="1" applyProtection="1">
      <protection locked="0"/>
    </xf>
    <xf numFmtId="10" fontId="60" fillId="13" borderId="4" xfId="4" applyNumberFormat="1" applyFont="1" applyFill="1" applyBorder="1" applyProtection="1">
      <protection locked="0"/>
    </xf>
    <xf numFmtId="0" fontId="64" fillId="0" borderId="0" xfId="0" applyFont="1" applyAlignment="1">
      <alignment horizontal="left"/>
    </xf>
    <xf numFmtId="167" fontId="53" fillId="12" borderId="5" xfId="3" applyNumberFormat="1" applyFont="1" applyFill="1" applyBorder="1" applyAlignment="1" applyProtection="1">
      <alignment horizontal="right"/>
    </xf>
    <xf numFmtId="167" fontId="53" fillId="12" borderId="7" xfId="3" applyNumberFormat="1" applyFont="1" applyFill="1" applyBorder="1" applyAlignment="1" applyProtection="1">
      <alignment horizontal="right"/>
    </xf>
    <xf numFmtId="0" fontId="80" fillId="0" borderId="0" xfId="10" applyFont="1"/>
    <xf numFmtId="0" fontId="39" fillId="0" borderId="0" xfId="10" applyFont="1"/>
    <xf numFmtId="0" fontId="64" fillId="0" borderId="0" xfId="0" applyFont="1" applyAlignment="1">
      <alignment horizontal="center"/>
    </xf>
    <xf numFmtId="0" fontId="60" fillId="0" borderId="4" xfId="0" applyFont="1" applyBorder="1" applyProtection="1">
      <protection locked="0"/>
    </xf>
    <xf numFmtId="165" fontId="84" fillId="0" borderId="29" xfId="0" applyNumberFormat="1" applyFont="1" applyBorder="1" applyAlignment="1">
      <alignment vertical="top" wrapText="1"/>
    </xf>
    <xf numFmtId="165" fontId="84" fillId="0" borderId="0" xfId="0" applyNumberFormat="1" applyFont="1" applyAlignment="1">
      <alignment vertical="top" wrapText="1"/>
    </xf>
    <xf numFmtId="0" fontId="53" fillId="13" borderId="2" xfId="0" applyFont="1" applyFill="1" applyBorder="1" applyAlignment="1" applyProtection="1">
      <alignment wrapText="1"/>
      <protection locked="0"/>
    </xf>
    <xf numFmtId="165" fontId="65" fillId="0" borderId="0" xfId="0" applyNumberFormat="1" applyFont="1"/>
    <xf numFmtId="0" fontId="53" fillId="0" borderId="21" xfId="0" applyFont="1" applyBorder="1" applyAlignment="1">
      <alignment vertical="top"/>
    </xf>
    <xf numFmtId="0" fontId="53" fillId="0" borderId="2" xfId="0" applyFont="1" applyBorder="1" applyAlignment="1">
      <alignment vertical="top"/>
    </xf>
    <xf numFmtId="49" fontId="2" fillId="0" borderId="0" xfId="0" applyNumberFormat="1" applyFont="1"/>
    <xf numFmtId="170" fontId="53" fillId="0" borderId="2" xfId="3" applyNumberFormat="1" applyFont="1" applyFill="1" applyBorder="1" applyProtection="1"/>
    <xf numFmtId="170" fontId="60" fillId="0" borderId="0" xfId="3" applyNumberFormat="1" applyFont="1"/>
    <xf numFmtId="170" fontId="53" fillId="13" borderId="2" xfId="3" applyNumberFormat="1" applyFont="1" applyFill="1" applyBorder="1" applyProtection="1">
      <protection locked="0"/>
    </xf>
    <xf numFmtId="170" fontId="64" fillId="0" borderId="0" xfId="3" applyNumberFormat="1" applyFont="1"/>
    <xf numFmtId="44" fontId="60" fillId="0" borderId="0" xfId="3" applyFont="1" applyProtection="1"/>
    <xf numFmtId="0" fontId="53" fillId="13" borderId="0" xfId="1" applyFont="1" applyFill="1"/>
    <xf numFmtId="0" fontId="53" fillId="13" borderId="0" xfId="1" applyFont="1" applyFill="1" applyAlignment="1">
      <alignment horizontal="center"/>
    </xf>
    <xf numFmtId="0" fontId="53" fillId="13" borderId="6" xfId="0" applyFont="1" applyFill="1" applyBorder="1" applyProtection="1">
      <protection locked="0"/>
    </xf>
    <xf numFmtId="167" fontId="0" fillId="15" borderId="0" xfId="0" applyNumberFormat="1" applyFill="1"/>
    <xf numFmtId="0" fontId="53" fillId="13" borderId="5" xfId="0" applyFont="1" applyFill="1" applyBorder="1" applyAlignment="1" applyProtection="1">
      <alignment wrapText="1"/>
      <protection locked="0"/>
    </xf>
    <xf numFmtId="0" fontId="64" fillId="0" borderId="12" xfId="0" applyFont="1" applyBorder="1"/>
    <xf numFmtId="4" fontId="60" fillId="0" borderId="0" xfId="0" applyNumberFormat="1" applyFont="1"/>
    <xf numFmtId="3" fontId="60" fillId="0" borderId="0" xfId="0" applyNumberFormat="1" applyFont="1"/>
    <xf numFmtId="0" fontId="84" fillId="0" borderId="0" xfId="0" applyFont="1" applyAlignment="1">
      <alignment horizontal="left" vertical="top" wrapText="1" indent="1"/>
    </xf>
    <xf numFmtId="3" fontId="60" fillId="0" borderId="4" xfId="0" applyNumberFormat="1" applyFont="1" applyBorder="1"/>
    <xf numFmtId="170" fontId="64" fillId="0" borderId="16" xfId="3" applyNumberFormat="1" applyFont="1" applyBorder="1"/>
    <xf numFmtId="4" fontId="53" fillId="0" borderId="3" xfId="1" applyNumberFormat="1" applyFont="1" applyBorder="1"/>
    <xf numFmtId="170" fontId="53" fillId="13" borderId="4" xfId="3" applyNumberFormat="1" applyFont="1" applyFill="1" applyBorder="1" applyProtection="1">
      <protection locked="0"/>
    </xf>
    <xf numFmtId="170" fontId="53" fillId="0" borderId="4" xfId="3" applyNumberFormat="1" applyFont="1" applyBorder="1"/>
    <xf numFmtId="170" fontId="53" fillId="13" borderId="15" xfId="3" applyNumberFormat="1" applyFont="1" applyFill="1" applyBorder="1" applyProtection="1">
      <protection locked="0"/>
    </xf>
    <xf numFmtId="0" fontId="53" fillId="13" borderId="18" xfId="0" applyFont="1" applyFill="1" applyBorder="1" applyAlignment="1" applyProtection="1">
      <alignment wrapText="1"/>
      <protection locked="0"/>
    </xf>
    <xf numFmtId="167" fontId="3" fillId="0" borderId="0" xfId="3" applyNumberFormat="1" applyFont="1" applyFill="1" applyBorder="1" applyProtection="1"/>
    <xf numFmtId="170" fontId="4" fillId="0" borderId="8" xfId="3" applyNumberFormat="1" applyFont="1" applyFill="1" applyBorder="1" applyProtection="1"/>
    <xf numFmtId="0" fontId="53" fillId="9" borderId="0" xfId="0" applyFont="1" applyFill="1" applyAlignment="1">
      <alignment wrapText="1"/>
    </xf>
    <xf numFmtId="170" fontId="53" fillId="0" borderId="2" xfId="3" applyNumberFormat="1" applyFont="1" applyBorder="1"/>
    <xf numFmtId="170" fontId="53" fillId="0" borderId="5" xfId="3" applyNumberFormat="1" applyFont="1" applyFill="1" applyBorder="1" applyProtection="1"/>
    <xf numFmtId="170" fontId="60" fillId="13" borderId="2" xfId="3" applyNumberFormat="1" applyFont="1" applyFill="1" applyBorder="1" applyProtection="1">
      <protection locked="0"/>
    </xf>
    <xf numFmtId="167" fontId="4" fillId="0" borderId="8" xfId="3" applyNumberFormat="1" applyFont="1" applyFill="1" applyBorder="1" applyProtection="1"/>
    <xf numFmtId="0" fontId="53" fillId="0" borderId="0" xfId="1" applyFont="1" applyAlignment="1">
      <alignment vertical="top"/>
    </xf>
    <xf numFmtId="0" fontId="53" fillId="0" borderId="3" xfId="1" applyFont="1" applyBorder="1" applyAlignment="1">
      <alignment vertical="top"/>
    </xf>
    <xf numFmtId="0" fontId="53" fillId="0" borderId="0" xfId="0" applyFont="1" applyAlignment="1">
      <alignment vertical="top"/>
    </xf>
    <xf numFmtId="0" fontId="76" fillId="0" borderId="0" xfId="0" applyFont="1" applyAlignment="1">
      <alignment horizontal="left" vertical="top"/>
    </xf>
    <xf numFmtId="0" fontId="53" fillId="17" borderId="11" xfId="0" applyFont="1" applyFill="1" applyBorder="1" applyAlignment="1">
      <alignment vertical="top"/>
    </xf>
    <xf numFmtId="0" fontId="53" fillId="17" borderId="6" xfId="0" applyFont="1" applyFill="1" applyBorder="1" applyAlignment="1">
      <alignment vertical="top"/>
    </xf>
    <xf numFmtId="0" fontId="53" fillId="17" borderId="6" xfId="0" applyFont="1" applyFill="1" applyBorder="1"/>
    <xf numFmtId="0" fontId="53" fillId="17" borderId="7" xfId="0" applyFont="1" applyFill="1" applyBorder="1"/>
    <xf numFmtId="0" fontId="56" fillId="0" borderId="5" xfId="0" applyFont="1" applyBorder="1" applyAlignment="1">
      <alignment vertical="top"/>
    </xf>
    <xf numFmtId="0" fontId="56" fillId="0" borderId="22" xfId="0" applyFont="1" applyBorder="1" applyAlignment="1">
      <alignment vertical="top"/>
    </xf>
    <xf numFmtId="0" fontId="19" fillId="0" borderId="0" xfId="0" applyFont="1" applyAlignment="1">
      <alignment vertical="top"/>
    </xf>
    <xf numFmtId="0" fontId="19" fillId="0" borderId="0" xfId="0" applyFont="1" applyAlignment="1">
      <alignment horizontal="left" vertical="top"/>
    </xf>
    <xf numFmtId="0" fontId="19" fillId="0" borderId="0" xfId="0" applyFont="1" applyAlignment="1">
      <alignment horizontal="left"/>
    </xf>
    <xf numFmtId="164" fontId="56" fillId="0" borderId="0" xfId="0" applyNumberFormat="1" applyFont="1" applyAlignment="1">
      <alignment horizontal="center"/>
    </xf>
    <xf numFmtId="44" fontId="60" fillId="0" borderId="0" xfId="0" applyNumberFormat="1" applyFont="1"/>
    <xf numFmtId="44" fontId="60" fillId="0" borderId="4" xfId="0" applyNumberFormat="1" applyFont="1" applyBorder="1"/>
    <xf numFmtId="165" fontId="60" fillId="0" borderId="4" xfId="3" applyNumberFormat="1" applyFont="1" applyBorder="1"/>
    <xf numFmtId="0" fontId="64" fillId="0" borderId="0" xfId="0" applyFont="1" applyAlignment="1">
      <alignment horizontal="right" indent="1"/>
    </xf>
    <xf numFmtId="0" fontId="89" fillId="0" borderId="0" xfId="0" applyFont="1" applyAlignment="1">
      <alignment horizontal="right" indent="1"/>
    </xf>
    <xf numFmtId="0" fontId="70" fillId="0" borderId="13" xfId="0" applyFont="1" applyBorder="1"/>
    <xf numFmtId="0" fontId="60" fillId="6" borderId="4" xfId="0" applyFont="1" applyFill="1" applyBorder="1" applyAlignment="1">
      <alignment horizontal="left"/>
    </xf>
    <xf numFmtId="6" fontId="4" fillId="0" borderId="8" xfId="7" applyNumberFormat="1" applyFont="1" applyFill="1" applyBorder="1" applyProtection="1"/>
    <xf numFmtId="170" fontId="3" fillId="13" borderId="0" xfId="3" applyNumberFormat="1" applyFont="1" applyFill="1" applyProtection="1">
      <protection locked="0"/>
    </xf>
    <xf numFmtId="0" fontId="60" fillId="9" borderId="13" xfId="0" applyFont="1" applyFill="1" applyBorder="1"/>
    <xf numFmtId="0" fontId="21" fillId="9" borderId="14" xfId="0" applyFont="1" applyFill="1" applyBorder="1" applyAlignment="1">
      <alignment wrapText="1"/>
    </xf>
    <xf numFmtId="0" fontId="65" fillId="0" borderId="0" xfId="1" applyFont="1"/>
    <xf numFmtId="0" fontId="60" fillId="0" borderId="0" xfId="0" applyFont="1" applyAlignment="1">
      <alignment horizontal="left" vertical="center"/>
    </xf>
    <xf numFmtId="0" fontId="63" fillId="0" borderId="0" xfId="0" applyFont="1" applyAlignment="1">
      <alignment horizontal="left" vertical="center" indent="2"/>
    </xf>
    <xf numFmtId="0" fontId="53" fillId="0" borderId="0" xfId="0" applyFont="1" applyAlignment="1">
      <alignment horizontal="left" indent="3"/>
    </xf>
    <xf numFmtId="0" fontId="97" fillId="0" borderId="0" xfId="1" applyFont="1" applyAlignment="1">
      <alignment horizontal="center" textRotation="90"/>
    </xf>
    <xf numFmtId="0" fontId="75" fillId="0" borderId="0" xfId="1" applyFont="1"/>
    <xf numFmtId="0" fontId="60" fillId="13" borderId="6" xfId="0" applyFont="1" applyFill="1" applyBorder="1" applyProtection="1">
      <protection locked="0"/>
    </xf>
    <xf numFmtId="0" fontId="86" fillId="0" borderId="0" xfId="0" applyFont="1" applyAlignment="1">
      <alignment horizontal="left" vertical="center"/>
    </xf>
    <xf numFmtId="0" fontId="64" fillId="0" borderId="0" xfId="0" applyFont="1" applyAlignment="1">
      <alignment horizontal="left" vertical="center"/>
    </xf>
    <xf numFmtId="0" fontId="64" fillId="0" borderId="0" xfId="0" applyFont="1" applyAlignment="1">
      <alignment horizontal="left" vertical="center" indent="2"/>
    </xf>
    <xf numFmtId="0" fontId="56" fillId="0" borderId="18" xfId="0" applyFont="1" applyBorder="1" applyAlignment="1">
      <alignment vertical="top"/>
    </xf>
    <xf numFmtId="0" fontId="53" fillId="17" borderId="5" xfId="0" applyFont="1" applyFill="1" applyBorder="1" applyAlignment="1">
      <alignment vertical="top"/>
    </xf>
    <xf numFmtId="0" fontId="98" fillId="0" borderId="0" xfId="0" applyFont="1"/>
    <xf numFmtId="0" fontId="18" fillId="0" borderId="0" xfId="0" applyFont="1"/>
    <xf numFmtId="0" fontId="58" fillId="0" borderId="0" xfId="0" applyFont="1"/>
    <xf numFmtId="0" fontId="3" fillId="0" borderId="0" xfId="0" applyFont="1" applyAlignment="1">
      <alignment horizontal="left" vertical="center"/>
    </xf>
    <xf numFmtId="0" fontId="60" fillId="6" borderId="6" xfId="0" applyFont="1" applyFill="1" applyBorder="1" applyAlignment="1">
      <alignment horizontal="left"/>
    </xf>
    <xf numFmtId="0" fontId="3" fillId="0" borderId="0" xfId="0" applyFont="1" applyAlignment="1">
      <alignment horizontal="justify"/>
    </xf>
    <xf numFmtId="0" fontId="3" fillId="0" borderId="0" xfId="0" applyFont="1" applyAlignment="1">
      <alignment horizontal="left" indent="2"/>
    </xf>
    <xf numFmtId="49" fontId="51" fillId="0" borderId="0" xfId="0" applyNumberFormat="1" applyFont="1" applyAlignment="1">
      <alignment horizontal="center" vertical="top"/>
    </xf>
    <xf numFmtId="0" fontId="3" fillId="0" borderId="0" xfId="0" applyFont="1" applyAlignment="1">
      <alignment horizontal="right" vertical="top"/>
    </xf>
    <xf numFmtId="0" fontId="3" fillId="0" borderId="0" xfId="0" applyFont="1" applyAlignment="1">
      <alignment horizontal="left" vertical="top" wrapText="1"/>
    </xf>
    <xf numFmtId="0" fontId="3" fillId="0" borderId="0" xfId="0" applyFont="1" applyAlignment="1">
      <alignment horizontal="left"/>
    </xf>
    <xf numFmtId="0" fontId="3" fillId="0" borderId="0" xfId="0" applyFont="1" applyAlignment="1">
      <alignment horizontal="left" wrapText="1"/>
    </xf>
    <xf numFmtId="0" fontId="51" fillId="0" borderId="0" xfId="0" applyFont="1" applyAlignment="1">
      <alignment horizontal="center" vertical="top"/>
    </xf>
    <xf numFmtId="0" fontId="60" fillId="0" borderId="0" xfId="0" applyFont="1" applyAlignment="1">
      <alignment horizontal="center" vertical="top"/>
    </xf>
    <xf numFmtId="0" fontId="3" fillId="0" borderId="0" xfId="0" applyFont="1" applyAlignment="1">
      <alignment horizontal="right" wrapText="1"/>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1" fontId="3" fillId="0" borderId="0" xfId="0" applyNumberFormat="1" applyFont="1" applyAlignment="1">
      <alignment horizontal="center" vertical="top"/>
    </xf>
    <xf numFmtId="0" fontId="3" fillId="0" borderId="0" xfId="0" applyFont="1" applyAlignment="1">
      <alignment horizontal="left" indent="7"/>
    </xf>
    <xf numFmtId="0" fontId="51" fillId="0" borderId="0" xfId="0" applyFont="1" applyAlignment="1" applyProtection="1">
      <alignment wrapText="1"/>
      <protection locked="0"/>
    </xf>
    <xf numFmtId="0" fontId="51" fillId="0" borderId="0" xfId="0" applyFont="1" applyAlignment="1">
      <alignment wrapText="1"/>
    </xf>
    <xf numFmtId="0" fontId="3" fillId="0" borderId="4" xfId="0" applyFont="1" applyBorder="1" applyProtection="1">
      <protection locked="0"/>
    </xf>
    <xf numFmtId="0" fontId="51" fillId="0" borderId="4" xfId="0" applyFont="1" applyBorder="1" applyProtection="1">
      <protection locked="0"/>
    </xf>
    <xf numFmtId="0" fontId="3" fillId="0" borderId="0" xfId="0" applyFont="1" applyAlignment="1">
      <alignment horizontal="right"/>
    </xf>
    <xf numFmtId="0" fontId="18" fillId="0" borderId="0" xfId="0" applyFont="1" applyAlignment="1">
      <alignment vertical="top"/>
    </xf>
    <xf numFmtId="0" fontId="53" fillId="18" borderId="18" xfId="0" applyFont="1" applyFill="1" applyBorder="1" applyAlignment="1">
      <alignment vertical="top"/>
    </xf>
    <xf numFmtId="0" fontId="56" fillId="18" borderId="9" xfId="0" applyFont="1" applyFill="1" applyBorder="1" applyAlignment="1">
      <alignment vertical="top"/>
    </xf>
    <xf numFmtId="0" fontId="53" fillId="18" borderId="11" xfId="0" applyFont="1" applyFill="1" applyBorder="1" applyAlignment="1">
      <alignment vertical="top"/>
    </xf>
    <xf numFmtId="0" fontId="53" fillId="18" borderId="13" xfId="0" applyFont="1" applyFill="1" applyBorder="1" applyAlignment="1">
      <alignment vertical="top"/>
    </xf>
    <xf numFmtId="0" fontId="56" fillId="18" borderId="21" xfId="0" applyFont="1" applyFill="1" applyBorder="1" applyAlignment="1">
      <alignment vertical="top"/>
    </xf>
    <xf numFmtId="0" fontId="53" fillId="18" borderId="22" xfId="0" applyFont="1" applyFill="1" applyBorder="1" applyAlignment="1">
      <alignment vertical="top"/>
    </xf>
    <xf numFmtId="16" fontId="53" fillId="18" borderId="13" xfId="0" applyNumberFormat="1" applyFont="1" applyFill="1" applyBorder="1" applyAlignment="1">
      <alignment vertical="top"/>
    </xf>
    <xf numFmtId="0" fontId="53" fillId="18" borderId="4" xfId="0" applyFont="1" applyFill="1" applyBorder="1"/>
    <xf numFmtId="0" fontId="53" fillId="18" borderId="14" xfId="0" applyFont="1" applyFill="1" applyBorder="1"/>
    <xf numFmtId="0" fontId="76" fillId="0" borderId="0" xfId="0" applyFont="1" applyAlignment="1">
      <alignment vertical="top"/>
    </xf>
    <xf numFmtId="0" fontId="0" fillId="0" borderId="0" xfId="0" applyAlignment="1">
      <alignment horizontal="left" vertical="center" indent="5"/>
    </xf>
    <xf numFmtId="0" fontId="60" fillId="0" borderId="0" xfId="0" applyFont="1" applyAlignment="1" applyProtection="1">
      <alignment vertical="top" wrapText="1"/>
      <protection locked="0"/>
    </xf>
    <xf numFmtId="0" fontId="52" fillId="0" borderId="0" xfId="0" applyFont="1"/>
    <xf numFmtId="0" fontId="60" fillId="4" borderId="0" xfId="0" applyFont="1" applyFill="1" applyAlignment="1" applyProtection="1">
      <alignment vertical="top" wrapText="1"/>
      <protection locked="0"/>
    </xf>
    <xf numFmtId="0" fontId="4" fillId="0" borderId="0" xfId="0" applyFont="1" applyAlignment="1">
      <alignment horizontal="center"/>
    </xf>
    <xf numFmtId="170" fontId="60" fillId="0" borderId="4" xfId="3" applyNumberFormat="1" applyFont="1" applyBorder="1"/>
    <xf numFmtId="1" fontId="86" fillId="0" borderId="0" xfId="0" applyNumberFormat="1" applyFont="1"/>
    <xf numFmtId="0" fontId="65" fillId="0" borderId="3" xfId="0" applyFont="1" applyBorder="1"/>
    <xf numFmtId="167" fontId="53" fillId="13" borderId="2" xfId="3" applyNumberFormat="1" applyFont="1" applyFill="1" applyBorder="1" applyAlignment="1" applyProtection="1">
      <alignment wrapText="1"/>
      <protection locked="0"/>
    </xf>
    <xf numFmtId="0" fontId="28" fillId="0" borderId="0" xfId="0" applyFont="1"/>
    <xf numFmtId="6" fontId="0" fillId="0" borderId="0" xfId="0" applyNumberFormat="1"/>
    <xf numFmtId="170" fontId="0" fillId="0" borderId="0" xfId="0" applyNumberFormat="1"/>
    <xf numFmtId="0" fontId="94" fillId="0" borderId="0" xfId="0" applyFont="1"/>
    <xf numFmtId="0" fontId="13" fillId="0" borderId="0" xfId="0" applyFont="1" applyAlignment="1">
      <alignment horizontal="center"/>
    </xf>
    <xf numFmtId="0" fontId="56" fillId="0" borderId="3" xfId="1" applyFont="1" applyBorder="1"/>
    <xf numFmtId="0" fontId="13" fillId="0" borderId="3" xfId="0" applyFont="1" applyBorder="1" applyAlignment="1">
      <alignment horizontal="center"/>
    </xf>
    <xf numFmtId="1" fontId="18" fillId="0" borderId="0" xfId="1" applyNumberFormat="1" applyFont="1"/>
    <xf numFmtId="0" fontId="2" fillId="0" borderId="0" xfId="0" applyFont="1" applyAlignment="1">
      <alignment horizontal="center"/>
    </xf>
    <xf numFmtId="170" fontId="53" fillId="13" borderId="6" xfId="3" applyNumberFormat="1" applyFont="1" applyFill="1" applyBorder="1" applyProtection="1">
      <protection locked="0"/>
    </xf>
    <xf numFmtId="170" fontId="60" fillId="0" borderId="1" xfId="3" applyNumberFormat="1" applyFont="1" applyBorder="1"/>
    <xf numFmtId="170" fontId="53" fillId="0" borderId="6" xfId="3" applyNumberFormat="1" applyFont="1" applyBorder="1"/>
    <xf numFmtId="170" fontId="53" fillId="13" borderId="7" xfId="3" applyNumberFormat="1" applyFont="1" applyFill="1" applyBorder="1" applyProtection="1">
      <protection locked="0"/>
    </xf>
    <xf numFmtId="170" fontId="53" fillId="13" borderId="14" xfId="3" applyNumberFormat="1" applyFont="1" applyFill="1" applyBorder="1" applyProtection="1">
      <protection locked="0"/>
    </xf>
    <xf numFmtId="170" fontId="60" fillId="0" borderId="2" xfId="3" applyNumberFormat="1" applyFont="1" applyBorder="1"/>
    <xf numFmtId="170" fontId="64" fillId="0" borderId="0" xfId="3" applyNumberFormat="1" applyFont="1" applyAlignment="1">
      <alignment horizontal="right"/>
    </xf>
    <xf numFmtId="170" fontId="60" fillId="0" borderId="16" xfId="3" applyNumberFormat="1" applyFont="1" applyBorder="1"/>
    <xf numFmtId="0" fontId="21" fillId="3" borderId="2" xfId="0" applyFont="1" applyFill="1" applyBorder="1" applyAlignment="1">
      <alignment horizontal="left" wrapText="1"/>
    </xf>
    <xf numFmtId="0" fontId="60" fillId="0" borderId="0" xfId="0" applyFont="1" applyProtection="1">
      <protection locked="0"/>
      <extLst>
        <ext xmlns:xfpb="http://schemas.microsoft.com/office/spreadsheetml/2022/featurepropertybag" uri="{C7286773-470A-42A8-94C5-96B5CB345126}">
          <xfpb:xfComplement i="0"/>
        </ext>
      </extLst>
    </xf>
    <xf numFmtId="0" fontId="53" fillId="0" borderId="0" xfId="1" applyFont="1" applyProtection="1">
      <protection locked="0"/>
      <extLst>
        <ext xmlns:xfpb="http://schemas.microsoft.com/office/spreadsheetml/2022/featurepropertybag" uri="{C7286773-470A-42A8-94C5-96B5CB345126}">
          <xfpb:xfComplement i="0"/>
        </ext>
      </extLst>
    </xf>
    <xf numFmtId="0" fontId="60" fillId="0" borderId="0" xfId="0" applyFont="1" applyAlignment="1" applyProtection="1">
      <alignment vertical="top"/>
      <protection locked="0"/>
      <extLst>
        <ext xmlns:xfpb="http://schemas.microsoft.com/office/spreadsheetml/2022/featurepropertybag" uri="{C7286773-470A-42A8-94C5-96B5CB345126}">
          <xfpb:xfComplement i="0"/>
        </ext>
      </extLst>
    </xf>
    <xf numFmtId="0" fontId="53" fillId="0" borderId="0" xfId="1" applyFont="1" applyAlignment="1" applyProtection="1">
      <alignment vertical="top"/>
      <protection locked="0"/>
      <extLst>
        <ext xmlns:xfpb="http://schemas.microsoft.com/office/spreadsheetml/2022/featurepropertybag" uri="{C7286773-470A-42A8-94C5-96B5CB345126}">
          <xfpb:xfComplement i="0"/>
        </ext>
      </extLst>
    </xf>
    <xf numFmtId="0" fontId="66" fillId="0" borderId="0" xfId="0" applyFont="1" applyProtection="1">
      <protection locked="0"/>
      <extLst>
        <ext xmlns:xfpb="http://schemas.microsoft.com/office/spreadsheetml/2022/featurepropertybag" uri="{C7286773-470A-42A8-94C5-96B5CB345126}">
          <xfpb:xfComplement i="0"/>
        </ext>
      </extLst>
    </xf>
    <xf numFmtId="0" fontId="60" fillId="9" borderId="9" xfId="0" applyFont="1" applyFill="1" applyBorder="1"/>
    <xf numFmtId="0" fontId="21" fillId="9" borderId="10" xfId="0" applyFont="1" applyFill="1" applyBorder="1" applyAlignment="1">
      <alignment wrapText="1"/>
    </xf>
    <xf numFmtId="0" fontId="60" fillId="9" borderId="11" xfId="0" applyFont="1" applyFill="1" applyBorder="1"/>
    <xf numFmtId="0" fontId="21" fillId="9" borderId="12" xfId="0" applyFont="1" applyFill="1" applyBorder="1" applyAlignment="1">
      <alignment wrapText="1"/>
    </xf>
    <xf numFmtId="0" fontId="60" fillId="9" borderId="12" xfId="0" applyFont="1" applyFill="1" applyBorder="1"/>
    <xf numFmtId="0" fontId="60" fillId="9" borderId="14" xfId="0" applyFont="1" applyFill="1" applyBorder="1"/>
    <xf numFmtId="0" fontId="53" fillId="9" borderId="14" xfId="0" applyFont="1" applyFill="1" applyBorder="1" applyAlignment="1">
      <alignment wrapText="1"/>
    </xf>
    <xf numFmtId="0" fontId="53" fillId="13" borderId="4" xfId="0" applyFont="1" applyFill="1" applyBorder="1" applyAlignment="1" applyProtection="1">
      <alignment horizontal="left"/>
      <protection locked="0"/>
    </xf>
    <xf numFmtId="0" fontId="101" fillId="0" borderId="0" xfId="0" applyFont="1" applyAlignment="1">
      <alignment horizontal="center" wrapText="1"/>
    </xf>
    <xf numFmtId="0" fontId="102" fillId="0" borderId="0" xfId="0" applyFont="1"/>
    <xf numFmtId="0" fontId="101" fillId="3" borderId="0" xfId="0" applyFont="1" applyFill="1" applyAlignment="1">
      <alignment horizontal="center" wrapText="1"/>
    </xf>
    <xf numFmtId="0" fontId="102" fillId="0" borderId="0" xfId="0" applyFont="1" applyAlignment="1">
      <alignment horizontal="center" wrapText="1"/>
    </xf>
    <xf numFmtId="0" fontId="102" fillId="0" borderId="0" xfId="0" applyFont="1" applyAlignment="1">
      <alignment horizontal="center"/>
    </xf>
    <xf numFmtId="170" fontId="103" fillId="0" borderId="0" xfId="3" applyNumberFormat="1" applyFont="1" applyFill="1" applyProtection="1"/>
    <xf numFmtId="170" fontId="102" fillId="3" borderId="0" xfId="3" applyNumberFormat="1" applyFont="1" applyFill="1" applyProtection="1"/>
    <xf numFmtId="170" fontId="102" fillId="0" borderId="0" xfId="3" applyNumberFormat="1" applyFont="1" applyFill="1" applyProtection="1"/>
    <xf numFmtId="0" fontId="104" fillId="0" borderId="0" xfId="0" applyFont="1"/>
    <xf numFmtId="170" fontId="102" fillId="9" borderId="0" xfId="3" applyNumberFormat="1" applyFont="1" applyFill="1" applyProtection="1"/>
    <xf numFmtId="170" fontId="103" fillId="0" borderId="0" xfId="2" applyNumberFormat="1" applyFont="1" applyFill="1" applyProtection="1"/>
    <xf numFmtId="0" fontId="105" fillId="0" borderId="0" xfId="0" applyFont="1" applyAlignment="1">
      <alignment horizontal="left" indent="2"/>
    </xf>
    <xf numFmtId="170" fontId="103" fillId="0" borderId="8" xfId="2" applyNumberFormat="1" applyFont="1" applyFill="1" applyBorder="1" applyProtection="1"/>
    <xf numFmtId="170" fontId="102" fillId="0" borderId="8" xfId="2" applyNumberFormat="1" applyFont="1" applyFill="1" applyBorder="1" applyProtection="1"/>
    <xf numFmtId="169" fontId="102" fillId="0" borderId="0" xfId="4" applyNumberFormat="1" applyFont="1" applyFill="1" applyProtection="1"/>
    <xf numFmtId="0" fontId="106" fillId="0" borderId="0" xfId="0" applyFont="1"/>
    <xf numFmtId="170" fontId="106" fillId="0" borderId="0" xfId="2" applyNumberFormat="1" applyFont="1" applyBorder="1" applyProtection="1"/>
    <xf numFmtId="168" fontId="106" fillId="0" borderId="0" xfId="2" applyNumberFormat="1" applyFont="1" applyFill="1" applyBorder="1" applyProtection="1"/>
    <xf numFmtId="169" fontId="106" fillId="0" borderId="0" xfId="4" applyNumberFormat="1" applyFont="1" applyProtection="1"/>
    <xf numFmtId="0" fontId="107" fillId="0" borderId="0" xfId="0" applyFont="1" applyAlignment="1">
      <alignment horizontal="center"/>
    </xf>
    <xf numFmtId="0" fontId="106" fillId="0" borderId="0" xfId="0" applyFont="1" applyAlignment="1">
      <alignment horizontal="right"/>
    </xf>
    <xf numFmtId="170" fontId="106" fillId="0" borderId="0" xfId="0" applyNumberFormat="1" applyFont="1"/>
    <xf numFmtId="9" fontId="107" fillId="0" borderId="34" xfId="4" applyFont="1" applyFill="1" applyBorder="1" applyProtection="1"/>
    <xf numFmtId="0" fontId="108" fillId="0" borderId="0" xfId="0" applyFont="1"/>
    <xf numFmtId="0" fontId="108" fillId="0" borderId="0" xfId="0" applyFont="1" applyAlignment="1">
      <alignment horizontal="center"/>
    </xf>
    <xf numFmtId="170" fontId="102" fillId="0" borderId="0" xfId="3" applyNumberFormat="1" applyFont="1" applyFill="1" applyBorder="1" applyProtection="1"/>
    <xf numFmtId="168" fontId="102" fillId="0" borderId="0" xfId="2" applyNumberFormat="1" applyFont="1" applyFill="1" applyBorder="1" applyProtection="1"/>
    <xf numFmtId="170" fontId="106" fillId="0" borderId="0" xfId="2" applyNumberFormat="1" applyFont="1" applyFill="1" applyBorder="1" applyProtection="1"/>
    <xf numFmtId="170" fontId="106" fillId="0" borderId="8" xfId="3" applyNumberFormat="1" applyFont="1" applyFill="1" applyBorder="1" applyProtection="1"/>
    <xf numFmtId="168" fontId="102" fillId="0" borderId="0" xfId="0" applyNumberFormat="1" applyFont="1"/>
    <xf numFmtId="44" fontId="53" fillId="13" borderId="6" xfId="3" applyFont="1" applyFill="1" applyBorder="1" applyAlignment="1" applyProtection="1">
      <alignment horizontal="right"/>
      <protection locked="0"/>
    </xf>
    <xf numFmtId="0" fontId="64" fillId="0" borderId="0" xfId="0" applyFont="1" applyAlignment="1">
      <alignment vertical="top" wrapText="1"/>
    </xf>
    <xf numFmtId="1" fontId="3" fillId="0" borderId="3" xfId="1" applyNumberFormat="1" applyBorder="1"/>
    <xf numFmtId="167" fontId="53" fillId="0" borderId="4" xfId="0" applyNumberFormat="1" applyFont="1" applyBorder="1"/>
    <xf numFmtId="0" fontId="53" fillId="0" borderId="6" xfId="0" applyFont="1" applyBorder="1"/>
    <xf numFmtId="0" fontId="3" fillId="0" borderId="6" xfId="0" applyFont="1" applyBorder="1"/>
    <xf numFmtId="0" fontId="53" fillId="0" borderId="4" xfId="0" applyFont="1" applyBorder="1"/>
    <xf numFmtId="0" fontId="3" fillId="0" borderId="4" xfId="0" applyFont="1" applyBorder="1"/>
    <xf numFmtId="170" fontId="60" fillId="0" borderId="0" xfId="3" applyNumberFormat="1" applyFont="1" applyProtection="1"/>
    <xf numFmtId="0" fontId="53" fillId="0" borderId="0" xfId="0" applyFont="1" applyAlignment="1">
      <alignment horizontal="right"/>
    </xf>
    <xf numFmtId="170" fontId="53" fillId="0" borderId="0" xfId="3" applyNumberFormat="1" applyFont="1" applyProtection="1"/>
    <xf numFmtId="170" fontId="53" fillId="0" borderId="16" xfId="3" applyNumberFormat="1" applyFont="1" applyBorder="1" applyProtection="1"/>
    <xf numFmtId="0" fontId="56" fillId="0" borderId="9" xfId="0" applyFont="1" applyBorder="1"/>
    <xf numFmtId="0" fontId="56" fillId="0" borderId="8" xfId="0" applyFont="1" applyBorder="1"/>
    <xf numFmtId="0" fontId="51" fillId="0" borderId="8" xfId="0" applyFont="1" applyBorder="1"/>
    <xf numFmtId="0" fontId="92" fillId="0" borderId="11" xfId="0" applyFont="1" applyBorder="1" applyAlignment="1">
      <alignment horizontal="center" wrapText="1"/>
    </xf>
    <xf numFmtId="0" fontId="56" fillId="0" borderId="13" xfId="0" applyFont="1" applyBorder="1"/>
    <xf numFmtId="170" fontId="56" fillId="0" borderId="0" xfId="3" applyNumberFormat="1" applyFont="1" applyProtection="1"/>
    <xf numFmtId="170" fontId="56" fillId="0" borderId="4" xfId="3" applyNumberFormat="1" applyFont="1" applyBorder="1" applyProtection="1"/>
    <xf numFmtId="170" fontId="60" fillId="0" borderId="4" xfId="3" applyNumberFormat="1" applyFont="1" applyBorder="1" applyProtection="1"/>
    <xf numFmtId="0" fontId="64" fillId="0" borderId="23" xfId="0" applyFont="1" applyBorder="1"/>
    <xf numFmtId="0" fontId="53" fillId="0" borderId="24" xfId="0" applyFont="1" applyBorder="1"/>
    <xf numFmtId="170" fontId="53" fillId="0" borderId="25" xfId="3" applyNumberFormat="1" applyFont="1" applyBorder="1" applyProtection="1"/>
    <xf numFmtId="0" fontId="60" fillId="17" borderId="0" xfId="0" applyFont="1" applyFill="1"/>
    <xf numFmtId="0" fontId="21" fillId="17" borderId="0" xfId="0" applyFont="1" applyFill="1" applyAlignment="1">
      <alignment wrapText="1"/>
    </xf>
    <xf numFmtId="4" fontId="64" fillId="0" borderId="0" xfId="0" applyNumberFormat="1" applyFont="1" applyAlignment="1">
      <alignment horizontal="center"/>
    </xf>
    <xf numFmtId="38" fontId="65" fillId="0" borderId="0" xfId="11" applyFont="1"/>
    <xf numFmtId="0" fontId="60" fillId="0" borderId="7" xfId="0" applyFont="1" applyBorder="1"/>
    <xf numFmtId="43" fontId="56" fillId="0" borderId="0" xfId="2" applyFont="1" applyFill="1" applyBorder="1" applyProtection="1"/>
    <xf numFmtId="0" fontId="60" fillId="6" borderId="2" xfId="0" applyFont="1" applyFill="1" applyBorder="1"/>
    <xf numFmtId="0" fontId="4" fillId="0" borderId="4" xfId="10" applyFont="1" applyBorder="1" applyAlignment="1">
      <alignment horizontal="center"/>
    </xf>
    <xf numFmtId="0" fontId="18" fillId="0" borderId="35" xfId="10" applyFont="1" applyBorder="1" applyAlignment="1">
      <alignment horizontal="center"/>
    </xf>
    <xf numFmtId="167" fontId="4" fillId="0" borderId="35" xfId="10" applyNumberFormat="1" applyFont="1" applyBorder="1" applyAlignment="1">
      <alignment horizontal="right"/>
    </xf>
    <xf numFmtId="165" fontId="4" fillId="0" borderId="35" xfId="10" applyNumberFormat="1" applyFont="1" applyBorder="1" applyAlignment="1">
      <alignment horizontal="left"/>
    </xf>
    <xf numFmtId="0" fontId="3" fillId="0" borderId="35" xfId="10" applyFont="1" applyBorder="1"/>
    <xf numFmtId="0" fontId="4" fillId="0" borderId="4" xfId="10" applyFont="1" applyBorder="1"/>
    <xf numFmtId="0" fontId="4" fillId="0" borderId="4" xfId="10" applyFont="1" applyBorder="1" applyAlignment="1">
      <alignment horizontal="center" wrapText="1"/>
    </xf>
    <xf numFmtId="167" fontId="4" fillId="0" borderId="4" xfId="10" applyNumberFormat="1" applyFont="1" applyBorder="1" applyAlignment="1">
      <alignment horizontal="center"/>
    </xf>
    <xf numFmtId="170" fontId="3" fillId="0" borderId="0" xfId="3" applyNumberFormat="1" applyFont="1" applyProtection="1"/>
    <xf numFmtId="10" fontId="3" fillId="0" borderId="0" xfId="10" applyNumberFormat="1" applyFont="1" applyAlignment="1">
      <alignment horizontal="right" wrapText="1"/>
    </xf>
    <xf numFmtId="10" fontId="3" fillId="0" borderId="0" xfId="4" applyNumberFormat="1" applyFont="1" applyAlignment="1" applyProtection="1">
      <alignment horizontal="right" wrapText="1"/>
    </xf>
    <xf numFmtId="1" fontId="3" fillId="0" borderId="0" xfId="7" applyNumberFormat="1" applyFont="1" applyFill="1" applyBorder="1" applyProtection="1"/>
    <xf numFmtId="0" fontId="4" fillId="0" borderId="8" xfId="10" applyFont="1" applyBorder="1" applyAlignment="1">
      <alignment horizontal="right"/>
    </xf>
    <xf numFmtId="170" fontId="4" fillId="0" borderId="8" xfId="10" applyNumberFormat="1" applyFont="1" applyBorder="1"/>
    <xf numFmtId="0" fontId="3" fillId="0" borderId="8" xfId="10" applyFont="1" applyBorder="1"/>
    <xf numFmtId="167" fontId="3" fillId="0" borderId="8" xfId="10" applyNumberFormat="1" applyFont="1" applyBorder="1"/>
    <xf numFmtId="49" fontId="4" fillId="0" borderId="35" xfId="10" applyNumberFormat="1" applyFont="1" applyBorder="1" applyAlignment="1">
      <alignment horizontal="left"/>
    </xf>
    <xf numFmtId="0" fontId="4" fillId="0" borderId="4" xfId="10" applyFont="1" applyBorder="1" applyAlignment="1">
      <alignment wrapText="1"/>
    </xf>
    <xf numFmtId="170" fontId="3" fillId="0" borderId="0" xfId="3" applyNumberFormat="1" applyFont="1" applyFill="1" applyProtection="1"/>
    <xf numFmtId="10" fontId="3" fillId="0" borderId="0" xfId="4" applyNumberFormat="1" applyFont="1" applyAlignment="1" applyProtection="1">
      <alignment horizontal="right"/>
    </xf>
    <xf numFmtId="170" fontId="3" fillId="0" borderId="0" xfId="3" applyNumberFormat="1" applyFont="1" applyAlignment="1" applyProtection="1">
      <alignment horizontal="left"/>
    </xf>
    <xf numFmtId="5" fontId="4" fillId="0" borderId="0" xfId="10" applyNumberFormat="1" applyFont="1"/>
    <xf numFmtId="5" fontId="4" fillId="0" borderId="8" xfId="10" applyNumberFormat="1" applyFont="1" applyBorder="1"/>
    <xf numFmtId="0" fontId="3" fillId="0" borderId="35" xfId="10" applyFont="1" applyBorder="1" applyAlignment="1">
      <alignment horizontal="left"/>
    </xf>
    <xf numFmtId="167" fontId="3" fillId="0" borderId="35" xfId="10" applyNumberFormat="1" applyFont="1" applyBorder="1"/>
    <xf numFmtId="0" fontId="3" fillId="0" borderId="37" xfId="10" applyFont="1" applyBorder="1"/>
    <xf numFmtId="167" fontId="3" fillId="0" borderId="37" xfId="10" applyNumberFormat="1" applyFont="1" applyBorder="1" applyAlignment="1">
      <alignment horizontal="left"/>
    </xf>
    <xf numFmtId="167" fontId="3" fillId="0" borderId="37" xfId="10" applyNumberFormat="1" applyFont="1" applyBorder="1"/>
    <xf numFmtId="0" fontId="109" fillId="0" borderId="0" xfId="10" applyFont="1"/>
    <xf numFmtId="0" fontId="110" fillId="0" borderId="0" xfId="0" applyFont="1"/>
    <xf numFmtId="0" fontId="3" fillId="0" borderId="0" xfId="4" applyNumberFormat="1" applyFont="1" applyFill="1" applyAlignment="1" applyProtection="1">
      <alignment horizontal="right"/>
    </xf>
    <xf numFmtId="0" fontId="55" fillId="0" borderId="0" xfId="1" applyFont="1" applyAlignment="1">
      <alignment horizontal="center"/>
    </xf>
    <xf numFmtId="0" fontId="53" fillId="0" borderId="0" xfId="1" applyFont="1" applyAlignment="1">
      <alignment horizontal="left"/>
    </xf>
    <xf numFmtId="0" fontId="53" fillId="0" borderId="21" xfId="0" applyFont="1" applyBorder="1" applyAlignment="1">
      <alignment horizontal="left" vertical="top" wrapText="1"/>
    </xf>
    <xf numFmtId="0" fontId="53" fillId="0" borderId="22" xfId="0" applyFont="1" applyBorder="1" applyAlignment="1">
      <alignment horizontal="left" vertical="top" wrapText="1"/>
    </xf>
    <xf numFmtId="0" fontId="53" fillId="0" borderId="0" xfId="1" applyFont="1" applyAlignment="1">
      <alignment horizontal="left" vertical="top" wrapText="1"/>
    </xf>
    <xf numFmtId="0" fontId="59" fillId="0" borderId="0" xfId="1" applyFont="1" applyAlignment="1">
      <alignment horizontal="center"/>
    </xf>
    <xf numFmtId="0" fontId="10" fillId="0" borderId="0" xfId="0" applyFont="1" applyAlignment="1">
      <alignment vertical="top"/>
    </xf>
    <xf numFmtId="0" fontId="10" fillId="0" borderId="12" xfId="0" applyFont="1" applyBorder="1" applyAlignment="1">
      <alignment vertical="top"/>
    </xf>
    <xf numFmtId="0" fontId="53" fillId="0" borderId="2" xfId="0" applyFont="1" applyBorder="1" applyAlignment="1">
      <alignment horizontal="left" vertical="top" wrapText="1"/>
    </xf>
    <xf numFmtId="0" fontId="53" fillId="0" borderId="5" xfId="0" applyFont="1" applyBorder="1" applyAlignment="1">
      <alignment horizontal="left" vertical="top"/>
    </xf>
    <xf numFmtId="0" fontId="53" fillId="0" borderId="6" xfId="0" applyFont="1" applyBorder="1" applyAlignment="1">
      <alignment horizontal="left" vertical="top"/>
    </xf>
    <xf numFmtId="0" fontId="53" fillId="0" borderId="7" xfId="0" applyFont="1" applyBorder="1" applyAlignment="1">
      <alignment horizontal="left" vertical="top"/>
    </xf>
    <xf numFmtId="0" fontId="53" fillId="18" borderId="9" xfId="0" applyFont="1" applyFill="1" applyBorder="1" applyAlignment="1">
      <alignment horizontal="left" vertical="top"/>
    </xf>
    <xf numFmtId="0" fontId="53" fillId="18" borderId="8" xfId="0" applyFont="1" applyFill="1" applyBorder="1" applyAlignment="1">
      <alignment horizontal="left" vertical="top"/>
    </xf>
    <xf numFmtId="0" fontId="53" fillId="18" borderId="10" xfId="0" applyFont="1" applyFill="1" applyBorder="1" applyAlignment="1">
      <alignment horizontal="left" vertical="top"/>
    </xf>
    <xf numFmtId="0" fontId="53" fillId="18" borderId="11" xfId="0" applyFont="1" applyFill="1" applyBorder="1" applyAlignment="1">
      <alignment horizontal="left" vertical="top"/>
    </xf>
    <xf numFmtId="0" fontId="53" fillId="18" borderId="0" xfId="0" applyFont="1" applyFill="1" applyAlignment="1">
      <alignment horizontal="left" vertical="top"/>
    </xf>
    <xf numFmtId="0" fontId="53" fillId="18" borderId="12" xfId="0" applyFont="1" applyFill="1" applyBorder="1" applyAlignment="1">
      <alignment horizontal="left" vertical="top"/>
    </xf>
    <xf numFmtId="0" fontId="53" fillId="0" borderId="9" xfId="0" applyFont="1" applyBorder="1" applyAlignment="1">
      <alignment horizontal="left" vertical="top" wrapText="1"/>
    </xf>
    <xf numFmtId="0" fontId="53" fillId="0" borderId="8" xfId="0" applyFont="1" applyBorder="1" applyAlignment="1">
      <alignment horizontal="left" vertical="top"/>
    </xf>
    <xf numFmtId="0" fontId="53" fillId="0" borderId="10" xfId="0" applyFont="1" applyBorder="1" applyAlignment="1">
      <alignment horizontal="left" vertical="top"/>
    </xf>
    <xf numFmtId="0" fontId="53" fillId="0" borderId="11" xfId="0" applyFont="1" applyBorder="1" applyAlignment="1">
      <alignment horizontal="left" vertical="top"/>
    </xf>
    <xf numFmtId="0" fontId="53" fillId="0" borderId="0" xfId="0" applyFont="1" applyAlignment="1">
      <alignment horizontal="left" vertical="top"/>
    </xf>
    <xf numFmtId="0" fontId="53" fillId="0" borderId="12" xfId="0" applyFont="1" applyBorder="1" applyAlignment="1">
      <alignment horizontal="left" vertical="top"/>
    </xf>
    <xf numFmtId="0" fontId="53" fillId="0" borderId="13" xfId="0" applyFont="1" applyBorder="1" applyAlignment="1">
      <alignment horizontal="left" vertical="top"/>
    </xf>
    <xf numFmtId="0" fontId="53" fillId="0" borderId="4" xfId="0" applyFont="1" applyBorder="1" applyAlignment="1">
      <alignment horizontal="left" vertical="top"/>
    </xf>
    <xf numFmtId="0" fontId="53" fillId="0" borderId="14" xfId="0" applyFont="1" applyBorder="1" applyAlignment="1">
      <alignment horizontal="left" vertical="top"/>
    </xf>
    <xf numFmtId="0" fontId="53" fillId="0" borderId="5" xfId="0" applyFont="1" applyBorder="1" applyAlignment="1">
      <alignment horizontal="left" vertical="top" wrapText="1"/>
    </xf>
    <xf numFmtId="0" fontId="53" fillId="0" borderId="6" xfId="0" applyFont="1" applyBorder="1" applyAlignment="1">
      <alignment horizontal="left" vertical="top" wrapText="1"/>
    </xf>
    <xf numFmtId="0" fontId="53" fillId="0" borderId="7" xfId="0" applyFont="1" applyBorder="1" applyAlignment="1">
      <alignment horizontal="left" vertical="top" wrapText="1"/>
    </xf>
    <xf numFmtId="0" fontId="53" fillId="0" borderId="8" xfId="0" applyFont="1" applyBorder="1" applyAlignment="1">
      <alignment horizontal="left" vertical="top" wrapText="1"/>
    </xf>
    <xf numFmtId="0" fontId="53" fillId="0" borderId="10" xfId="0" applyFont="1" applyBorder="1" applyAlignment="1">
      <alignment horizontal="left" vertical="top" wrapText="1"/>
    </xf>
    <xf numFmtId="0" fontId="53" fillId="0" borderId="11" xfId="0" applyFont="1" applyBorder="1" applyAlignment="1">
      <alignment horizontal="left" vertical="top" wrapText="1"/>
    </xf>
    <xf numFmtId="0" fontId="53" fillId="0" borderId="0" xfId="0" applyFont="1" applyAlignment="1">
      <alignment horizontal="left" vertical="top" wrapText="1"/>
    </xf>
    <xf numFmtId="0" fontId="53" fillId="0" borderId="12" xfId="0" applyFont="1" applyBorder="1" applyAlignment="1">
      <alignment horizontal="left" vertical="top" wrapText="1"/>
    </xf>
    <xf numFmtId="0" fontId="53" fillId="0" borderId="13" xfId="0" applyFont="1" applyBorder="1" applyAlignment="1">
      <alignment horizontal="left" vertical="top" wrapText="1"/>
    </xf>
    <xf numFmtId="0" fontId="53" fillId="0" borderId="4" xfId="0" applyFont="1" applyBorder="1" applyAlignment="1">
      <alignment horizontal="left" vertical="top" wrapText="1"/>
    </xf>
    <xf numFmtId="0" fontId="53" fillId="0" borderId="14" xfId="0" applyFont="1" applyBorder="1" applyAlignment="1">
      <alignment horizontal="left" vertical="top" wrapText="1"/>
    </xf>
    <xf numFmtId="0" fontId="56" fillId="18" borderId="21" xfId="0" applyFont="1" applyFill="1" applyBorder="1" applyAlignment="1">
      <alignment horizontal="left" vertical="top" wrapText="1"/>
    </xf>
    <xf numFmtId="0" fontId="56" fillId="18" borderId="22" xfId="0" applyFont="1" applyFill="1" applyBorder="1" applyAlignment="1">
      <alignment horizontal="left" vertical="top" wrapText="1"/>
    </xf>
    <xf numFmtId="0" fontId="53" fillId="18" borderId="9" xfId="0" applyFont="1" applyFill="1" applyBorder="1" applyAlignment="1">
      <alignment horizontal="left" vertical="top" wrapText="1"/>
    </xf>
    <xf numFmtId="0" fontId="53" fillId="18" borderId="8" xfId="0" applyFont="1" applyFill="1" applyBorder="1" applyAlignment="1">
      <alignment horizontal="left" vertical="top" wrapText="1"/>
    </xf>
    <xf numFmtId="0" fontId="53" fillId="18" borderId="10" xfId="0" applyFont="1" applyFill="1" applyBorder="1" applyAlignment="1">
      <alignment horizontal="left" vertical="top" wrapText="1"/>
    </xf>
    <xf numFmtId="0" fontId="53" fillId="18" borderId="11" xfId="0" applyFont="1" applyFill="1" applyBorder="1" applyAlignment="1">
      <alignment horizontal="left" vertical="top" wrapText="1"/>
    </xf>
    <xf numFmtId="0" fontId="53" fillId="18" borderId="0" xfId="0" applyFont="1" applyFill="1" applyAlignment="1">
      <alignment horizontal="left" vertical="top" wrapText="1"/>
    </xf>
    <xf numFmtId="0" fontId="53" fillId="18" borderId="12" xfId="0" applyFont="1" applyFill="1" applyBorder="1" applyAlignment="1">
      <alignment horizontal="left" vertical="top" wrapText="1"/>
    </xf>
    <xf numFmtId="0" fontId="53" fillId="18" borderId="13" xfId="0" applyFont="1" applyFill="1" applyBorder="1" applyAlignment="1">
      <alignment horizontal="left" vertical="top" wrapText="1"/>
    </xf>
    <xf numFmtId="0" fontId="53" fillId="18" borderId="4" xfId="0" applyFont="1" applyFill="1" applyBorder="1" applyAlignment="1">
      <alignment horizontal="left" vertical="top" wrapText="1"/>
    </xf>
    <xf numFmtId="0" fontId="53" fillId="18" borderId="14" xfId="0" applyFont="1" applyFill="1" applyBorder="1" applyAlignment="1">
      <alignment horizontal="left" vertical="top" wrapText="1"/>
    </xf>
    <xf numFmtId="0" fontId="60" fillId="13" borderId="0" xfId="0" applyFont="1" applyFill="1" applyAlignment="1" applyProtection="1">
      <alignment horizontal="left" vertical="top" wrapText="1"/>
      <protection locked="0"/>
    </xf>
    <xf numFmtId="0" fontId="60" fillId="13" borderId="4" xfId="0" applyFont="1" applyFill="1" applyBorder="1" applyAlignment="1" applyProtection="1">
      <alignment horizontal="left" vertical="top" wrapText="1"/>
      <protection locked="0"/>
    </xf>
    <xf numFmtId="0" fontId="60" fillId="13" borderId="8" xfId="0" applyFont="1" applyFill="1" applyBorder="1" applyAlignment="1" applyProtection="1">
      <alignment horizontal="left" vertical="top" wrapText="1"/>
      <protection locked="0"/>
    </xf>
    <xf numFmtId="49" fontId="53" fillId="13" borderId="4" xfId="0" applyNumberFormat="1" applyFont="1" applyFill="1" applyBorder="1" applyAlignment="1" applyProtection="1">
      <alignment horizontal="left"/>
      <protection locked="0"/>
    </xf>
    <xf numFmtId="0" fontId="53" fillId="13" borderId="4" xfId="0" applyFont="1" applyFill="1" applyBorder="1" applyAlignment="1" applyProtection="1">
      <alignment horizontal="left"/>
      <protection locked="0"/>
    </xf>
    <xf numFmtId="49" fontId="60" fillId="13" borderId="4" xfId="0" applyNumberFormat="1" applyFont="1" applyFill="1" applyBorder="1" applyAlignment="1" applyProtection="1">
      <alignment horizontal="left"/>
      <protection locked="0"/>
    </xf>
    <xf numFmtId="0" fontId="60" fillId="0" borderId="0" xfId="0" applyFont="1" applyAlignment="1">
      <alignment horizontal="center" wrapText="1"/>
    </xf>
    <xf numFmtId="0" fontId="56" fillId="0" borderId="0" xfId="1" applyFont="1" applyAlignment="1">
      <alignment horizontal="left"/>
    </xf>
    <xf numFmtId="0" fontId="80" fillId="0" borderId="0" xfId="0" applyFont="1" applyAlignment="1">
      <alignment horizontal="left" vertical="center" wrapText="1"/>
    </xf>
    <xf numFmtId="0" fontId="53" fillId="13" borderId="6" xfId="0" applyFont="1" applyFill="1" applyBorder="1" applyAlignment="1" applyProtection="1">
      <alignment horizontal="left"/>
      <protection locked="0"/>
    </xf>
    <xf numFmtId="0" fontId="51" fillId="13" borderId="5" xfId="0" applyFont="1" applyFill="1" applyBorder="1" applyAlignment="1" applyProtection="1">
      <alignment horizontal="left" vertical="top" wrapText="1"/>
      <protection locked="0"/>
    </xf>
    <xf numFmtId="0" fontId="51" fillId="13" borderId="6" xfId="0" applyFont="1" applyFill="1" applyBorder="1" applyAlignment="1" applyProtection="1">
      <alignment horizontal="left" vertical="top" wrapText="1"/>
      <protection locked="0"/>
    </xf>
    <xf numFmtId="0" fontId="51" fillId="13" borderId="7" xfId="0" applyFont="1" applyFill="1" applyBorder="1" applyAlignment="1" applyProtection="1">
      <alignment horizontal="left" vertical="top" wrapText="1"/>
      <protection locked="0"/>
    </xf>
    <xf numFmtId="0" fontId="60" fillId="13" borderId="5" xfId="0" applyFont="1" applyFill="1" applyBorder="1" applyAlignment="1" applyProtection="1">
      <alignment horizontal="left"/>
      <protection locked="0"/>
    </xf>
    <xf numFmtId="0" fontId="60" fillId="13" borderId="6" xfId="0" applyFont="1" applyFill="1" applyBorder="1" applyAlignment="1" applyProtection="1">
      <alignment horizontal="left"/>
      <protection locked="0"/>
    </xf>
    <xf numFmtId="0" fontId="60" fillId="13" borderId="7" xfId="0" applyFont="1" applyFill="1" applyBorder="1" applyAlignment="1" applyProtection="1">
      <alignment horizontal="left"/>
      <protection locked="0"/>
    </xf>
    <xf numFmtId="0" fontId="60" fillId="13" borderId="2" xfId="0" applyFont="1" applyFill="1" applyBorder="1" applyAlignment="1" applyProtection="1">
      <alignment horizontal="left"/>
      <protection locked="0"/>
    </xf>
    <xf numFmtId="0" fontId="53" fillId="13" borderId="4" xfId="0" applyFont="1" applyFill="1" applyBorder="1" applyProtection="1">
      <protection locked="0"/>
    </xf>
    <xf numFmtId="0" fontId="31" fillId="13" borderId="6" xfId="9" applyFill="1" applyBorder="1" applyProtection="1">
      <protection locked="0"/>
    </xf>
    <xf numFmtId="0" fontId="60" fillId="13" borderId="6" xfId="0" applyFont="1" applyFill="1" applyBorder="1" applyProtection="1">
      <protection locked="0"/>
    </xf>
    <xf numFmtId="49" fontId="53" fillId="13" borderId="6" xfId="0" applyNumberFormat="1" applyFont="1" applyFill="1" applyBorder="1" applyAlignment="1" applyProtection="1">
      <alignment horizontal="left"/>
      <protection locked="0"/>
    </xf>
    <xf numFmtId="166" fontId="53" fillId="13" borderId="4" xfId="0" applyNumberFormat="1" applyFont="1" applyFill="1" applyBorder="1" applyAlignment="1" applyProtection="1">
      <alignment horizontal="left"/>
      <protection locked="0"/>
    </xf>
    <xf numFmtId="0" fontId="60" fillId="15" borderId="0" xfId="0" applyFont="1" applyFill="1" applyAlignment="1" applyProtection="1">
      <alignment horizontal="left" vertical="top"/>
      <protection locked="0"/>
    </xf>
    <xf numFmtId="0" fontId="64" fillId="3" borderId="2" xfId="0" applyFont="1" applyFill="1" applyBorder="1" applyAlignment="1">
      <alignment wrapText="1"/>
    </xf>
    <xf numFmtId="164" fontId="53" fillId="13" borderId="4" xfId="0" applyNumberFormat="1" applyFont="1" applyFill="1" applyBorder="1" applyAlignment="1" applyProtection="1">
      <alignment horizontal="left" vertical="top"/>
      <protection locked="0"/>
    </xf>
    <xf numFmtId="164" fontId="57" fillId="0" borderId="0" xfId="0" applyNumberFormat="1" applyFont="1" applyAlignment="1">
      <alignment horizontal="left" wrapText="1"/>
    </xf>
    <xf numFmtId="174" fontId="53" fillId="13" borderId="4" xfId="0" applyNumberFormat="1" applyFont="1" applyFill="1" applyBorder="1" applyAlignment="1" applyProtection="1">
      <alignment horizontal="center"/>
      <protection locked="0"/>
    </xf>
    <xf numFmtId="166" fontId="53" fillId="2" borderId="4" xfId="0" applyNumberFormat="1" applyFont="1" applyFill="1" applyBorder="1" applyProtection="1">
      <protection locked="0"/>
    </xf>
    <xf numFmtId="49" fontId="53" fillId="2" borderId="4" xfId="0" applyNumberFormat="1" applyFont="1" applyFill="1" applyBorder="1" applyAlignment="1" applyProtection="1">
      <alignment horizontal="left"/>
      <protection locked="0"/>
    </xf>
    <xf numFmtId="49" fontId="53" fillId="2" borderId="6" xfId="0" applyNumberFormat="1" applyFont="1" applyFill="1" applyBorder="1" applyAlignment="1" applyProtection="1">
      <alignment horizontal="left"/>
      <protection locked="0"/>
    </xf>
    <xf numFmtId="166" fontId="53" fillId="2" borderId="6" xfId="0" applyNumberFormat="1" applyFont="1" applyFill="1" applyBorder="1" applyAlignment="1" applyProtection="1">
      <alignment horizontal="left"/>
      <protection locked="0"/>
    </xf>
    <xf numFmtId="164" fontId="53" fillId="2" borderId="4" xfId="0" applyNumberFormat="1" applyFont="1" applyFill="1" applyBorder="1" applyProtection="1">
      <protection locked="0"/>
    </xf>
    <xf numFmtId="164" fontId="53" fillId="13" borderId="4" xfId="0" applyNumberFormat="1" applyFont="1" applyFill="1" applyBorder="1" applyProtection="1">
      <protection locked="0"/>
    </xf>
    <xf numFmtId="164" fontId="53" fillId="2" borderId="4" xfId="0" applyNumberFormat="1" applyFont="1" applyFill="1" applyBorder="1" applyAlignment="1" applyProtection="1">
      <alignment horizontal="left"/>
      <protection locked="0"/>
    </xf>
    <xf numFmtId="170" fontId="53" fillId="13" borderId="4" xfId="3" applyNumberFormat="1" applyFont="1" applyFill="1" applyBorder="1" applyAlignment="1" applyProtection="1">
      <alignment horizontal="right"/>
      <protection locked="0"/>
    </xf>
    <xf numFmtId="0" fontId="0" fillId="13" borderId="4" xfId="0" applyFill="1" applyBorder="1" applyProtection="1">
      <protection locked="0"/>
    </xf>
    <xf numFmtId="0" fontId="60" fillId="13" borderId="0" xfId="0" applyFont="1" applyFill="1" applyAlignment="1" applyProtection="1">
      <alignment horizontal="center" vertical="top" wrapText="1"/>
      <protection locked="0"/>
    </xf>
    <xf numFmtId="0" fontId="60" fillId="13" borderId="4" xfId="0" applyFont="1" applyFill="1" applyBorder="1" applyAlignment="1" applyProtection="1">
      <alignment horizontal="center" vertical="top" wrapText="1"/>
      <protection locked="0"/>
    </xf>
    <xf numFmtId="164" fontId="60" fillId="0" borderId="0" xfId="0" applyNumberFormat="1" applyFont="1" applyAlignment="1">
      <alignment horizontal="right"/>
    </xf>
    <xf numFmtId="170" fontId="53" fillId="13" borderId="6" xfId="3" applyNumberFormat="1" applyFont="1" applyFill="1" applyBorder="1" applyAlignment="1" applyProtection="1">
      <alignment horizontal="right"/>
      <protection locked="0"/>
    </xf>
    <xf numFmtId="14" fontId="53" fillId="13" borderId="4" xfId="0" applyNumberFormat="1" applyFont="1" applyFill="1" applyBorder="1" applyProtection="1">
      <protection locked="0"/>
    </xf>
    <xf numFmtId="0" fontId="64" fillId="0" borderId="0" xfId="0" applyFont="1" applyAlignment="1">
      <alignment horizontal="left" vertical="top" wrapText="1"/>
    </xf>
    <xf numFmtId="0" fontId="60" fillId="13" borderId="0" xfId="0" applyFont="1" applyFill="1" applyAlignment="1" applyProtection="1">
      <alignment horizontal="left" vertical="top"/>
      <protection locked="0"/>
    </xf>
    <xf numFmtId="0" fontId="60" fillId="13" borderId="4" xfId="0" applyFont="1" applyFill="1" applyBorder="1" applyAlignment="1" applyProtection="1">
      <alignment horizontal="left" vertical="top"/>
      <protection locked="0"/>
    </xf>
    <xf numFmtId="170" fontId="53" fillId="13" borderId="4" xfId="3" applyNumberFormat="1" applyFont="1" applyFill="1" applyBorder="1" applyAlignment="1" applyProtection="1">
      <protection locked="0"/>
    </xf>
    <xf numFmtId="170" fontId="53" fillId="13" borderId="6" xfId="3" applyNumberFormat="1" applyFont="1" applyFill="1" applyBorder="1" applyAlignment="1" applyProtection="1">
      <protection locked="0"/>
    </xf>
    <xf numFmtId="0" fontId="60" fillId="0" borderId="0" xfId="0" applyFont="1" applyAlignment="1">
      <alignment horizontal="left" vertical="top" wrapText="1"/>
    </xf>
    <xf numFmtId="0" fontId="60" fillId="13" borderId="13" xfId="0" applyFont="1" applyFill="1" applyBorder="1" applyAlignment="1" applyProtection="1">
      <alignment horizontal="left" vertical="top"/>
      <protection locked="0"/>
    </xf>
    <xf numFmtId="0" fontId="60" fillId="13" borderId="14" xfId="0" applyFont="1" applyFill="1" applyBorder="1" applyAlignment="1" applyProtection="1">
      <alignment horizontal="left" vertical="top"/>
      <protection locked="0"/>
    </xf>
    <xf numFmtId="0" fontId="60" fillId="13" borderId="9" xfId="0" applyFont="1" applyFill="1" applyBorder="1" applyAlignment="1" applyProtection="1">
      <alignment horizontal="left" vertical="top" wrapText="1"/>
      <protection locked="0"/>
    </xf>
    <xf numFmtId="0" fontId="60" fillId="13" borderId="10" xfId="0" applyFont="1" applyFill="1" applyBorder="1" applyAlignment="1" applyProtection="1">
      <alignment horizontal="left" vertical="top" wrapText="1"/>
      <protection locked="0"/>
    </xf>
    <xf numFmtId="0" fontId="60" fillId="13" borderId="11" xfId="0" applyFont="1" applyFill="1" applyBorder="1" applyAlignment="1" applyProtection="1">
      <alignment horizontal="left" vertical="top" wrapText="1"/>
      <protection locked="0"/>
    </xf>
    <xf numFmtId="0" fontId="60" fillId="13" borderId="12" xfId="0" applyFont="1" applyFill="1" applyBorder="1" applyAlignment="1" applyProtection="1">
      <alignment horizontal="left" vertical="top" wrapText="1"/>
      <protection locked="0"/>
    </xf>
    <xf numFmtId="0" fontId="60" fillId="13" borderId="13" xfId="0" applyFont="1" applyFill="1" applyBorder="1" applyAlignment="1" applyProtection="1">
      <alignment horizontal="left" vertical="top" wrapText="1"/>
      <protection locked="0"/>
    </xf>
    <xf numFmtId="0" fontId="60" fillId="13" borderId="14" xfId="0" applyFont="1" applyFill="1" applyBorder="1" applyAlignment="1" applyProtection="1">
      <alignment horizontal="left" vertical="top" wrapText="1"/>
      <protection locked="0"/>
    </xf>
    <xf numFmtId="0" fontId="54" fillId="0" borderId="0" xfId="0" applyFont="1" applyAlignment="1">
      <alignment horizontal="left"/>
    </xf>
    <xf numFmtId="49" fontId="60" fillId="13" borderId="4" xfId="0" applyNumberFormat="1" applyFont="1" applyFill="1" applyBorder="1" applyProtection="1">
      <protection locked="0"/>
    </xf>
    <xf numFmtId="0" fontId="60" fillId="13" borderId="4" xfId="0" applyFont="1" applyFill="1" applyBorder="1" applyProtection="1">
      <protection locked="0"/>
    </xf>
    <xf numFmtId="0" fontId="60" fillId="13" borderId="4" xfId="0" applyFont="1" applyFill="1" applyBorder="1" applyAlignment="1" applyProtection="1">
      <alignment vertical="center" wrapText="1"/>
      <protection locked="0"/>
    </xf>
    <xf numFmtId="0" fontId="60" fillId="13" borderId="6" xfId="0" applyFont="1" applyFill="1" applyBorder="1" applyAlignment="1" applyProtection="1">
      <alignment vertical="center" wrapText="1"/>
      <protection locked="0"/>
    </xf>
    <xf numFmtId="0" fontId="61" fillId="0" borderId="0" xfId="9" applyFont="1" applyBorder="1" applyAlignment="1" applyProtection="1">
      <alignment horizontal="left" vertical="top" wrapText="1"/>
    </xf>
    <xf numFmtId="170" fontId="60" fillId="13" borderId="4" xfId="3" applyNumberFormat="1" applyFont="1" applyFill="1" applyBorder="1" applyProtection="1">
      <protection locked="0"/>
    </xf>
    <xf numFmtId="0" fontId="60" fillId="0" borderId="4" xfId="0" applyFont="1" applyBorder="1" applyAlignment="1">
      <alignment horizontal="center"/>
    </xf>
    <xf numFmtId="0" fontId="64" fillId="0" borderId="0" xfId="0" applyFont="1" applyAlignment="1">
      <alignment horizontal="left" wrapText="1"/>
    </xf>
    <xf numFmtId="0" fontId="60" fillId="13" borderId="4" xfId="0" applyFont="1" applyFill="1" applyBorder="1" applyAlignment="1" applyProtection="1">
      <alignment horizontal="left"/>
      <protection locked="0"/>
    </xf>
    <xf numFmtId="0" fontId="53" fillId="13" borderId="6" xfId="0" applyFont="1" applyFill="1" applyBorder="1" applyAlignment="1" applyProtection="1">
      <alignment horizontal="center"/>
      <protection locked="0"/>
    </xf>
    <xf numFmtId="0" fontId="21" fillId="3" borderId="2" xfId="0" applyFont="1" applyFill="1" applyBorder="1" applyAlignment="1">
      <alignment horizontal="left" wrapText="1"/>
    </xf>
    <xf numFmtId="167" fontId="53" fillId="13" borderId="2" xfId="3" applyNumberFormat="1" applyFont="1" applyFill="1" applyBorder="1" applyAlignment="1" applyProtection="1">
      <alignment wrapText="1"/>
      <protection locked="0"/>
    </xf>
    <xf numFmtId="167" fontId="53" fillId="13" borderId="5" xfId="3" applyNumberFormat="1" applyFont="1" applyFill="1" applyBorder="1" applyAlignment="1" applyProtection="1">
      <alignment wrapText="1"/>
      <protection locked="0"/>
    </xf>
    <xf numFmtId="167" fontId="53" fillId="13" borderId="7" xfId="3" applyNumberFormat="1" applyFont="1" applyFill="1" applyBorder="1" applyAlignment="1" applyProtection="1">
      <alignment wrapText="1"/>
      <protection locked="0"/>
    </xf>
    <xf numFmtId="0" fontId="60" fillId="0" borderId="11" xfId="0" applyFont="1" applyBorder="1" applyAlignment="1">
      <alignment horizontal="left" vertical="top" wrapText="1"/>
    </xf>
    <xf numFmtId="0" fontId="60" fillId="0" borderId="12" xfId="0" applyFont="1" applyBorder="1" applyAlignment="1">
      <alignment horizontal="left" vertical="top" wrapText="1"/>
    </xf>
    <xf numFmtId="0" fontId="60" fillId="0" borderId="13" xfId="0" applyFont="1" applyBorder="1" applyAlignment="1">
      <alignment horizontal="left" vertical="top" wrapText="1"/>
    </xf>
    <xf numFmtId="0" fontId="60" fillId="0" borderId="4" xfId="0" applyFont="1" applyBorder="1" applyAlignment="1">
      <alignment horizontal="left" vertical="top" wrapText="1"/>
    </xf>
    <xf numFmtId="0" fontId="60" fillId="0" borderId="14" xfId="0" applyFont="1" applyBorder="1" applyAlignment="1">
      <alignment horizontal="left" vertical="top" wrapText="1"/>
    </xf>
    <xf numFmtId="0" fontId="95" fillId="0" borderId="0" xfId="0" applyFont="1" applyAlignment="1">
      <alignment horizontal="left" vertical="top" wrapText="1"/>
    </xf>
    <xf numFmtId="0" fontId="95" fillId="0" borderId="4" xfId="0" applyFont="1" applyBorder="1" applyAlignment="1">
      <alignment horizontal="left" vertical="top" wrapText="1"/>
    </xf>
    <xf numFmtId="170" fontId="53" fillId="0" borderId="5" xfId="3" applyNumberFormat="1" applyFont="1" applyFill="1" applyBorder="1" applyAlignment="1" applyProtection="1">
      <alignment horizontal="right"/>
    </xf>
    <xf numFmtId="170" fontId="53" fillId="0" borderId="7" xfId="3" applyNumberFormat="1" applyFont="1" applyFill="1" applyBorder="1" applyAlignment="1" applyProtection="1">
      <alignment horizontal="right"/>
    </xf>
    <xf numFmtId="0" fontId="21" fillId="3" borderId="2" xfId="0" applyFont="1" applyFill="1" applyBorder="1" applyAlignment="1">
      <alignment wrapText="1"/>
    </xf>
    <xf numFmtId="0" fontId="53" fillId="13" borderId="2" xfId="0" applyFont="1" applyFill="1" applyBorder="1" applyAlignment="1" applyProtection="1">
      <alignment wrapText="1"/>
      <protection locked="0"/>
    </xf>
    <xf numFmtId="170" fontId="60" fillId="0" borderId="0" xfId="3" applyNumberFormat="1" applyFont="1"/>
    <xf numFmtId="170" fontId="60" fillId="0" borderId="4" xfId="3" applyNumberFormat="1" applyFont="1" applyBorder="1"/>
    <xf numFmtId="0" fontId="60" fillId="0" borderId="0" xfId="0" applyFont="1" applyAlignment="1">
      <alignment horizontal="left" wrapText="1"/>
    </xf>
    <xf numFmtId="0" fontId="30" fillId="0" borderId="0" xfId="0" applyFont="1" applyAlignment="1">
      <alignment horizontal="left" vertical="top" wrapText="1"/>
    </xf>
    <xf numFmtId="167" fontId="53" fillId="12" borderId="5" xfId="3" applyNumberFormat="1" applyFont="1" applyFill="1" applyBorder="1" applyAlignment="1" applyProtection="1">
      <alignment horizontal="right"/>
    </xf>
    <xf numFmtId="167" fontId="53" fillId="12" borderId="7" xfId="3" applyNumberFormat="1" applyFont="1" applyFill="1" applyBorder="1" applyAlignment="1" applyProtection="1">
      <alignment horizontal="right"/>
    </xf>
    <xf numFmtId="0" fontId="3" fillId="13" borderId="5" xfId="0" applyFont="1" applyFill="1" applyBorder="1" applyAlignment="1" applyProtection="1">
      <alignment horizontal="left"/>
      <protection locked="0"/>
    </xf>
    <xf numFmtId="0" fontId="3" fillId="13" borderId="7" xfId="0" applyFont="1" applyFill="1" applyBorder="1" applyAlignment="1" applyProtection="1">
      <alignment horizontal="left"/>
      <protection locked="0"/>
    </xf>
    <xf numFmtId="0" fontId="21" fillId="3" borderId="9" xfId="0" applyFont="1" applyFill="1" applyBorder="1" applyAlignment="1">
      <alignment horizontal="left" wrapText="1"/>
    </xf>
    <xf numFmtId="0" fontId="21" fillId="3" borderId="10" xfId="0" applyFont="1" applyFill="1" applyBorder="1" applyAlignment="1">
      <alignment horizontal="left" wrapText="1"/>
    </xf>
    <xf numFmtId="0" fontId="21" fillId="3" borderId="5" xfId="0" applyFont="1" applyFill="1" applyBorder="1" applyAlignment="1">
      <alignment horizontal="center" wrapText="1"/>
    </xf>
    <xf numFmtId="0" fontId="21" fillId="3" borderId="7" xfId="0" applyFont="1" applyFill="1" applyBorder="1" applyAlignment="1">
      <alignment horizontal="center" wrapText="1"/>
    </xf>
    <xf numFmtId="170" fontId="53" fillId="12" borderId="5" xfId="3" applyNumberFormat="1" applyFont="1" applyFill="1" applyBorder="1" applyAlignment="1" applyProtection="1">
      <alignment horizontal="right"/>
    </xf>
    <xf numFmtId="170" fontId="53" fillId="12" borderId="7" xfId="3" applyNumberFormat="1" applyFont="1" applyFill="1" applyBorder="1" applyAlignment="1" applyProtection="1">
      <alignment horizontal="right"/>
    </xf>
    <xf numFmtId="170" fontId="89" fillId="0" borderId="0" xfId="3" applyNumberFormat="1" applyFont="1" applyAlignment="1">
      <alignment horizontal="right"/>
    </xf>
    <xf numFmtId="0" fontId="64" fillId="0" borderId="8" xfId="0" applyFont="1" applyBorder="1" applyAlignment="1">
      <alignment horizontal="left" vertical="top" wrapText="1"/>
    </xf>
    <xf numFmtId="0" fontId="21" fillId="3" borderId="5" xfId="0" applyFont="1" applyFill="1" applyBorder="1" applyAlignment="1">
      <alignment horizontal="left" wrapText="1"/>
    </xf>
    <xf numFmtId="0" fontId="21" fillId="3" borderId="7" xfId="0" applyFont="1" applyFill="1" applyBorder="1" applyAlignment="1">
      <alignment horizontal="left" wrapText="1"/>
    </xf>
    <xf numFmtId="0" fontId="92" fillId="0" borderId="11" xfId="0" applyFont="1" applyBorder="1" applyAlignment="1">
      <alignment horizontal="left" vertical="top" wrapText="1"/>
    </xf>
    <xf numFmtId="0" fontId="30" fillId="0" borderId="6" xfId="0" applyFont="1" applyBorder="1" applyAlignment="1">
      <alignment horizontal="left" vertical="top" wrapText="1"/>
    </xf>
    <xf numFmtId="0" fontId="50" fillId="0" borderId="0" xfId="10" applyFont="1" applyAlignment="1">
      <alignment horizontal="center" vertical="center" wrapText="1"/>
    </xf>
    <xf numFmtId="0" fontId="54" fillId="0" borderId="0" xfId="0" applyFont="1" applyAlignment="1">
      <alignment horizontal="left" wrapText="1"/>
    </xf>
    <xf numFmtId="0" fontId="53" fillId="13" borderId="5" xfId="0" applyFont="1" applyFill="1" applyBorder="1" applyAlignment="1" applyProtection="1">
      <alignment horizontal="left" vertical="center"/>
      <protection locked="0"/>
    </xf>
    <xf numFmtId="0" fontId="53" fillId="13" borderId="6" xfId="0" applyFont="1" applyFill="1" applyBorder="1" applyAlignment="1" applyProtection="1">
      <alignment horizontal="left" vertical="center"/>
      <protection locked="0"/>
    </xf>
    <xf numFmtId="0" fontId="53" fillId="13" borderId="7" xfId="0" applyFont="1" applyFill="1" applyBorder="1" applyAlignment="1" applyProtection="1">
      <alignment horizontal="left" vertical="center"/>
      <protection locked="0"/>
    </xf>
    <xf numFmtId="0" fontId="53" fillId="13" borderId="5" xfId="0" applyFont="1" applyFill="1" applyBorder="1" applyAlignment="1" applyProtection="1">
      <alignment horizontal="left" vertical="top" wrapText="1"/>
      <protection locked="0"/>
    </xf>
    <xf numFmtId="0" fontId="53" fillId="13" borderId="6" xfId="0" applyFont="1" applyFill="1" applyBorder="1" applyAlignment="1" applyProtection="1">
      <alignment horizontal="left" vertical="top" wrapText="1"/>
      <protection locked="0"/>
    </xf>
    <xf numFmtId="0" fontId="53" fillId="13" borderId="7" xfId="0" applyFont="1" applyFill="1" applyBorder="1" applyAlignment="1" applyProtection="1">
      <alignment horizontal="left" vertical="top" wrapText="1"/>
      <protection locked="0"/>
    </xf>
    <xf numFmtId="0" fontId="30" fillId="0" borderId="0" xfId="0" applyFont="1" applyAlignment="1">
      <alignment horizontal="center" wrapText="1"/>
    </xf>
    <xf numFmtId="3" fontId="60" fillId="0" borderId="6" xfId="2" applyNumberFormat="1" applyFont="1" applyBorder="1"/>
    <xf numFmtId="3" fontId="60" fillId="0" borderId="7" xfId="2" applyNumberFormat="1" applyFont="1" applyBorder="1"/>
    <xf numFmtId="0" fontId="86" fillId="3" borderId="0" xfId="0" applyFont="1" applyFill="1" applyAlignment="1">
      <alignment horizontal="center" vertical="center" wrapText="1"/>
    </xf>
    <xf numFmtId="0" fontId="21" fillId="3" borderId="5"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84" fillId="0" borderId="0" xfId="0" applyFont="1" applyAlignment="1">
      <alignment horizontal="left" vertical="top" wrapText="1" indent="1"/>
    </xf>
    <xf numFmtId="0" fontId="53" fillId="13" borderId="6" xfId="0" applyFont="1" applyFill="1" applyBorder="1" applyProtection="1">
      <protection locked="0"/>
    </xf>
    <xf numFmtId="0" fontId="4" fillId="17" borderId="38" xfId="10" applyFont="1" applyFill="1" applyBorder="1" applyAlignment="1">
      <alignment horizontal="center"/>
    </xf>
    <xf numFmtId="0" fontId="4" fillId="17" borderId="36" xfId="10" applyFont="1" applyFill="1" applyBorder="1" applyAlignment="1">
      <alignment horizontal="center"/>
    </xf>
    <xf numFmtId="0" fontId="4" fillId="17" borderId="39" xfId="10" applyFont="1" applyFill="1" applyBorder="1" applyAlignment="1">
      <alignment horizontal="center"/>
    </xf>
    <xf numFmtId="0" fontId="18" fillId="0" borderId="0" xfId="10" applyFont="1" applyAlignment="1">
      <alignment horizontal="center"/>
    </xf>
    <xf numFmtId="0" fontId="4" fillId="17" borderId="4" xfId="10" applyFont="1" applyFill="1" applyBorder="1" applyAlignment="1">
      <alignment horizontal="left" vertical="center"/>
    </xf>
    <xf numFmtId="0" fontId="80" fillId="0" borderId="0" xfId="10" applyFont="1" applyAlignment="1">
      <alignment horizontal="center" vertical="center" wrapText="1"/>
    </xf>
    <xf numFmtId="0" fontId="4" fillId="17" borderId="38" xfId="10" applyFont="1" applyFill="1" applyBorder="1" applyAlignment="1">
      <alignment horizontal="center" vertical="center"/>
    </xf>
    <xf numFmtId="0" fontId="4" fillId="17" borderId="36" xfId="10" applyFont="1" applyFill="1" applyBorder="1" applyAlignment="1">
      <alignment horizontal="center" vertical="center"/>
    </xf>
    <xf numFmtId="0" fontId="4" fillId="17" borderId="39" xfId="10" applyFont="1" applyFill="1" applyBorder="1" applyAlignment="1">
      <alignment horizontal="center" vertical="center"/>
    </xf>
    <xf numFmtId="0" fontId="4" fillId="0" borderId="4" xfId="10" applyFont="1" applyBorder="1" applyAlignment="1">
      <alignment horizontal="center"/>
    </xf>
    <xf numFmtId="0" fontId="4" fillId="0" borderId="0" xfId="10" applyFont="1" applyAlignment="1">
      <alignment horizontal="center"/>
    </xf>
    <xf numFmtId="1" fontId="4" fillId="17" borderId="38" xfId="10" applyNumberFormat="1" applyFont="1" applyFill="1" applyBorder="1" applyAlignment="1">
      <alignment horizontal="center"/>
    </xf>
    <xf numFmtId="1" fontId="4" fillId="17" borderId="36" xfId="10" applyNumberFormat="1" applyFont="1" applyFill="1" applyBorder="1" applyAlignment="1">
      <alignment horizontal="center"/>
    </xf>
    <xf numFmtId="1" fontId="4" fillId="17" borderId="39" xfId="10" applyNumberFormat="1" applyFont="1" applyFill="1" applyBorder="1" applyAlignment="1">
      <alignment horizontal="center"/>
    </xf>
    <xf numFmtId="42" fontId="3" fillId="0" borderId="0" xfId="7" applyNumberFormat="1" applyFont="1" applyFill="1" applyBorder="1" applyAlignment="1" applyProtection="1">
      <alignment vertical="center"/>
    </xf>
    <xf numFmtId="42" fontId="3" fillId="0" borderId="0" xfId="7" applyNumberFormat="1" applyFont="1" applyFill="1" applyBorder="1" applyAlignment="1" applyProtection="1">
      <alignment horizontal="right"/>
    </xf>
    <xf numFmtId="167" fontId="3" fillId="0" borderId="0" xfId="7" applyNumberFormat="1" applyFont="1" applyFill="1" applyBorder="1" applyAlignment="1" applyProtection="1">
      <alignment horizontal="right"/>
    </xf>
    <xf numFmtId="0" fontId="33" fillId="0" borderId="0" xfId="10" applyFont="1" applyAlignment="1">
      <alignment horizontal="left" vertical="center" wrapText="1"/>
    </xf>
    <xf numFmtId="42" fontId="3" fillId="0" borderId="0" xfId="3" applyNumberFormat="1" applyFont="1" applyFill="1" applyBorder="1" applyAlignment="1" applyProtection="1">
      <alignment horizontal="right"/>
    </xf>
    <xf numFmtId="167" fontId="3" fillId="0" borderId="4" xfId="7" applyNumberFormat="1" applyFont="1" applyFill="1" applyBorder="1" applyAlignment="1" applyProtection="1">
      <alignment horizontal="right"/>
    </xf>
    <xf numFmtId="167" fontId="3" fillId="0" borderId="0" xfId="7" applyNumberFormat="1" applyFont="1" applyFill="1" applyBorder="1" applyAlignment="1" applyProtection="1"/>
    <xf numFmtId="167" fontId="3" fillId="0" borderId="0" xfId="7" applyNumberFormat="1" applyFont="1" applyFill="1" applyAlignment="1" applyProtection="1">
      <alignment horizontal="right"/>
    </xf>
    <xf numFmtId="167" fontId="4" fillId="0" borderId="8" xfId="7" applyNumberFormat="1" applyFont="1" applyFill="1" applyBorder="1" applyAlignment="1" applyProtection="1">
      <alignment horizontal="right"/>
    </xf>
    <xf numFmtId="0" fontId="22" fillId="0" borderId="5" xfId="0" applyFont="1" applyBorder="1" applyAlignment="1">
      <alignment horizontal="center"/>
    </xf>
    <xf numFmtId="0" fontId="22" fillId="0" borderId="6" xfId="0" applyFont="1" applyBorder="1" applyAlignment="1">
      <alignment horizontal="center"/>
    </xf>
    <xf numFmtId="0" fontId="22" fillId="0" borderId="7" xfId="0" applyFont="1" applyBorder="1" applyAlignment="1">
      <alignment horizontal="center"/>
    </xf>
    <xf numFmtId="0" fontId="24" fillId="0" borderId="0" xfId="0" applyFont="1" applyAlignment="1">
      <alignment horizontal="center"/>
    </xf>
    <xf numFmtId="0" fontId="21" fillId="0" borderId="5" xfId="0" applyFont="1" applyBorder="1" applyAlignment="1">
      <alignment horizontal="center"/>
    </xf>
    <xf numFmtId="0" fontId="21" fillId="0" borderId="7" xfId="0" applyFont="1" applyBorder="1" applyAlignment="1">
      <alignment horizontal="center"/>
    </xf>
    <xf numFmtId="0" fontId="21" fillId="0" borderId="6" xfId="0" applyFont="1" applyBorder="1" applyAlignment="1">
      <alignment horizontal="center"/>
    </xf>
    <xf numFmtId="2" fontId="20" fillId="0" borderId="4" xfId="2" applyNumberFormat="1" applyFont="1" applyBorder="1" applyAlignment="1" applyProtection="1">
      <alignment horizontal="left"/>
    </xf>
    <xf numFmtId="42" fontId="3" fillId="0" borderId="4" xfId="3" applyNumberFormat="1" applyFont="1" applyFill="1" applyBorder="1" applyAlignment="1" applyProtection="1">
      <alignment horizontal="right"/>
    </xf>
    <xf numFmtId="0" fontId="4" fillId="3" borderId="5" xfId="10" applyFont="1" applyFill="1" applyBorder="1" applyAlignment="1">
      <alignment horizontal="center"/>
    </xf>
    <xf numFmtId="0" fontId="4" fillId="3" borderId="6" xfId="10" applyFont="1" applyFill="1" applyBorder="1" applyAlignment="1">
      <alignment horizontal="center"/>
    </xf>
    <xf numFmtId="0" fontId="4" fillId="3" borderId="7" xfId="10" applyFont="1" applyFill="1" applyBorder="1" applyAlignment="1">
      <alignment horizontal="center"/>
    </xf>
    <xf numFmtId="1" fontId="4" fillId="3" borderId="5" xfId="10" applyNumberFormat="1" applyFont="1" applyFill="1" applyBorder="1" applyAlignment="1">
      <alignment horizontal="center"/>
    </xf>
    <xf numFmtId="1" fontId="4" fillId="3" borderId="6" xfId="10" applyNumberFormat="1" applyFont="1" applyFill="1" applyBorder="1" applyAlignment="1">
      <alignment horizontal="center"/>
    </xf>
    <xf numFmtId="1" fontId="4" fillId="3" borderId="7" xfId="10" applyNumberFormat="1" applyFont="1" applyFill="1" applyBorder="1" applyAlignment="1">
      <alignment horizontal="center"/>
    </xf>
    <xf numFmtId="0" fontId="4" fillId="3" borderId="4" xfId="10" applyFont="1" applyFill="1" applyBorder="1" applyAlignment="1">
      <alignment horizontal="left" vertical="center"/>
    </xf>
    <xf numFmtId="0" fontId="4" fillId="0" borderId="24" xfId="10" applyFont="1" applyBorder="1" applyAlignment="1">
      <alignment horizontal="center"/>
    </xf>
    <xf numFmtId="0" fontId="4" fillId="3" borderId="24" xfId="10" applyFont="1" applyFill="1" applyBorder="1" applyAlignment="1">
      <alignment horizontal="center"/>
    </xf>
    <xf numFmtId="0" fontId="4" fillId="3" borderId="5" xfId="10" applyFont="1" applyFill="1" applyBorder="1" applyAlignment="1">
      <alignment horizontal="center" vertical="center"/>
    </xf>
    <xf numFmtId="0" fontId="4" fillId="3" borderId="6" xfId="10" applyFont="1" applyFill="1" applyBorder="1" applyAlignment="1">
      <alignment horizontal="center" vertical="center"/>
    </xf>
    <xf numFmtId="0" fontId="4" fillId="3" borderId="7" xfId="10" applyFont="1" applyFill="1" applyBorder="1" applyAlignment="1">
      <alignment horizontal="center" vertical="center"/>
    </xf>
    <xf numFmtId="0" fontId="3" fillId="0" borderId="0" xfId="0" applyFont="1" applyAlignment="1">
      <alignment horizontal="left" vertical="top" wrapText="1"/>
    </xf>
    <xf numFmtId="0" fontId="51" fillId="0" borderId="0" xfId="0" applyFont="1" applyAlignment="1">
      <alignment horizontal="left" wrapText="1" indent="1"/>
    </xf>
    <xf numFmtId="0" fontId="51" fillId="0" borderId="0" xfId="0" applyFont="1" applyAlignment="1">
      <alignment vertical="top" wrapText="1"/>
    </xf>
    <xf numFmtId="1" fontId="3" fillId="0" borderId="0" xfId="0" applyNumberFormat="1" applyFont="1" applyAlignment="1">
      <alignment horizontal="center" vertical="top"/>
    </xf>
    <xf numFmtId="0" fontId="51"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left" vertical="top" wrapText="1" indent="1"/>
    </xf>
    <xf numFmtId="0" fontId="3" fillId="0" borderId="0" xfId="0" applyFont="1" applyAlignment="1">
      <alignment horizontal="left" vertical="top" wrapText="1" indent="2"/>
    </xf>
    <xf numFmtId="0" fontId="3" fillId="0" borderId="0" xfId="0" applyFont="1" applyAlignment="1">
      <alignment horizontal="left" vertical="top" wrapText="1" indent="5"/>
    </xf>
    <xf numFmtId="0" fontId="51" fillId="0" borderId="0" xfId="0" applyFont="1" applyAlignment="1">
      <alignment horizontal="left" vertical="top" wrapText="1" indent="5"/>
    </xf>
    <xf numFmtId="0" fontId="65" fillId="0" borderId="11" xfId="0" applyFont="1" applyBorder="1" applyAlignment="1">
      <alignment horizontal="left" wrapText="1"/>
    </xf>
    <xf numFmtId="0" fontId="65" fillId="0" borderId="0" xfId="0" applyFont="1" applyAlignment="1">
      <alignment horizontal="left" wrapText="1"/>
    </xf>
    <xf numFmtId="0" fontId="60" fillId="0" borderId="4" xfId="0" applyFont="1" applyBorder="1" applyProtection="1">
      <protection locked="0"/>
    </xf>
    <xf numFmtId="0" fontId="64" fillId="0" borderId="5" xfId="0" applyFont="1" applyBorder="1" applyAlignment="1">
      <alignment horizontal="center" wrapText="1"/>
    </xf>
    <xf numFmtId="0" fontId="64" fillId="0" borderId="6" xfId="0" applyFont="1" applyBorder="1" applyAlignment="1">
      <alignment horizontal="center" wrapText="1"/>
    </xf>
    <xf numFmtId="0" fontId="60" fillId="0" borderId="21" xfId="0" applyFont="1" applyBorder="1" applyAlignment="1">
      <alignment horizontal="center" vertical="center"/>
    </xf>
    <xf numFmtId="0" fontId="60" fillId="0" borderId="22" xfId="0" applyFont="1" applyBorder="1" applyAlignment="1">
      <alignment horizontal="center" vertical="center"/>
    </xf>
    <xf numFmtId="0" fontId="2" fillId="0" borderId="0" xfId="0" applyFont="1" applyAlignment="1">
      <alignment horizontal="left" vertical="top" wrapText="1"/>
    </xf>
  </cellXfs>
  <cellStyles count="12">
    <cellStyle name="Comma" xfId="2" builtinId="3"/>
    <cellStyle name="Comma 2" xfId="6" xr:uid="{00000000-0005-0000-0000-000001000000}"/>
    <cellStyle name="Currency" xfId="3" builtinId="4"/>
    <cellStyle name="Currency 2" xfId="7" xr:uid="{00000000-0005-0000-0000-000003000000}"/>
    <cellStyle name="Hyperlink" xfId="9" builtinId="8"/>
    <cellStyle name="Normal" xfId="0" builtinId="0"/>
    <cellStyle name="Normal 2" xfId="5" xr:uid="{00000000-0005-0000-0000-000006000000}"/>
    <cellStyle name="Normal 3" xfId="10" xr:uid="{00000000-0005-0000-0000-000007000000}"/>
    <cellStyle name="Normal_PROFORMA" xfId="11" xr:uid="{8DE7CD2E-FD72-42C7-A0E8-F161D9FDBEFE}"/>
    <cellStyle name="Normal_Prolink Application Master-2013-v4" xfId="1" xr:uid="{00000000-0005-0000-0000-000008000000}"/>
    <cellStyle name="Percent" xfId="4" builtinId="5"/>
    <cellStyle name="Percent 2" xfId="8" xr:uid="{00000000-0005-0000-0000-00000A000000}"/>
  </cellStyles>
  <dxfs count="5">
    <dxf>
      <fill>
        <patternFill patternType="darkGray">
          <bgColor theme="6" tint="-0.499984740745262"/>
        </patternFill>
      </fill>
    </dxf>
    <dxf>
      <fill>
        <patternFill patternType="darkGray">
          <bgColor theme="6" tint="-0.499984740745262"/>
        </patternFill>
      </fill>
    </dxf>
    <dxf>
      <fill>
        <patternFill patternType="darkGray">
          <bgColor theme="6" tint="-0.499984740745262"/>
        </patternFill>
      </fill>
    </dxf>
    <dxf>
      <fill>
        <patternFill>
          <bgColor theme="0" tint="-0.24994659260841701"/>
        </patternFill>
      </fill>
    </dxf>
    <dxf>
      <fill>
        <patternFill>
          <bgColor theme="3" tint="0.59996337778862885"/>
        </patternFill>
      </fill>
    </dxf>
  </dxfs>
  <tableStyles count="1" defaultTableStyle="TableStyleMedium2" defaultPivotStyle="PivotStyleLight16">
    <tableStyle name="Invisible" pivot="0" table="0" count="0" xr9:uid="{64E2E99F-509E-4DF7-B590-55AB235BA8C9}"/>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mruColors>
      <color rgb="FFC8E4D9"/>
      <color rgb="FFFCFBD3"/>
      <color rgb="FF00A160"/>
      <color rgb="FF66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Structure" Target="richData/rdrichvaluestructure.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 Target="richData/rdrichvalue.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microsoft.com/office/2022/11/relationships/FeaturePropertyBag" Target="featurePropertyBag/featurePropertyBag.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166146</xdr:colOff>
      <xdr:row>34</xdr:row>
      <xdr:rowOff>121920</xdr:rowOff>
    </xdr:from>
    <xdr:to>
      <xdr:col>4</xdr:col>
      <xdr:colOff>513981</xdr:colOff>
      <xdr:row>41</xdr:row>
      <xdr:rowOff>106342</xdr:rowOff>
    </xdr:to>
    <xdr:pic>
      <xdr:nvPicPr>
        <xdr:cNvPr id="3" name="Picture 2">
          <a:extLst>
            <a:ext uri="{FF2B5EF4-FFF2-40B4-BE49-F238E27FC236}">
              <a16:creationId xmlns:a16="http://schemas.microsoft.com/office/drawing/2014/main" id="{7A6864EE-AFBE-4715-8D45-4204AB7C28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146" y="7056120"/>
          <a:ext cx="1843260" cy="12573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26670</xdr:rowOff>
    </xdr:from>
    <xdr:to>
      <xdr:col>6</xdr:col>
      <xdr:colOff>510540</xdr:colOff>
      <xdr:row>45</xdr:row>
      <xdr:rowOff>47625</xdr:rowOff>
    </xdr:to>
    <xdr:sp macro="" textlink="">
      <xdr:nvSpPr>
        <xdr:cNvPr id="2" name="Text 1">
          <a:extLst>
            <a:ext uri="{FF2B5EF4-FFF2-40B4-BE49-F238E27FC236}">
              <a16:creationId xmlns:a16="http://schemas.microsoft.com/office/drawing/2014/main" id="{00000000-0008-0000-0400-000002000000}"/>
            </a:ext>
          </a:extLst>
        </xdr:cNvPr>
        <xdr:cNvSpPr txBox="1">
          <a:spLocks noChangeArrowheads="1"/>
        </xdr:cNvSpPr>
      </xdr:nvSpPr>
      <xdr:spPr bwMode="auto">
        <a:xfrm>
          <a:off x="609600" y="5884545"/>
          <a:ext cx="6777990" cy="3259455"/>
        </a:xfrm>
        <a:prstGeom prst="rect">
          <a:avLst/>
        </a:prstGeom>
        <a:solidFill>
          <a:srgbClr val="C8E4D9"/>
        </a:solidFill>
        <a:ln w="9525">
          <a:solidFill>
            <a:srgbClr val="000000"/>
          </a:solidFill>
          <a:miter lim="800000"/>
          <a:headEnd/>
          <a:tailEnd/>
        </a:ln>
      </xdr:spPr>
      <xdr:txBody>
        <a:bodyPr vertOverflow="clip" wrap="square" lIns="27432" tIns="22860" rIns="0" bIns="0" anchor="t"/>
        <a:lstStyle/>
        <a:p>
          <a:pPr algn="l" rtl="0">
            <a:defRPr sz="1000"/>
          </a:pPr>
          <a:r>
            <a:rPr lang="en-US" sz="1100" b="0" i="0" u="none" strike="noStrike" baseline="0">
              <a:solidFill>
                <a:srgbClr val="000000"/>
              </a:solidFill>
              <a:latin typeface="Arial" panose="020B0604020202020204" pitchFamily="34" charset="0"/>
              <a:cs typeface="Arial" panose="020B0604020202020204" pitchFamily="34" charset="0"/>
            </a:rPr>
            <a:t>Virginia Housing utilizes this application to capture data for our analysis and is mapped to our internal systems.   Each page of the application is a separate sheet/tab within this spreadsheet.  Enter numbers or text as appropriate in the blank spaces highlighted in yellow. Cells have been formatted as appropriate for the data expected.  All other cells are protected and will not allow changes. </a:t>
          </a:r>
          <a:endParaRPr lang="en-US" sz="1100" b="0" i="0" u="none" strike="noStrike" baseline="0">
            <a:solidFill>
              <a:srgbClr val="FF0000"/>
            </a:solidFill>
            <a:latin typeface="Arial" panose="020B0604020202020204" pitchFamily="34" charset="0"/>
            <a:cs typeface="Arial" panose="020B0604020202020204" pitchFamily="34" charset="0"/>
          </a:endParaRPr>
        </a:p>
        <a:p>
          <a:pPr algn="l" rtl="0">
            <a:defRPr sz="1000"/>
          </a:pPr>
          <a:endParaRPr lang="en-US" sz="1100" b="1" i="0" u="none" strike="noStrike" baseline="0">
            <a:solidFill>
              <a:srgbClr val="FF0000"/>
            </a:solidFill>
            <a:latin typeface="Arial" panose="020B0604020202020204" pitchFamily="34" charset="0"/>
            <a:cs typeface="Arial" panose="020B0604020202020204" pitchFamily="34" charset="0"/>
          </a:endParaRPr>
        </a:p>
        <a:p>
          <a:pPr algn="l" rtl="0">
            <a:defRPr sz="1000"/>
          </a:pPr>
          <a:r>
            <a:rPr lang="en-US" sz="1100" b="1" i="0" u="none" strike="noStrike" baseline="0">
              <a:solidFill>
                <a:srgbClr val="000000"/>
              </a:solidFill>
              <a:latin typeface="Arial" panose="020B0604020202020204" pitchFamily="34" charset="0"/>
              <a:cs typeface="Arial" panose="020B0604020202020204" pitchFamily="34" charset="0"/>
            </a:rPr>
            <a:t>PLEASE NOTE: </a:t>
          </a:r>
          <a:endParaRPr lang="en-US" sz="1100" b="1" i="0" u="none" strike="noStrike" baseline="0">
            <a:solidFill>
              <a:srgbClr val="FF0000"/>
            </a:solidFill>
            <a:latin typeface="Arial" panose="020B0604020202020204" pitchFamily="34" charset="0"/>
            <a:cs typeface="Arial" panose="020B0604020202020204" pitchFamily="34" charset="0"/>
          </a:endParaRPr>
        </a:p>
        <a:p>
          <a:pPr algn="l" rtl="0">
            <a:defRPr sz="1000"/>
          </a:pPr>
          <a:r>
            <a:rPr lang="en-US" sz="1100" b="1" i="0" u="none" strike="noStrike" baseline="0">
              <a:solidFill>
                <a:srgbClr val="FF0000"/>
              </a:solidFill>
              <a:latin typeface="Arial" panose="020B0604020202020204" pitchFamily="34" charset="0"/>
              <a:cs typeface="Arial" panose="020B0604020202020204" pitchFamily="34" charset="0"/>
            </a:rPr>
            <a:t>►</a:t>
          </a:r>
          <a:r>
            <a:rPr lang="en-US" sz="1100" b="1" i="0" u="none" strike="noStrike" baseline="0">
              <a:solidFill>
                <a:srgbClr val="000000"/>
              </a:solidFill>
              <a:latin typeface="Arial" panose="020B0604020202020204" pitchFamily="34" charset="0"/>
              <a:cs typeface="Arial" panose="020B0604020202020204" pitchFamily="34" charset="0"/>
            </a:rPr>
            <a:t>  </a:t>
          </a:r>
          <a:r>
            <a:rPr lang="en-US" sz="1100" b="1" i="0" u="none" strike="noStrike" baseline="0">
              <a:solidFill>
                <a:srgbClr val="FF0000"/>
              </a:solidFill>
              <a:latin typeface="Arial" panose="020B0604020202020204" pitchFamily="34" charset="0"/>
              <a:cs typeface="Arial" panose="020B0604020202020204" pitchFamily="34" charset="0"/>
            </a:rPr>
            <a:t>VERY IMPORTANT! :  </a:t>
          </a:r>
          <a:r>
            <a:rPr lang="en-US" sz="1100" b="1" i="0" u="none" strike="noStrike" baseline="0">
              <a:solidFill>
                <a:srgbClr val="000000"/>
              </a:solidFill>
              <a:latin typeface="Arial" panose="020B0604020202020204" pitchFamily="34" charset="0"/>
              <a:cs typeface="Arial" panose="020B0604020202020204" pitchFamily="34" charset="0"/>
            </a:rPr>
            <a:t>Do not </a:t>
          </a:r>
          <a:r>
            <a:rPr lang="en-US" sz="1100" b="0" i="0" u="none" strike="noStrike" baseline="0">
              <a:solidFill>
                <a:srgbClr val="000000"/>
              </a:solidFill>
              <a:latin typeface="Arial" panose="020B0604020202020204" pitchFamily="34" charset="0"/>
              <a:cs typeface="Arial" panose="020B0604020202020204" pitchFamily="34" charset="0"/>
            </a:rPr>
            <a:t>use the copy/cut/paste functions within this document. Pasting fields will corrupt the application .  You may use links to other cells or other documents but do not paste data from one document or field to another.   </a:t>
          </a:r>
        </a:p>
        <a:p>
          <a:pPr algn="l" rtl="0">
            <a:defRPr sz="1000"/>
          </a:pPr>
          <a:r>
            <a:rPr lang="en-US" sz="1100" b="0" i="0" u="none" strike="noStrike" baseline="0">
              <a:solidFill>
                <a:srgbClr val="000000"/>
              </a:solidFill>
              <a:latin typeface="Arial" panose="020B0604020202020204" pitchFamily="34" charset="0"/>
              <a:cs typeface="Arial" panose="020B0604020202020204" pitchFamily="34" charset="0"/>
            </a:rPr>
            <a:t>►  In fields where text is required, take care to enter text on each line appropriately so value does not extend beyond the right margin of the page. </a:t>
          </a:r>
        </a:p>
        <a:p>
          <a:pPr algn="l" rtl="0">
            <a:defRPr sz="1000"/>
          </a:pPr>
          <a:r>
            <a:rPr lang="en-US" sz="1100" b="0" i="0" u="none" strike="noStrike" baseline="0">
              <a:solidFill>
                <a:srgbClr val="000000"/>
              </a:solidFill>
              <a:latin typeface="Arial" panose="020B0604020202020204" pitchFamily="34" charset="0"/>
              <a:cs typeface="Arial" panose="020B0604020202020204" pitchFamily="34" charset="0"/>
            </a:rPr>
            <a:t>►  Some fields provide a dropdown of options to select from when the cell is selected. Click on the arrow to select a value within the dropdown for these fields.  </a:t>
          </a:r>
        </a:p>
        <a:p>
          <a:pPr algn="l" rtl="0">
            <a:defRPr sz="1000"/>
          </a:pPr>
          <a:r>
            <a:rPr lang="en-US" sz="1100" b="0" i="0" u="none" strike="noStrike" baseline="0">
              <a:solidFill>
                <a:srgbClr val="000000"/>
              </a:solidFill>
              <a:latin typeface="Arial" panose="020B0604020202020204" pitchFamily="34" charset="0"/>
              <a:cs typeface="Arial" panose="020B0604020202020204" pitchFamily="34" charset="0"/>
            </a:rPr>
            <a:t>►  The spreadsheet contains multiple error checks to assist in identifying potential mistakes in the application. These may appear as data is entered because many are dependent on values entered later in the application.  Do not be concerned with these messages until all data within the application has been entered.  </a:t>
          </a:r>
        </a:p>
        <a:p>
          <a:pPr algn="l" rtl="0">
            <a:defRPr sz="1000"/>
          </a:pPr>
          <a:r>
            <a:rPr lang="en-US" sz="1100" b="0" i="0" u="none" strike="noStrike" baseline="0">
              <a:solidFill>
                <a:srgbClr val="000000"/>
              </a:solidFill>
              <a:latin typeface="Arial" panose="020B0604020202020204" pitchFamily="34" charset="0"/>
              <a:cs typeface="Arial" panose="020B0604020202020204" pitchFamily="34" charset="0"/>
            </a:rPr>
            <a:t>►  Also note that some cells contain error messages such as “#DIV/0!” before you begin.  These warnings will disappear as the numbers necessary for the calculation are entered.</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0" i="0" baseline="0">
              <a:effectLst/>
              <a:latin typeface="Arial" panose="020B0604020202020204" pitchFamily="34" charset="0"/>
              <a:ea typeface="+mn-ea"/>
              <a:cs typeface="Arial" panose="020B0604020202020204" pitchFamily="34" charset="0"/>
            </a:rPr>
            <a:t>►  Red triangles on the top right of a field indicate comments added to clarify information needed.  </a:t>
          </a:r>
          <a:endParaRPr lang="en-US" sz="1100">
            <a:effectLst/>
            <a:latin typeface="Arial" panose="020B0604020202020204" pitchFamily="34" charset="0"/>
            <a:cs typeface="Arial" panose="020B0604020202020204" pitchFamily="34" charset="0"/>
          </a:endParaRPr>
        </a:p>
        <a:p>
          <a:pPr algn="l" rtl="0">
            <a:defRPr sz="1000"/>
          </a:pPr>
          <a:endParaRPr lang="en-US" sz="1000" b="1" i="0" u="none" strike="noStrike" baseline="0">
            <a:solidFill>
              <a:srgbClr val="FF0000"/>
            </a:solidFill>
            <a:latin typeface="+mn-lt"/>
            <a:cs typeface="Arial"/>
          </a:endParaRPr>
        </a:p>
        <a:p>
          <a:pPr algn="l" rtl="0">
            <a:defRPr sz="1000"/>
          </a:pPr>
          <a:endParaRPr lang="en-US" sz="900" b="1" i="0" u="none" strike="noStrike" baseline="0">
            <a:solidFill>
              <a:srgbClr val="FF0000"/>
            </a:solidFill>
            <a:latin typeface="Arial"/>
            <a:cs typeface="Arial"/>
          </a:endParaRPr>
        </a:p>
      </xdr:txBody>
    </xdr:sp>
    <xdr:clientData/>
  </xdr:twoCellAnchor>
  <xdr:twoCellAnchor editAs="oneCell">
    <xdr:from>
      <xdr:col>1</xdr:col>
      <xdr:colOff>7620</xdr:colOff>
      <xdr:row>0</xdr:row>
      <xdr:rowOff>0</xdr:rowOff>
    </xdr:from>
    <xdr:to>
      <xdr:col>1</xdr:col>
      <xdr:colOff>1203960</xdr:colOff>
      <xdr:row>4</xdr:row>
      <xdr:rowOff>67326</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220" y="0"/>
          <a:ext cx="1196340" cy="9055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2</xdr:row>
      <xdr:rowOff>133350</xdr:rowOff>
    </xdr:from>
    <xdr:to>
      <xdr:col>10</xdr:col>
      <xdr:colOff>1047750</xdr:colOff>
      <xdr:row>12</xdr:row>
      <xdr:rowOff>171450</xdr:rowOff>
    </xdr:to>
    <xdr:sp macro="" textlink="">
      <xdr:nvSpPr>
        <xdr:cNvPr id="2" name="Text 1">
          <a:extLst>
            <a:ext uri="{FF2B5EF4-FFF2-40B4-BE49-F238E27FC236}">
              <a16:creationId xmlns:a16="http://schemas.microsoft.com/office/drawing/2014/main" id="{00000000-0008-0000-0500-000002000000}"/>
            </a:ext>
          </a:extLst>
        </xdr:cNvPr>
        <xdr:cNvSpPr txBox="1">
          <a:spLocks noChangeArrowheads="1"/>
        </xdr:cNvSpPr>
      </xdr:nvSpPr>
      <xdr:spPr bwMode="auto">
        <a:xfrm>
          <a:off x="285750" y="361950"/>
          <a:ext cx="5734050" cy="1828800"/>
        </a:xfrm>
        <a:prstGeom prst="rect">
          <a:avLst/>
        </a:prstGeom>
        <a:solidFill>
          <a:srgbClr val="C8E4D9"/>
        </a:solidFill>
        <a:ln w="9525">
          <a:solidFill>
            <a:srgbClr val="000000"/>
          </a:solidFill>
          <a:miter lim="800000"/>
          <a:headEnd/>
          <a:tailEnd/>
        </a:ln>
      </xdr:spPr>
      <xdr:txBody>
        <a:bodyPr vertOverflow="clip" wrap="square" lIns="27432" tIns="22860" rIns="0" bIns="0" anchor="t"/>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0" i="0" u="none" strike="noStrike" baseline="0">
              <a:solidFill>
                <a:srgbClr val="000000"/>
              </a:solidFill>
              <a:latin typeface="Arial" panose="020B0604020202020204" pitchFamily="34" charset="0"/>
              <a:cs typeface="Arial" panose="020B0604020202020204" pitchFamily="34" charset="0"/>
            </a:rPr>
            <a:t>Along with completing this application, please include the following items.  </a:t>
          </a:r>
          <a:r>
            <a:rPr lang="en-US" sz="1100" b="0" i="0" baseline="0">
              <a:effectLst/>
              <a:latin typeface="Arial" panose="020B0604020202020204" pitchFamily="34" charset="0"/>
              <a:ea typeface="+mn-ea"/>
              <a:cs typeface="Arial" panose="020B0604020202020204" pitchFamily="34" charset="0"/>
            </a:rPr>
            <a:t>All documents should be submitted using our secure Procorem site.  Please see our website for instructions.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100" b="0" i="0" u="none" strike="noStrike" baseline="0">
            <a:solidFill>
              <a:srgbClr val="000000"/>
            </a:solidFill>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0" i="0" u="none" strike="noStrike" baseline="0">
              <a:solidFill>
                <a:srgbClr val="000000"/>
              </a:solidFill>
              <a:latin typeface="Arial" panose="020B0604020202020204" pitchFamily="34" charset="0"/>
              <a:cs typeface="Arial" panose="020B0604020202020204" pitchFamily="34" charset="0"/>
            </a:rPr>
            <a:t>Your assistance in organizing the submission by filing items in a subfolder corresponding with the tab will facilitate review of your application.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100" b="0" i="0" u="none" strike="noStrike" baseline="0">
            <a:solidFill>
              <a:srgbClr val="000000"/>
            </a:solidFill>
            <a:latin typeface="Arial" panose="020B0604020202020204" pitchFamily="34" charset="0"/>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100" b="0" i="0" u="none" strike="noStrike" baseline="0">
              <a:solidFill>
                <a:srgbClr val="000000"/>
              </a:solidFill>
              <a:latin typeface="Arial" panose="020B0604020202020204" pitchFamily="34" charset="0"/>
              <a:cs typeface="Arial" panose="020B0604020202020204" pitchFamily="34" charset="0"/>
            </a:rPr>
            <a:t>Please submit all documents using the following naming convention: Deal Name_Submission Item Name.  Check off submitted items or select "N/A" for items that do not apply for your project. Additional documents beyond what is included in the checklist below may be required at the discretion of the Virginia Housing Development Officer.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u="none" strike="noStrike" baseline="0">
            <a:solidFill>
              <a:srgbClr val="000000"/>
            </a:solidFill>
            <a:latin typeface="+mn-lt"/>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1440182</xdr:colOff>
      <xdr:row>9</xdr:row>
      <xdr:rowOff>53340</xdr:rowOff>
    </xdr:from>
    <xdr:to>
      <xdr:col>5</xdr:col>
      <xdr:colOff>1549719</xdr:colOff>
      <xdr:row>9</xdr:row>
      <xdr:rowOff>153350</xdr:rowOff>
    </xdr:to>
    <xdr:sp macro="" textlink="">
      <xdr:nvSpPr>
        <xdr:cNvPr id="3" name="Isosceles Triangle 2">
          <a:extLst>
            <a:ext uri="{FF2B5EF4-FFF2-40B4-BE49-F238E27FC236}">
              <a16:creationId xmlns:a16="http://schemas.microsoft.com/office/drawing/2014/main" id="{00000000-0008-0000-0C00-000003000000}"/>
            </a:ext>
          </a:extLst>
        </xdr:cNvPr>
        <xdr:cNvSpPr/>
      </xdr:nvSpPr>
      <xdr:spPr bwMode="auto">
        <a:xfrm rot="5400000">
          <a:off x="4721546" y="886776"/>
          <a:ext cx="100010" cy="109537"/>
        </a:xfrm>
        <a:prstGeom prst="triangle">
          <a:avLst/>
        </a:prstGeom>
        <a:solidFill>
          <a:schemeClr val="accent1">
            <a:lumMod val="60000"/>
            <a:lumOff val="40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ctr"/>
          <a:endParaRPr lang="en-US" sz="1100"/>
        </a:p>
      </xdr:txBody>
    </xdr:sp>
    <xdr:clientData/>
  </xdr:twoCellAnchor>
  <xdr:twoCellAnchor>
    <xdr:from>
      <xdr:col>5</xdr:col>
      <xdr:colOff>1466852</xdr:colOff>
      <xdr:row>12</xdr:row>
      <xdr:rowOff>45721</xdr:rowOff>
    </xdr:from>
    <xdr:to>
      <xdr:col>5</xdr:col>
      <xdr:colOff>1576389</xdr:colOff>
      <xdr:row>12</xdr:row>
      <xdr:rowOff>145731</xdr:rowOff>
    </xdr:to>
    <xdr:sp macro="" textlink="">
      <xdr:nvSpPr>
        <xdr:cNvPr id="4" name="Isosceles Triangle 3">
          <a:extLst>
            <a:ext uri="{FF2B5EF4-FFF2-40B4-BE49-F238E27FC236}">
              <a16:creationId xmlns:a16="http://schemas.microsoft.com/office/drawing/2014/main" id="{00000000-0008-0000-0C00-000004000000}"/>
            </a:ext>
          </a:extLst>
        </xdr:cNvPr>
        <xdr:cNvSpPr/>
      </xdr:nvSpPr>
      <xdr:spPr bwMode="auto">
        <a:xfrm rot="5400000">
          <a:off x="4748216" y="1976437"/>
          <a:ext cx="100010" cy="109537"/>
        </a:xfrm>
        <a:prstGeom prst="triangle">
          <a:avLst/>
        </a:prstGeom>
        <a:solidFill>
          <a:schemeClr val="accent1">
            <a:lumMod val="60000"/>
            <a:lumOff val="40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ctr"/>
          <a:endParaRPr lang="en-US" sz="1100"/>
        </a:p>
      </xdr:txBody>
    </xdr:sp>
    <xdr:clientData/>
  </xdr:twoCellAnchor>
  <xdr:twoCellAnchor>
    <xdr:from>
      <xdr:col>5</xdr:col>
      <xdr:colOff>1466852</xdr:colOff>
      <xdr:row>11</xdr:row>
      <xdr:rowOff>45721</xdr:rowOff>
    </xdr:from>
    <xdr:to>
      <xdr:col>5</xdr:col>
      <xdr:colOff>1576389</xdr:colOff>
      <xdr:row>11</xdr:row>
      <xdr:rowOff>145731</xdr:rowOff>
    </xdr:to>
    <xdr:sp macro="" textlink="">
      <xdr:nvSpPr>
        <xdr:cNvPr id="5" name="Isosceles Triangle 4">
          <a:extLst>
            <a:ext uri="{FF2B5EF4-FFF2-40B4-BE49-F238E27FC236}">
              <a16:creationId xmlns:a16="http://schemas.microsoft.com/office/drawing/2014/main" id="{00000000-0008-0000-0C00-000005000000}"/>
            </a:ext>
          </a:extLst>
        </xdr:cNvPr>
        <xdr:cNvSpPr/>
      </xdr:nvSpPr>
      <xdr:spPr bwMode="auto">
        <a:xfrm rot="5400000">
          <a:off x="4748216" y="1793557"/>
          <a:ext cx="100010" cy="109537"/>
        </a:xfrm>
        <a:prstGeom prst="triangle">
          <a:avLst/>
        </a:prstGeom>
        <a:solidFill>
          <a:schemeClr val="accent1">
            <a:lumMod val="60000"/>
            <a:lumOff val="40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ctr"/>
          <a:endParaRPr lang="en-US" sz="1100"/>
        </a:p>
      </xdr:txBody>
    </xdr:sp>
    <xdr:clientData/>
  </xdr:twoCellAnchor>
  <xdr:twoCellAnchor>
    <xdr:from>
      <xdr:col>5</xdr:col>
      <xdr:colOff>1466852</xdr:colOff>
      <xdr:row>13</xdr:row>
      <xdr:rowOff>53342</xdr:rowOff>
    </xdr:from>
    <xdr:to>
      <xdr:col>5</xdr:col>
      <xdr:colOff>1576389</xdr:colOff>
      <xdr:row>13</xdr:row>
      <xdr:rowOff>153352</xdr:rowOff>
    </xdr:to>
    <xdr:sp macro="" textlink="">
      <xdr:nvSpPr>
        <xdr:cNvPr id="7" name="Isosceles Triangle 6">
          <a:extLst>
            <a:ext uri="{FF2B5EF4-FFF2-40B4-BE49-F238E27FC236}">
              <a16:creationId xmlns:a16="http://schemas.microsoft.com/office/drawing/2014/main" id="{00000000-0008-0000-0C00-000007000000}"/>
            </a:ext>
          </a:extLst>
        </xdr:cNvPr>
        <xdr:cNvSpPr/>
      </xdr:nvSpPr>
      <xdr:spPr bwMode="auto">
        <a:xfrm rot="5400000">
          <a:off x="4748216" y="2166938"/>
          <a:ext cx="100010" cy="109537"/>
        </a:xfrm>
        <a:prstGeom prst="triangle">
          <a:avLst/>
        </a:prstGeom>
        <a:solidFill>
          <a:schemeClr val="accent1">
            <a:lumMod val="60000"/>
            <a:lumOff val="40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ct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1615440</xdr:colOff>
      <xdr:row>22</xdr:row>
      <xdr:rowOff>0</xdr:rowOff>
    </xdr:from>
    <xdr:to>
      <xdr:col>2</xdr:col>
      <xdr:colOff>1724977</xdr:colOff>
      <xdr:row>22</xdr:row>
      <xdr:rowOff>8571</xdr:rowOff>
    </xdr:to>
    <xdr:sp macro="" textlink="">
      <xdr:nvSpPr>
        <xdr:cNvPr id="6" name="Isosceles Triangle 5">
          <a:extLst>
            <a:ext uri="{FF2B5EF4-FFF2-40B4-BE49-F238E27FC236}">
              <a16:creationId xmlns:a16="http://schemas.microsoft.com/office/drawing/2014/main" id="{00000000-0008-0000-0E00-000006000000}"/>
            </a:ext>
          </a:extLst>
        </xdr:cNvPr>
        <xdr:cNvSpPr/>
      </xdr:nvSpPr>
      <xdr:spPr bwMode="auto">
        <a:xfrm rot="5400000">
          <a:off x="2199324" y="3614737"/>
          <a:ext cx="100010" cy="109537"/>
        </a:xfrm>
        <a:prstGeom prst="triangle">
          <a:avLst/>
        </a:prstGeom>
        <a:solidFill>
          <a:schemeClr val="accent1">
            <a:lumMod val="60000"/>
            <a:lumOff val="40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1173480</xdr:colOff>
      <xdr:row>5</xdr:row>
      <xdr:rowOff>30958</xdr:rowOff>
    </xdr:to>
    <xdr:pic>
      <xdr:nvPicPr>
        <xdr:cNvPr id="2" name="Picture 1">
          <a:extLst>
            <a:ext uri="{FF2B5EF4-FFF2-40B4-BE49-F238E27FC236}">
              <a16:creationId xmlns:a16="http://schemas.microsoft.com/office/drawing/2014/main" id="{A047A8DF-F99F-4F1C-8B37-1CF5F8AF1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0"/>
          <a:ext cx="1192530" cy="8977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1173480</xdr:colOff>
      <xdr:row>5</xdr:row>
      <xdr:rowOff>30958</xdr:rowOff>
    </xdr:to>
    <xdr:pic>
      <xdr:nvPicPr>
        <xdr:cNvPr id="4" name="Pictur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0"/>
          <a:ext cx="1196340" cy="89963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huduser.gov/portal/sadda/sadda_qct.html"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virginiahousing.com/partners/rental-housing/rental-property-management" TargetMode="External"/><Relationship Id="rId1" Type="http://schemas.openxmlformats.org/officeDocument/2006/relationships/hyperlink" Target="https://www.vhda.com/BusinessPartners/PropertyOwnersManagers/Pages/PropertyOwnersManagers.aspx"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20.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22.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virginiahousing.com/partners/rental-housing/multifamily-loan-applications-forms" TargetMode="External"/><Relationship Id="rId2" Type="http://schemas.openxmlformats.org/officeDocument/2006/relationships/hyperlink" Target="https://www.virginiahousing.com/partners/rental-housing/multifamily-loan-applications-forms" TargetMode="External"/><Relationship Id="rId1" Type="http://schemas.openxmlformats.org/officeDocument/2006/relationships/hyperlink" Target="https://www.virginiahousing.com/staff-directory-rental-housing" TargetMode="Externa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virginiahousing.com/partners/rental-housing/rental-financing-ae-process" TargetMode="External"/><Relationship Id="rId7" Type="http://schemas.openxmlformats.org/officeDocument/2006/relationships/printerSettings" Target="../printerSettings/printerSettings6.bin"/><Relationship Id="rId2" Type="http://schemas.openxmlformats.org/officeDocument/2006/relationships/hyperlink" Target="https://www.virginiahousing.com/partners/rental-housing/multifamily-loan-applications-forms" TargetMode="External"/><Relationship Id="rId1" Type="http://schemas.openxmlformats.org/officeDocument/2006/relationships/hyperlink" Target="https://www.virginiahousing.com/partners/rental-housing/approved-mortgage-brokers" TargetMode="External"/><Relationship Id="rId6" Type="http://schemas.openxmlformats.org/officeDocument/2006/relationships/hyperlink" Target="https://www.virginiahousing.com/partners/rental-housing/rental-property-management" TargetMode="External"/><Relationship Id="rId5" Type="http://schemas.openxmlformats.org/officeDocument/2006/relationships/hyperlink" Target="https://www.virginiahousing.com/partners/rental-housing" TargetMode="External"/><Relationship Id="rId4" Type="http://schemas.openxmlformats.org/officeDocument/2006/relationships/hyperlink" Target="https://www.virginiahousing.com/partners/rental-housing/multifamily-loan-applications-form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irginiahousing.com/partners/rental-housing/rental-financing-ae-proces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6"/>
  <dimension ref="A1:C135"/>
  <sheetViews>
    <sheetView workbookViewId="0"/>
  </sheetViews>
  <sheetFormatPr defaultRowHeight="15"/>
  <cols>
    <col min="1" max="1" width="32.42578125" customWidth="1"/>
  </cols>
  <sheetData>
    <row r="1" spans="1:1" ht="18.75">
      <c r="A1" s="8" t="s">
        <v>945</v>
      </c>
    </row>
    <row r="3" spans="1:1" ht="17.25">
      <c r="A3" s="77"/>
    </row>
    <row r="4" spans="1:1">
      <c r="A4" s="74" t="s">
        <v>946</v>
      </c>
    </row>
    <row r="5" spans="1:1">
      <c r="A5" s="10" t="s">
        <v>621</v>
      </c>
    </row>
    <row r="6" spans="1:1">
      <c r="A6" s="10" t="s">
        <v>622</v>
      </c>
    </row>
    <row r="7" spans="1:1">
      <c r="A7" s="10" t="s">
        <v>3318</v>
      </c>
    </row>
    <row r="10" spans="1:1">
      <c r="A10" s="74" t="s">
        <v>947</v>
      </c>
    </row>
    <row r="11" spans="1:1">
      <c r="A11" s="10" t="s">
        <v>489</v>
      </c>
    </row>
    <row r="12" spans="1:1">
      <c r="A12" s="10" t="s">
        <v>488</v>
      </c>
    </row>
    <row r="13" spans="1:1">
      <c r="A13" s="10" t="s">
        <v>2913</v>
      </c>
    </row>
    <row r="14" spans="1:1">
      <c r="A14" s="179" t="s">
        <v>2914</v>
      </c>
    </row>
    <row r="15" spans="1:1" ht="30">
      <c r="A15" s="179" t="s">
        <v>2915</v>
      </c>
    </row>
    <row r="16" spans="1:1">
      <c r="A16" s="10" t="s">
        <v>2916</v>
      </c>
    </row>
    <row r="17" spans="1:3">
      <c r="A17" s="10" t="s">
        <v>2917</v>
      </c>
    </row>
    <row r="18" spans="1:3">
      <c r="A18" s="10" t="s">
        <v>2918</v>
      </c>
    </row>
    <row r="19" spans="1:3">
      <c r="A19" s="10" t="s">
        <v>2912</v>
      </c>
    </row>
    <row r="20" spans="1:3">
      <c r="A20" s="10" t="s">
        <v>490</v>
      </c>
    </row>
    <row r="21" spans="1:3">
      <c r="A21" s="10" t="s">
        <v>2919</v>
      </c>
    </row>
    <row r="24" spans="1:3">
      <c r="A24" s="7" t="s">
        <v>957</v>
      </c>
    </row>
    <row r="25" spans="1:3">
      <c r="A25" s="103" t="s">
        <v>948</v>
      </c>
    </row>
    <row r="26" spans="1:3">
      <c r="A26" s="103" t="s">
        <v>651</v>
      </c>
    </row>
    <row r="27" spans="1:3">
      <c r="A27" s="103" t="s">
        <v>949</v>
      </c>
    </row>
    <row r="28" spans="1:3">
      <c r="A28" s="103" t="s">
        <v>652</v>
      </c>
    </row>
    <row r="29" spans="1:3">
      <c r="A29" s="103" t="s">
        <v>950</v>
      </c>
    </row>
    <row r="31" spans="1:3">
      <c r="A31" s="7" t="s">
        <v>635</v>
      </c>
    </row>
    <row r="32" spans="1:3">
      <c r="A32" s="24" t="s">
        <v>636</v>
      </c>
      <c r="B32" s="79"/>
      <c r="C32" s="80"/>
    </row>
    <row r="33" spans="1:3">
      <c r="A33" s="81" t="s">
        <v>1099</v>
      </c>
      <c r="C33" s="83"/>
    </row>
    <row r="34" spans="1:3">
      <c r="A34" s="81" t="s">
        <v>1009</v>
      </c>
      <c r="C34" s="83"/>
    </row>
    <row r="35" spans="1:3">
      <c r="A35" s="81" t="s">
        <v>1098</v>
      </c>
      <c r="C35" s="83"/>
    </row>
    <row r="36" spans="1:3">
      <c r="A36" s="81" t="s">
        <v>637</v>
      </c>
      <c r="C36" s="83"/>
    </row>
    <row r="37" spans="1:3">
      <c r="A37" s="81" t="s">
        <v>638</v>
      </c>
      <c r="C37" s="83"/>
    </row>
    <row r="38" spans="1:3">
      <c r="A38" s="81" t="s">
        <v>639</v>
      </c>
      <c r="C38" s="83"/>
    </row>
    <row r="39" spans="1:3">
      <c r="A39" s="25" t="s">
        <v>273</v>
      </c>
      <c r="B39" s="84"/>
      <c r="C39" s="23"/>
    </row>
    <row r="41" spans="1:3">
      <c r="A41" s="108" t="s">
        <v>640</v>
      </c>
    </row>
    <row r="42" spans="1:3">
      <c r="A42" s="114"/>
    </row>
    <row r="43" spans="1:3">
      <c r="A43" s="109" t="s">
        <v>564</v>
      </c>
    </row>
    <row r="44" spans="1:3">
      <c r="A44" s="87" t="s">
        <v>567</v>
      </c>
    </row>
    <row r="45" spans="1:3">
      <c r="A45" s="87" t="s">
        <v>1176</v>
      </c>
    </row>
    <row r="46" spans="1:3">
      <c r="A46" s="109" t="s">
        <v>568</v>
      </c>
    </row>
    <row r="47" spans="1:3">
      <c r="A47" s="109" t="s">
        <v>569</v>
      </c>
    </row>
    <row r="48" spans="1:3">
      <c r="A48" s="109" t="s">
        <v>570</v>
      </c>
    </row>
    <row r="49" spans="1:1">
      <c r="A49" s="109" t="s">
        <v>571</v>
      </c>
    </row>
    <row r="50" spans="1:1">
      <c r="A50" s="109" t="s">
        <v>566</v>
      </c>
    </row>
    <row r="51" spans="1:1">
      <c r="A51" s="109" t="s">
        <v>565</v>
      </c>
    </row>
    <row r="52" spans="1:1">
      <c r="A52" s="110" t="s">
        <v>499</v>
      </c>
    </row>
    <row r="56" spans="1:1">
      <c r="A56" s="174" t="s">
        <v>1183</v>
      </c>
    </row>
    <row r="57" spans="1:1">
      <c r="A57" s="87" t="s">
        <v>10</v>
      </c>
    </row>
    <row r="58" spans="1:1">
      <c r="A58" s="87" t="s">
        <v>1118</v>
      </c>
    </row>
    <row r="59" spans="1:1">
      <c r="A59" s="87" t="s">
        <v>1119</v>
      </c>
    </row>
    <row r="60" spans="1:1">
      <c r="A60" s="87" t="s">
        <v>1120</v>
      </c>
    </row>
    <row r="61" spans="1:1">
      <c r="A61" s="87" t="s">
        <v>1121</v>
      </c>
    </row>
    <row r="62" spans="1:1">
      <c r="A62" s="87" t="s">
        <v>1122</v>
      </c>
    </row>
    <row r="63" spans="1:1">
      <c r="A63" s="87" t="s">
        <v>1123</v>
      </c>
    </row>
    <row r="64" spans="1:1">
      <c r="A64" s="87" t="s">
        <v>1124</v>
      </c>
    </row>
    <row r="65" spans="1:1">
      <c r="A65" s="87" t="s">
        <v>1125</v>
      </c>
    </row>
    <row r="66" spans="1:1">
      <c r="A66" s="87" t="s">
        <v>141</v>
      </c>
    </row>
    <row r="67" spans="1:1">
      <c r="A67" s="87" t="s">
        <v>3288</v>
      </c>
    </row>
    <row r="68" spans="1:1">
      <c r="A68" s="87" t="s">
        <v>3289</v>
      </c>
    </row>
    <row r="69" spans="1:1">
      <c r="A69" s="87" t="s">
        <v>1126</v>
      </c>
    </row>
    <row r="70" spans="1:1">
      <c r="A70" s="88"/>
    </row>
    <row r="72" spans="1:1">
      <c r="A72" s="174" t="s">
        <v>24</v>
      </c>
    </row>
    <row r="73" spans="1:1">
      <c r="A73" s="332" t="s">
        <v>734</v>
      </c>
    </row>
    <row r="74" spans="1:1">
      <c r="A74" s="332" t="s">
        <v>735</v>
      </c>
    </row>
    <row r="75" spans="1:1">
      <c r="A75" s="332" t="s">
        <v>736</v>
      </c>
    </row>
    <row r="76" spans="1:1">
      <c r="A76" s="332" t="s">
        <v>737</v>
      </c>
    </row>
    <row r="77" spans="1:1">
      <c r="A77" s="332" t="s">
        <v>738</v>
      </c>
    </row>
    <row r="78" spans="1:1">
      <c r="A78" s="332" t="s">
        <v>739</v>
      </c>
    </row>
    <row r="79" spans="1:1">
      <c r="A79" s="332" t="s">
        <v>740</v>
      </c>
    </row>
    <row r="80" spans="1:1">
      <c r="A80" s="332" t="s">
        <v>741</v>
      </c>
    </row>
    <row r="81" spans="1:1">
      <c r="A81" s="332" t="s">
        <v>742</v>
      </c>
    </row>
    <row r="82" spans="1:1">
      <c r="A82" s="332" t="s">
        <v>743</v>
      </c>
    </row>
    <row r="83" spans="1:1">
      <c r="A83" s="332" t="s">
        <v>744</v>
      </c>
    </row>
    <row r="84" spans="1:1">
      <c r="A84" s="332" t="s">
        <v>745</v>
      </c>
    </row>
    <row r="85" spans="1:1">
      <c r="A85" s="332" t="s">
        <v>746</v>
      </c>
    </row>
    <row r="86" spans="1:1">
      <c r="A86" s="332" t="s">
        <v>747</v>
      </c>
    </row>
    <row r="87" spans="1:1">
      <c r="A87" s="332" t="s">
        <v>748</v>
      </c>
    </row>
    <row r="88" spans="1:1">
      <c r="A88" s="332" t="s">
        <v>749</v>
      </c>
    </row>
    <row r="89" spans="1:1">
      <c r="A89" s="332" t="s">
        <v>750</v>
      </c>
    </row>
    <row r="90" spans="1:1">
      <c r="A90" s="332" t="s">
        <v>751</v>
      </c>
    </row>
    <row r="91" spans="1:1">
      <c r="A91" s="332" t="s">
        <v>752</v>
      </c>
    </row>
    <row r="92" spans="1:1">
      <c r="A92" s="332" t="s">
        <v>753</v>
      </c>
    </row>
    <row r="93" spans="1:1">
      <c r="A93" s="332" t="s">
        <v>754</v>
      </c>
    </row>
    <row r="94" spans="1:1">
      <c r="A94" s="332" t="s">
        <v>755</v>
      </c>
    </row>
    <row r="95" spans="1:1">
      <c r="A95" s="332" t="s">
        <v>756</v>
      </c>
    </row>
    <row r="96" spans="1:1">
      <c r="A96" s="332" t="s">
        <v>757</v>
      </c>
    </row>
    <row r="97" spans="1:1">
      <c r="A97" s="332" t="s">
        <v>758</v>
      </c>
    </row>
    <row r="98" spans="1:1">
      <c r="A98" s="332" t="s">
        <v>759</v>
      </c>
    </row>
    <row r="99" spans="1:1">
      <c r="A99" s="332" t="s">
        <v>760</v>
      </c>
    </row>
    <row r="100" spans="1:1">
      <c r="A100" s="332" t="s">
        <v>761</v>
      </c>
    </row>
    <row r="101" spans="1:1">
      <c r="A101" s="332" t="s">
        <v>762</v>
      </c>
    </row>
    <row r="102" spans="1:1">
      <c r="A102" s="332" t="s">
        <v>763</v>
      </c>
    </row>
    <row r="103" spans="1:1">
      <c r="A103" s="332" t="s">
        <v>764</v>
      </c>
    </row>
    <row r="104" spans="1:1">
      <c r="A104" s="332" t="s">
        <v>765</v>
      </c>
    </row>
    <row r="105" spans="1:1">
      <c r="A105" s="332" t="s">
        <v>766</v>
      </c>
    </row>
    <row r="106" spans="1:1">
      <c r="A106" s="332" t="s">
        <v>767</v>
      </c>
    </row>
    <row r="107" spans="1:1">
      <c r="A107" s="332" t="s">
        <v>768</v>
      </c>
    </row>
    <row r="108" spans="1:1">
      <c r="A108" s="332" t="s">
        <v>769</v>
      </c>
    </row>
    <row r="109" spans="1:1">
      <c r="A109" s="332" t="s">
        <v>770</v>
      </c>
    </row>
    <row r="110" spans="1:1">
      <c r="A110" s="332" t="s">
        <v>771</v>
      </c>
    </row>
    <row r="111" spans="1:1">
      <c r="A111" s="332" t="s">
        <v>772</v>
      </c>
    </row>
    <row r="112" spans="1:1">
      <c r="A112" s="332" t="s">
        <v>773</v>
      </c>
    </row>
    <row r="113" spans="1:1">
      <c r="A113" s="332" t="s">
        <v>774</v>
      </c>
    </row>
    <row r="114" spans="1:1">
      <c r="A114" s="332" t="s">
        <v>775</v>
      </c>
    </row>
    <row r="115" spans="1:1">
      <c r="A115" s="332" t="s">
        <v>776</v>
      </c>
    </row>
    <row r="116" spans="1:1">
      <c r="A116" s="332" t="s">
        <v>777</v>
      </c>
    </row>
    <row r="117" spans="1:1">
      <c r="A117" s="332" t="s">
        <v>778</v>
      </c>
    </row>
    <row r="118" spans="1:1">
      <c r="A118" s="332" t="s">
        <v>344</v>
      </c>
    </row>
    <row r="119" spans="1:1">
      <c r="A119" s="332" t="s">
        <v>779</v>
      </c>
    </row>
    <row r="120" spans="1:1">
      <c r="A120" s="332" t="s">
        <v>780</v>
      </c>
    </row>
    <row r="121" spans="1:1">
      <c r="A121" s="332" t="s">
        <v>781</v>
      </c>
    </row>
    <row r="122" spans="1:1">
      <c r="A122" s="332" t="s">
        <v>782</v>
      </c>
    </row>
    <row r="123" spans="1:1">
      <c r="A123" s="333" t="s">
        <v>783</v>
      </c>
    </row>
    <row r="126" spans="1:1">
      <c r="A126" s="631" t="s">
        <v>3306</v>
      </c>
    </row>
    <row r="127" spans="1:1">
      <c r="A127" s="631" t="s">
        <v>3307</v>
      </c>
    </row>
    <row r="128" spans="1:1">
      <c r="A128" s="629" t="s">
        <v>3160</v>
      </c>
    </row>
    <row r="129" spans="1:1">
      <c r="A129" s="629" t="s">
        <v>3162</v>
      </c>
    </row>
    <row r="130" spans="1:1">
      <c r="A130" s="629" t="s">
        <v>3163</v>
      </c>
    </row>
    <row r="131" spans="1:1">
      <c r="A131" s="402" t="s">
        <v>3165</v>
      </c>
    </row>
    <row r="132" spans="1:1">
      <c r="A132" s="630" t="s">
        <v>3167</v>
      </c>
    </row>
    <row r="133" spans="1:1">
      <c r="A133" s="630" t="s">
        <v>3169</v>
      </c>
    </row>
    <row r="134" spans="1:1">
      <c r="A134" s="865" t="s">
        <v>3170</v>
      </c>
    </row>
    <row r="135" spans="1:1">
      <c r="A135" s="866"/>
    </row>
  </sheetData>
  <sheetProtection algorithmName="SHA-512" hashValue="Dh26I9HLjnYmTPAFqHdjknLdrOHJNp8eLyf4e6qojqCNFTTFtnIrgx4Lte7fN6f99qC9cAZsl9af9RbabHsdKg==" saltValue="DBjmetWRFEwoVUw8nOUTlQ==" spinCount="100000" sheet="1" objects="1" scenarios="1" autoFilter="0"/>
  <mergeCells count="1">
    <mergeCell ref="A134:A13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A72"/>
  <sheetViews>
    <sheetView workbookViewId="0">
      <selection activeCell="D7" sqref="D7:H7"/>
    </sheetView>
  </sheetViews>
  <sheetFormatPr defaultRowHeight="14.25"/>
  <cols>
    <col min="1" max="1" width="5.42578125" style="359" customWidth="1"/>
    <col min="2" max="2" width="6" style="359" customWidth="1"/>
    <col min="3" max="3" width="13.140625" style="359" customWidth="1"/>
    <col min="4" max="4" width="10.42578125" style="359" customWidth="1"/>
    <col min="5" max="5" width="13" style="359" customWidth="1"/>
    <col min="6" max="6" width="11.85546875" style="359" customWidth="1"/>
    <col min="7" max="7" width="12" style="359" customWidth="1"/>
    <col min="8" max="8" width="18.85546875" style="359" customWidth="1"/>
    <col min="9" max="9" width="13.42578125" style="359" customWidth="1"/>
    <col min="10" max="10" width="11.42578125" style="359" customWidth="1"/>
    <col min="11" max="11" width="4.28515625" style="359" customWidth="1"/>
    <col min="12" max="12" width="23.7109375" style="359" customWidth="1"/>
    <col min="13" max="13" width="5.5703125" style="391" customWidth="1"/>
    <col min="14" max="14" width="3.85546875" style="359" hidden="1" customWidth="1"/>
    <col min="15" max="15" width="13.5703125" style="359" hidden="1" customWidth="1"/>
    <col min="16" max="16" width="23.7109375" style="359" hidden="1" customWidth="1"/>
    <col min="17" max="18" width="8.85546875" style="359" hidden="1" customWidth="1"/>
    <col min="19" max="19" width="13.28515625" style="359" hidden="1" customWidth="1"/>
    <col min="20" max="20" width="20.5703125" style="359" hidden="1" customWidth="1"/>
    <col min="21" max="25" width="8.85546875" style="359" hidden="1" customWidth="1"/>
    <col min="26" max="26" width="16.28515625" style="359" hidden="1" customWidth="1"/>
    <col min="27" max="27" width="2.42578125" style="391" customWidth="1"/>
    <col min="28" max="16384" width="9.140625" style="359"/>
  </cols>
  <sheetData>
    <row r="1" spans="1:23" ht="15">
      <c r="A1" s="919" t="s">
        <v>3341</v>
      </c>
      <c r="B1" s="919"/>
      <c r="C1" s="919"/>
      <c r="D1" s="919"/>
      <c r="E1" s="919"/>
      <c r="F1" s="919"/>
      <c r="G1" s="919"/>
      <c r="H1" s="919"/>
      <c r="I1" s="919"/>
      <c r="J1" s="919"/>
      <c r="L1" s="78" t="s">
        <v>3340</v>
      </c>
    </row>
    <row r="2" spans="1:23" ht="6" customHeight="1" thickBot="1">
      <c r="A2" s="1"/>
      <c r="B2" s="1"/>
      <c r="C2" s="1"/>
      <c r="D2" s="1"/>
      <c r="E2" s="1"/>
      <c r="F2" s="1"/>
      <c r="G2" s="1"/>
      <c r="H2" s="1"/>
      <c r="I2" s="1"/>
      <c r="J2" s="1"/>
      <c r="K2" s="1"/>
      <c r="L2" s="559"/>
    </row>
    <row r="3" spans="1:23">
      <c r="S3" s="414" t="s">
        <v>3309</v>
      </c>
      <c r="T3" s="421"/>
      <c r="U3" s="421"/>
      <c r="V3" s="415"/>
    </row>
    <row r="4" spans="1:23" ht="15.75">
      <c r="A4" s="535" t="s">
        <v>34</v>
      </c>
      <c r="H4" s="433"/>
      <c r="I4" s="433" t="s">
        <v>3181</v>
      </c>
      <c r="J4" s="403" t="s">
        <v>74</v>
      </c>
      <c r="K4" s="404"/>
      <c r="L4" s="405" t="str">
        <f>IF(OR(J4="00/00/0000",J5="00/00/0000"), "Please Fill in Dates", "")</f>
        <v>Please Fill in Dates</v>
      </c>
      <c r="P4" s="406" t="s">
        <v>492</v>
      </c>
      <c r="S4" s="424" t="s">
        <v>3310</v>
      </c>
      <c r="V4" s="426"/>
    </row>
    <row r="5" spans="1:23" ht="18">
      <c r="A5" s="377"/>
      <c r="I5" s="433" t="s">
        <v>3182</v>
      </c>
      <c r="J5" s="403" t="s">
        <v>74</v>
      </c>
      <c r="K5" s="404"/>
      <c r="L5" s="405"/>
      <c r="P5" s="406"/>
      <c r="S5" s="392" t="s">
        <v>787</v>
      </c>
      <c r="T5" s="393"/>
      <c r="U5" s="393"/>
      <c r="V5" s="394"/>
    </row>
    <row r="6" spans="1:23" ht="8.4499999999999993" customHeight="1">
      <c r="A6" s="377"/>
      <c r="P6" s="407"/>
    </row>
    <row r="7" spans="1:23" ht="15" customHeight="1">
      <c r="A7" s="408">
        <v>1</v>
      </c>
      <c r="B7" s="359" t="s">
        <v>3019</v>
      </c>
      <c r="D7" s="916"/>
      <c r="E7" s="916"/>
      <c r="F7" s="916"/>
      <c r="G7" s="916"/>
      <c r="H7" s="916"/>
      <c r="P7" s="20" t="s">
        <v>53</v>
      </c>
    </row>
    <row r="8" spans="1:23" ht="13.15" customHeight="1">
      <c r="P8" s="409" t="b">
        <v>1</v>
      </c>
    </row>
    <row r="9" spans="1:23" ht="15" customHeight="1">
      <c r="A9" s="408">
        <v>2</v>
      </c>
      <c r="B9" s="359" t="s">
        <v>21</v>
      </c>
      <c r="D9" s="916"/>
      <c r="E9" s="916"/>
      <c r="F9" s="916"/>
      <c r="G9" s="916"/>
      <c r="H9" s="916"/>
      <c r="P9" s="409" t="b">
        <v>0</v>
      </c>
    </row>
    <row r="10" spans="1:23" ht="15" customHeight="1">
      <c r="B10" s="359" t="s">
        <v>22</v>
      </c>
      <c r="D10" s="921"/>
      <c r="E10" s="921"/>
      <c r="F10" s="921"/>
      <c r="G10" s="921"/>
      <c r="H10" s="921"/>
    </row>
    <row r="11" spans="1:23" ht="15" customHeight="1">
      <c r="B11" s="359" t="s">
        <v>23</v>
      </c>
      <c r="C11" s="916"/>
      <c r="D11" s="916"/>
      <c r="E11" s="916"/>
      <c r="F11" s="410" t="s">
        <v>24</v>
      </c>
      <c r="G11" s="411"/>
      <c r="H11" s="412" t="s">
        <v>25</v>
      </c>
      <c r="I11" s="413"/>
    </row>
    <row r="12" spans="1:23" ht="13.15" customHeight="1"/>
    <row r="13" spans="1:23" ht="15" customHeight="1">
      <c r="A13" s="408">
        <v>3</v>
      </c>
      <c r="B13" s="359" t="s">
        <v>3079</v>
      </c>
    </row>
    <row r="14" spans="1:23" ht="39.75" customHeight="1">
      <c r="B14" s="922"/>
      <c r="C14" s="923"/>
      <c r="D14" s="923"/>
      <c r="E14" s="923"/>
      <c r="F14" s="923"/>
      <c r="G14" s="923"/>
      <c r="H14" s="923"/>
      <c r="I14" s="923"/>
      <c r="J14" s="924"/>
      <c r="K14" s="416"/>
    </row>
    <row r="15" spans="1:23" ht="14.45" customHeight="1">
      <c r="B15" s="379"/>
      <c r="C15" s="379"/>
      <c r="D15" s="379"/>
      <c r="E15" s="379"/>
      <c r="F15" s="379"/>
      <c r="G15" s="379"/>
      <c r="H15" s="379"/>
      <c r="I15" s="379"/>
      <c r="J15" s="379"/>
      <c r="K15" s="379"/>
    </row>
    <row r="16" spans="1:23" ht="15" customHeight="1">
      <c r="A16" s="408">
        <v>4</v>
      </c>
      <c r="B16" s="359" t="s">
        <v>26</v>
      </c>
      <c r="D16" s="915"/>
      <c r="E16" s="916"/>
      <c r="F16" s="916"/>
      <c r="G16" s="408">
        <v>5</v>
      </c>
      <c r="H16" s="359" t="s">
        <v>27</v>
      </c>
      <c r="I16" s="916"/>
      <c r="J16" s="916"/>
      <c r="K16" s="399"/>
      <c r="P16" s="414" t="s">
        <v>2990</v>
      </c>
      <c r="Q16" s="415"/>
      <c r="W16" s="418"/>
    </row>
    <row r="17" spans="1:19" ht="10.9" customHeight="1">
      <c r="P17" s="392" t="s">
        <v>2989</v>
      </c>
      <c r="Q17" s="394" t="b">
        <v>1</v>
      </c>
    </row>
    <row r="18" spans="1:19" ht="15" customHeight="1">
      <c r="A18" s="408">
        <v>6</v>
      </c>
      <c r="B18" s="359" t="s">
        <v>47</v>
      </c>
      <c r="E18" s="413"/>
      <c r="G18" s="408">
        <v>7</v>
      </c>
      <c r="H18" s="359" t="s">
        <v>867</v>
      </c>
      <c r="J18" s="413"/>
      <c r="L18" s="360" t="s">
        <v>1022</v>
      </c>
    </row>
    <row r="19" spans="1:19" ht="15" customHeight="1">
      <c r="B19" s="359" t="s">
        <v>48</v>
      </c>
      <c r="E19" s="413"/>
    </row>
    <row r="20" spans="1:19" ht="15" customHeight="1">
      <c r="B20" s="359" t="s">
        <v>49</v>
      </c>
      <c r="E20" s="413"/>
      <c r="G20" s="408">
        <v>8</v>
      </c>
      <c r="H20" s="359" t="s">
        <v>1103</v>
      </c>
      <c r="I20" s="915"/>
      <c r="J20" s="915"/>
    </row>
    <row r="21" spans="1:19" ht="10.9" customHeight="1"/>
    <row r="22" spans="1:19" ht="15" customHeight="1">
      <c r="A22" s="408">
        <v>9</v>
      </c>
      <c r="B22" s="359" t="s">
        <v>3402</v>
      </c>
      <c r="G22" s="419"/>
    </row>
    <row r="23" spans="1:19" ht="10.9" customHeight="1"/>
    <row r="24" spans="1:19" ht="15" customHeight="1">
      <c r="A24" s="408">
        <v>10</v>
      </c>
      <c r="B24" s="359" t="s">
        <v>29</v>
      </c>
      <c r="D24" s="413"/>
      <c r="G24" s="408">
        <v>11</v>
      </c>
      <c r="H24" s="359" t="s">
        <v>28</v>
      </c>
      <c r="J24" s="413"/>
    </row>
    <row r="25" spans="1:19" ht="15" customHeight="1">
      <c r="A25" s="420"/>
      <c r="H25" s="359" t="s">
        <v>2928</v>
      </c>
    </row>
    <row r="26" spans="1:19" ht="15" customHeight="1">
      <c r="A26" s="408"/>
      <c r="H26" s="359" t="s">
        <v>2929</v>
      </c>
      <c r="J26" s="419"/>
      <c r="O26" s="414"/>
      <c r="P26" s="421"/>
      <c r="Q26" s="421"/>
      <c r="R26" s="415"/>
    </row>
    <row r="27" spans="1:19" ht="13.15" customHeight="1">
      <c r="H27" s="370"/>
      <c r="O27" s="392"/>
      <c r="P27" s="393"/>
      <c r="Q27" s="393"/>
      <c r="R27" s="394"/>
    </row>
    <row r="28" spans="1:19" ht="15" customHeight="1">
      <c r="A28" s="408">
        <v>12</v>
      </c>
      <c r="B28" s="359" t="s">
        <v>859</v>
      </c>
      <c r="G28" s="370"/>
      <c r="H28" s="413" t="b">
        <v>0</v>
      </c>
      <c r="L28" s="920" t="str">
        <f>O30</f>
        <v/>
      </c>
    </row>
    <row r="29" spans="1:19" ht="13.9" customHeight="1">
      <c r="A29" s="408"/>
      <c r="G29" s="370"/>
      <c r="H29" s="370"/>
      <c r="L29" s="920"/>
      <c r="O29" s="422" t="s">
        <v>2896</v>
      </c>
      <c r="P29" s="421"/>
      <c r="Q29" s="421"/>
      <c r="R29" s="421"/>
      <c r="S29" s="415"/>
    </row>
    <row r="30" spans="1:19" ht="15" customHeight="1">
      <c r="A30" s="408">
        <v>13</v>
      </c>
      <c r="B30" s="359" t="s">
        <v>328</v>
      </c>
      <c r="D30" s="359" t="s">
        <v>631</v>
      </c>
      <c r="E30" s="413"/>
      <c r="G30" s="408">
        <v>14</v>
      </c>
      <c r="H30" s="413"/>
      <c r="I30" s="359" t="s">
        <v>2930</v>
      </c>
      <c r="K30" s="423"/>
      <c r="L30" s="366"/>
      <c r="O30" s="392" t="str">
        <f>IF(H28=TRUE, "If True, use Mixed Use Application available on VirginiaHousing.com", "")</f>
        <v/>
      </c>
      <c r="P30" s="393"/>
      <c r="Q30" s="393"/>
      <c r="R30" s="393"/>
      <c r="S30" s="394"/>
    </row>
    <row r="31" spans="1:19" ht="15" customHeight="1">
      <c r="D31" s="359" t="s">
        <v>30</v>
      </c>
      <c r="E31" s="413"/>
      <c r="H31" s="370" t="str">
        <f>O32</f>
        <v/>
      </c>
      <c r="J31" s="423"/>
      <c r="O31" s="414" t="s">
        <v>3034</v>
      </c>
      <c r="P31" s="421"/>
      <c r="Q31" s="421"/>
      <c r="R31" s="415"/>
    </row>
    <row r="32" spans="1:19" ht="15" customHeight="1">
      <c r="D32" s="359" t="s">
        <v>31</v>
      </c>
      <c r="E32" s="413"/>
      <c r="G32" s="408">
        <v>15</v>
      </c>
      <c r="H32" s="413"/>
      <c r="I32" s="359" t="s">
        <v>978</v>
      </c>
      <c r="O32" s="392" t="str">
        <f>IF(H30&gt;D24, "LIHTC Units cannot be greater than Total Units.", "")</f>
        <v/>
      </c>
      <c r="P32" s="393"/>
      <c r="Q32" s="393"/>
      <c r="R32" s="394"/>
    </row>
    <row r="33" spans="1:20" ht="15" customHeight="1">
      <c r="D33" s="359" t="s">
        <v>32</v>
      </c>
      <c r="E33" s="413"/>
      <c r="H33" s="370"/>
    </row>
    <row r="34" spans="1:20" ht="15" customHeight="1">
      <c r="D34" s="359" t="s">
        <v>33</v>
      </c>
      <c r="E34" s="413"/>
      <c r="O34" s="414" t="s">
        <v>632</v>
      </c>
      <c r="P34" s="421"/>
      <c r="Q34" s="421"/>
      <c r="R34" s="415"/>
    </row>
    <row r="35" spans="1:20" ht="15" customHeight="1">
      <c r="E35" s="359">
        <f>SUM(E30:E34)</f>
        <v>0</v>
      </c>
      <c r="G35" s="370"/>
      <c r="O35" s="392" t="str">
        <f>IF(E35=D24,"", "Error -Total Units should match sum of Unit Types.")</f>
        <v/>
      </c>
      <c r="P35" s="393"/>
      <c r="Q35" s="393"/>
      <c r="R35" s="394"/>
    </row>
    <row r="36" spans="1:20" ht="13.15" customHeight="1">
      <c r="B36" s="370" t="str">
        <f>O35</f>
        <v/>
      </c>
      <c r="G36" s="370"/>
      <c r="O36" s="414" t="s">
        <v>613</v>
      </c>
      <c r="P36" s="421"/>
      <c r="Q36" s="415"/>
      <c r="S36" s="359" t="s">
        <v>731</v>
      </c>
    </row>
    <row r="37" spans="1:20" ht="15" customHeight="1">
      <c r="A37" s="408">
        <v>16</v>
      </c>
      <c r="B37" s="359" t="s">
        <v>1003</v>
      </c>
      <c r="J37" s="413">
        <v>0</v>
      </c>
      <c r="O37" s="424" t="s">
        <v>614</v>
      </c>
      <c r="P37" s="425" t="str">
        <f>IF(P39=1,"Mixed Use/Mixed Income",IF(P40=1,"Supportive Housing",IF(P38=1,"Mixed Income Only","General Residential")))</f>
        <v>General Residential</v>
      </c>
      <c r="Q37" s="426"/>
    </row>
    <row r="38" spans="1:20" ht="15" customHeight="1">
      <c r="O38" s="397" t="s">
        <v>834</v>
      </c>
      <c r="P38" s="359">
        <f>IF(AND('Ex.3 Tenant Selection Plan'!O15&gt;0, H28=FALSE), 1, 0)</f>
        <v>0</v>
      </c>
      <c r="S38" s="359">
        <f>G22</f>
        <v>0</v>
      </c>
      <c r="T38" s="359" t="str">
        <f>IF(S38="Elderly", "Elderly - non specific", IF(S38="Disabled", "PWD - Non Specific", IF(S38 = "Homeless", "Homeless - Other", "GENERAL")))</f>
        <v>GENERAL</v>
      </c>
    </row>
    <row r="39" spans="1:20" ht="15" customHeight="1">
      <c r="A39" s="408">
        <v>17</v>
      </c>
      <c r="B39" s="359" t="s">
        <v>612</v>
      </c>
      <c r="F39" s="413" t="b">
        <v>0</v>
      </c>
      <c r="K39" s="369"/>
      <c r="O39" s="424" t="s">
        <v>835</v>
      </c>
      <c r="P39" s="359">
        <f>IF(H28=TRUE, 1, 0)</f>
        <v>0</v>
      </c>
      <c r="Q39" s="426"/>
      <c r="T39" s="427" t="str">
        <f>T38</f>
        <v>GENERAL</v>
      </c>
    </row>
    <row r="40" spans="1:20" ht="15" customHeight="1">
      <c r="O40" s="392" t="s">
        <v>615</v>
      </c>
      <c r="P40" s="393">
        <f>IF(J37&gt;0,1,0)</f>
        <v>0</v>
      </c>
      <c r="Q40" s="394"/>
    </row>
    <row r="41" spans="1:20" ht="15" customHeight="1">
      <c r="A41" s="408">
        <v>18</v>
      </c>
      <c r="B41" s="359" t="s">
        <v>35</v>
      </c>
      <c r="H41" s="915"/>
      <c r="I41" s="916"/>
      <c r="J41" s="916"/>
      <c r="O41" s="414" t="s">
        <v>3035</v>
      </c>
      <c r="P41" s="421"/>
      <c r="Q41" s="415"/>
    </row>
    <row r="42" spans="1:20" ht="15" customHeight="1">
      <c r="A42" s="420"/>
      <c r="B42" s="359" t="s">
        <v>36</v>
      </c>
      <c r="H42" s="428">
        <v>0</v>
      </c>
      <c r="O42" s="392" t="str">
        <f>IF(H42&gt;1, "Error: 100% max", "")</f>
        <v/>
      </c>
      <c r="P42" s="393"/>
      <c r="Q42" s="394"/>
    </row>
    <row r="43" spans="1:20" ht="15" customHeight="1">
      <c r="A43" s="420"/>
      <c r="H43" s="370" t="str">
        <f>O42</f>
        <v/>
      </c>
      <c r="K43" s="369"/>
      <c r="O43" s="429" t="s">
        <v>2922</v>
      </c>
      <c r="P43" s="430"/>
      <c r="Q43" s="431" t="str">
        <f>IFERROR(I45/D24,"")</f>
        <v/>
      </c>
      <c r="S43" s="359" t="s">
        <v>732</v>
      </c>
    </row>
    <row r="44" spans="1:20" ht="15" customHeight="1">
      <c r="A44" s="408">
        <v>19</v>
      </c>
      <c r="B44" s="359" t="s">
        <v>2923</v>
      </c>
      <c r="O44" s="414" t="s">
        <v>633</v>
      </c>
      <c r="P44" s="421"/>
      <c r="Q44" s="415"/>
      <c r="T44" s="359" t="s">
        <v>485</v>
      </c>
    </row>
    <row r="45" spans="1:20" ht="15" customHeight="1">
      <c r="C45" s="359" t="s">
        <v>2931</v>
      </c>
      <c r="I45" s="413">
        <v>0</v>
      </c>
      <c r="O45" s="392" t="s">
        <v>634</v>
      </c>
      <c r="P45" s="393" t="str">
        <f>IF(I45&gt;D24,"Error - UD Units cannot be greater than Total Units", "")</f>
        <v/>
      </c>
      <c r="Q45" s="394"/>
      <c r="T45" s="359" t="s">
        <v>486</v>
      </c>
    </row>
    <row r="46" spans="1:20" ht="15" customHeight="1">
      <c r="A46" s="420"/>
      <c r="C46" s="359" t="s">
        <v>2924</v>
      </c>
      <c r="I46" s="413">
        <v>0</v>
      </c>
      <c r="K46" s="398"/>
      <c r="T46" s="359" t="s">
        <v>487</v>
      </c>
    </row>
    <row r="47" spans="1:20" ht="15" customHeight="1">
      <c r="C47" s="359" t="s">
        <v>2926</v>
      </c>
      <c r="I47" s="413">
        <v>0</v>
      </c>
    </row>
    <row r="48" spans="1:20" ht="15" customHeight="1">
      <c r="C48" s="359" t="s">
        <v>2925</v>
      </c>
      <c r="I48" s="413">
        <v>0</v>
      </c>
    </row>
    <row r="49" spans="1:17" ht="15" customHeight="1">
      <c r="A49" s="420"/>
      <c r="C49" s="359" t="s">
        <v>2927</v>
      </c>
      <c r="I49" s="413">
        <v>0</v>
      </c>
      <c r="K49" s="432"/>
      <c r="L49" s="432"/>
    </row>
    <row r="50" spans="1:17" ht="15" customHeight="1"/>
    <row r="51" spans="1:17" ht="15" customHeight="1">
      <c r="A51" s="408">
        <v>20</v>
      </c>
      <c r="B51" s="359" t="s">
        <v>2944</v>
      </c>
      <c r="G51" s="413"/>
      <c r="H51" s="423"/>
      <c r="I51" s="433" t="s">
        <v>685</v>
      </c>
      <c r="J51" s="413">
        <v>0</v>
      </c>
      <c r="K51" s="369"/>
      <c r="O51" s="359" t="s">
        <v>686</v>
      </c>
    </row>
    <row r="52" spans="1:17" ht="15" customHeight="1">
      <c r="A52" s="408"/>
      <c r="K52" s="369"/>
    </row>
    <row r="53" spans="1:17" ht="15" customHeight="1">
      <c r="B53" s="359" t="s">
        <v>684</v>
      </c>
      <c r="G53" s="413"/>
      <c r="H53" s="918" t="s">
        <v>1004</v>
      </c>
      <c r="I53" s="918"/>
      <c r="J53" s="434"/>
      <c r="O53" s="414" t="s">
        <v>481</v>
      </c>
      <c r="P53" s="421"/>
      <c r="Q53" s="415" t="s">
        <v>479</v>
      </c>
    </row>
    <row r="54" spans="1:17" ht="15" customHeight="1">
      <c r="H54" s="379"/>
      <c r="I54" s="379"/>
      <c r="O54" s="424" t="s">
        <v>480</v>
      </c>
      <c r="Q54" s="426" t="s">
        <v>478</v>
      </c>
    </row>
    <row r="55" spans="1:17" ht="15" customHeight="1">
      <c r="H55" s="435"/>
      <c r="I55" s="435"/>
      <c r="J55" s="435"/>
      <c r="O55" s="424" t="s">
        <v>482</v>
      </c>
      <c r="Q55" s="426"/>
    </row>
    <row r="56" spans="1:17" ht="15" customHeight="1">
      <c r="A56" s="408">
        <v>21</v>
      </c>
      <c r="B56" s="359" t="s">
        <v>676</v>
      </c>
      <c r="G56" s="413" t="b">
        <v>0</v>
      </c>
      <c r="O56" s="392"/>
      <c r="P56" s="393"/>
      <c r="Q56" s="394"/>
    </row>
    <row r="57" spans="1:17" ht="15" customHeight="1">
      <c r="B57" s="436" t="s">
        <v>494</v>
      </c>
      <c r="E57" s="916"/>
      <c r="F57" s="916"/>
      <c r="G57" s="916"/>
      <c r="H57" s="916"/>
    </row>
    <row r="58" spans="1:17" ht="15" customHeight="1">
      <c r="B58" s="436" t="s">
        <v>2932</v>
      </c>
      <c r="F58" s="912"/>
      <c r="G58" s="912"/>
      <c r="H58" s="912"/>
      <c r="I58" s="912"/>
      <c r="J58" s="912"/>
    </row>
    <row r="59" spans="1:17" ht="15" customHeight="1">
      <c r="F59" s="912"/>
      <c r="G59" s="912"/>
      <c r="H59" s="912"/>
      <c r="I59" s="912"/>
      <c r="J59" s="912"/>
      <c r="O59" s="359" t="s">
        <v>733</v>
      </c>
      <c r="P59" s="437" t="str">
        <f>IF(G53&gt;"",G53, IF(G51&gt;"", G51, ""))</f>
        <v/>
      </c>
    </row>
    <row r="60" spans="1:17" ht="15" customHeight="1">
      <c r="F60" s="913"/>
      <c r="G60" s="913"/>
      <c r="H60" s="913"/>
      <c r="I60" s="913"/>
      <c r="J60" s="913"/>
    </row>
    <row r="61" spans="1:17" ht="15" customHeight="1"/>
    <row r="62" spans="1:17" ht="15" customHeight="1">
      <c r="B62" s="436" t="s">
        <v>2933</v>
      </c>
      <c r="F62" s="413"/>
    </row>
    <row r="63" spans="1:17" ht="15" customHeight="1">
      <c r="B63" s="436" t="s">
        <v>2934</v>
      </c>
      <c r="F63" s="413"/>
    </row>
    <row r="64" spans="1:17" ht="15" customHeight="1"/>
    <row r="65" spans="1:11" ht="15" customHeight="1">
      <c r="A65" s="408">
        <v>22</v>
      </c>
      <c r="B65" s="359" t="s">
        <v>3401</v>
      </c>
      <c r="H65" s="917"/>
      <c r="I65" s="917"/>
      <c r="J65" s="917"/>
    </row>
    <row r="66" spans="1:11" ht="15" customHeight="1"/>
    <row r="67" spans="1:11" ht="15" customHeight="1">
      <c r="B67" s="359" t="s">
        <v>2948</v>
      </c>
      <c r="F67" s="917"/>
      <c r="G67" s="917"/>
      <c r="H67" s="917"/>
      <c r="I67" s="917"/>
    </row>
    <row r="68" spans="1:11" ht="15" customHeight="1"/>
    <row r="69" spans="1:11" ht="15" customHeight="1">
      <c r="A69" s="408">
        <v>23</v>
      </c>
      <c r="B69" s="359" t="s">
        <v>987</v>
      </c>
      <c r="I69" s="917"/>
      <c r="J69" s="917"/>
      <c r="K69" s="438"/>
    </row>
    <row r="70" spans="1:11" ht="15" customHeight="1">
      <c r="F70" s="359" t="s">
        <v>924</v>
      </c>
      <c r="H70" s="912"/>
      <c r="I70" s="914"/>
      <c r="J70" s="914"/>
      <c r="K70" s="368"/>
    </row>
    <row r="71" spans="1:11" ht="15" customHeight="1">
      <c r="H71" s="912"/>
      <c r="I71" s="912"/>
      <c r="J71" s="912"/>
      <c r="K71" s="368"/>
    </row>
    <row r="72" spans="1:11" ht="15" customHeight="1">
      <c r="H72" s="913"/>
      <c r="I72" s="913"/>
      <c r="J72" s="913"/>
      <c r="K72" s="368"/>
    </row>
  </sheetData>
  <sheetProtection algorithmName="SHA-512" hashValue="KFbSXT8bgqn3AplM8vG3wOupQ9OoaCmALuWckNQVebDF17miwxe0tMBbojNvXstUzNy6rjKo6RMldcd4bWxVtQ==" saltValue="mgpbiYPUXeDqF3/bsnYS8w==" spinCount="100000" sheet="1" objects="1" scenarios="1" autoFilter="0"/>
  <mergeCells count="18">
    <mergeCell ref="A1:J1"/>
    <mergeCell ref="L28:L29"/>
    <mergeCell ref="D7:H7"/>
    <mergeCell ref="D9:H9"/>
    <mergeCell ref="D10:H10"/>
    <mergeCell ref="C11:E11"/>
    <mergeCell ref="D16:F16"/>
    <mergeCell ref="B14:J14"/>
    <mergeCell ref="I20:J20"/>
    <mergeCell ref="I16:J16"/>
    <mergeCell ref="F58:J60"/>
    <mergeCell ref="H70:J72"/>
    <mergeCell ref="H41:J41"/>
    <mergeCell ref="E57:H57"/>
    <mergeCell ref="I69:J69"/>
    <mergeCell ref="F67:I67"/>
    <mergeCell ref="H65:J65"/>
    <mergeCell ref="H53:I53"/>
  </mergeCells>
  <dataValidations count="17">
    <dataValidation type="list" allowBlank="1" showInputMessage="1" showErrorMessage="1" errorTitle="Invalid Entry" error="Must select True or False" sqref="F39" xr:uid="{00000000-0002-0000-0700-000000000000}">
      <formula1>$P$8:$P$9</formula1>
    </dataValidation>
    <dataValidation type="list" allowBlank="1" showInputMessage="1" showErrorMessage="1" errorTitle="Invalid selection" error="Must choose True or False" sqref="G56 J18 H28" xr:uid="{00000000-0002-0000-0700-000001000000}">
      <formula1>$P$8:$P$9</formula1>
    </dataValidation>
    <dataValidation type="list" allowBlank="1" showInputMessage="1" showErrorMessage="1" sqref="G22" xr:uid="{00000000-0002-0000-0700-000003000000}">
      <formula1>$T$44:$T$46</formula1>
    </dataValidation>
    <dataValidation type="list" allowBlank="1" showInputMessage="1" showErrorMessage="1" errorTitle="Invalid Entry" error="Select from choices provided" sqref="G51" xr:uid="{00000000-0002-0000-0700-000004000000}">
      <formula1>$O$53:$O$55</formula1>
    </dataValidation>
    <dataValidation type="list" allowBlank="1" showInputMessage="1" showErrorMessage="1" errorTitle="Invalid Entry" error="Select from options provided. " sqref="G53" xr:uid="{00000000-0002-0000-0700-000005000000}">
      <formula1>$Q$53:$Q$54</formula1>
    </dataValidation>
    <dataValidation type="whole" allowBlank="1" showInputMessage="1" showErrorMessage="1" errorTitle="Invalid Entry" error="Please enter only the number assigned to the district.  " sqref="E18:E20" xr:uid="{00000000-0002-0000-0700-000011000000}">
      <formula1>0</formula1>
      <formula2>1000</formula2>
    </dataValidation>
    <dataValidation type="whole" operator="greaterThan" allowBlank="1" showInputMessage="1" showErrorMessage="1" error="Total Units must be a whole number" sqref="D24" xr:uid="{00000000-0002-0000-0700-000012000000}">
      <formula1>0</formula1>
    </dataValidation>
    <dataValidation type="list" errorStyle="warning" showInputMessage="1" showErrorMessage="1" errorTitle="SmartDox" error="The value you entered for the dropdown is not valid." sqref="P59" xr:uid="{0C1EABA2-CF18-40ED-AA28-97DB465054B9}">
      <formula1>SD_D_PL_TaxCreditPercentType_Name</formula1>
    </dataValidation>
    <dataValidation type="list" errorStyle="warning" showInputMessage="1" showErrorMessage="1" errorTitle="SmartDox" error="The value you entered for the dropdown is not valid." sqref="T39" xr:uid="{461E8703-D0B0-410F-8141-B96BF8C9887D}">
      <formula1>SD_D_PL_PopulationSubType_Name</formula1>
    </dataValidation>
    <dataValidation type="list" errorStyle="warning" showInputMessage="1" showErrorMessage="1" errorTitle="SmartDox" error="The value you entered for the dropdown is not valid." sqref="G11" xr:uid="{5CDF420A-FFC5-462F-872A-295EA3AD57C0}">
      <formula1>SD_D_PL_State_Name</formula1>
    </dataValidation>
    <dataValidation type="list" errorStyle="warning" showInputMessage="1" showErrorMessage="1" errorTitle="SmartDox" error="The value you entered for the dropdown is not valid." sqref="P37" xr:uid="{83283BFF-112C-46D8-B25B-914178949033}">
      <formula1>SD_D_PL_PropertyType_Name</formula1>
    </dataValidation>
    <dataValidation type="list" errorStyle="warning" showInputMessage="1" showErrorMessage="1" errorTitle="SmartDox" error="The value you entered for the dropdown is not valid." sqref="D16" xr:uid="{61130506-6B7E-49D5-8236-7F768565AF57}">
      <formula1>SD_D_PL_Jurisdiction_Name</formula1>
    </dataValidation>
    <dataValidation type="list" errorStyle="warning" showInputMessage="1" showErrorMessage="1" errorTitle="SmartDox" error="The value you entered for the dropdown is not valid." sqref="H41" xr:uid="{BA72CCC9-CAE3-4D82-83A7-EE4F863B4853}">
      <formula1>SD_D_PL_TenantStatus_Name</formula1>
    </dataValidation>
    <dataValidation type="list" errorStyle="warning" showInputMessage="1" showErrorMessage="1" errorTitle="SmartDox" error="The value you entered for the dropdown is not valid." sqref="I20" xr:uid="{2BC5482B-3CE4-4863-A1FA-02153C2EE522}">
      <formula1>SD_D_PL_RevitalizationType_Name</formula1>
    </dataValidation>
    <dataValidation type="list" errorStyle="warning" showInputMessage="1" showErrorMessage="1" errorTitle="SmartDox" error="The value you entered for the dropdown is not valid." sqref="I69" xr:uid="{5A956E34-7DD5-40EE-B878-613B70892182}">
      <formula1>SD_D_PL_UDF_343_Name</formula1>
    </dataValidation>
    <dataValidation type="list" errorStyle="warning" showInputMessage="1" showErrorMessage="1" errorTitle="SmartDox" error="The value you entered for the dropdown is not valid." sqref="F67" xr:uid="{F4DE684C-8332-4BB6-AEBC-D0214D1584B8}">
      <formula1>SD_D_PL_UDF_447_Name</formula1>
    </dataValidation>
    <dataValidation type="list" errorStyle="warning" showInputMessage="1" showErrorMessage="1" errorTitle="SmartDox" error="The value you entered for the dropdown is not valid." sqref="H65" xr:uid="{7BAF3BAE-09BF-4D2C-A1BF-F6D4769E5164}">
      <formula1>SD_D_PL_UDF_450_Name</formula1>
    </dataValidation>
  </dataValidations>
  <hyperlinks>
    <hyperlink ref="L18" r:id="rId1" display="Link to HUD QCT Map" xr:uid="{00000000-0004-0000-0700-000000000000}"/>
  </hyperlinks>
  <printOptions horizontalCentered="1"/>
  <pageMargins left="0.45" right="0.7" top="0.25" bottom="0.75" header="0.3" footer="0.3"/>
  <pageSetup scale="81" fitToHeight="0" orientation="portrait" r:id="rId2"/>
  <headerFooter>
    <oddFooter>&amp;L&amp;9&amp;F&amp;R&amp;9&amp;A, Page &amp;P of &amp;N</oddFooter>
  </headerFooter>
  <rowBreaks count="1" manualBreakCount="1">
    <brk id="54" max="9" man="1"/>
  </rowBreaks>
  <ignoredErrors>
    <ignoredError sqref="A62:A64 A53:A54 A40 A45 A47:A48 A50 A72:A1048576 A6 A57 A60 A25 A31:A36 A14:A15 A17 A10:A12 A8 A27 A38 A70 A2:A4" numberStoredAsText="1"/>
  </ignoredErrors>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Invalid Entry" error="Select from available options" xr:uid="{00000000-0002-0000-0700-000013000000}">
          <x14:formula1>
            <xm:f>Dropdowns!$A$32:$A$39</xm:f>
          </x14:formula1>
          <xm:sqref>E57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Y78"/>
  <sheetViews>
    <sheetView workbookViewId="0">
      <selection activeCell="E6" sqref="E6:I6"/>
    </sheetView>
  </sheetViews>
  <sheetFormatPr defaultRowHeight="15" customHeight="1"/>
  <cols>
    <col min="1" max="1" width="4.7109375" customWidth="1"/>
    <col min="3" max="3" width="8.140625" customWidth="1"/>
    <col min="4" max="4" width="6.7109375" customWidth="1"/>
    <col min="5" max="5" width="11.7109375" customWidth="1"/>
    <col min="6" max="6" width="16" customWidth="1"/>
    <col min="7" max="7" width="5.5703125" customWidth="1"/>
    <col min="8" max="8" width="7.85546875" customWidth="1"/>
    <col min="9" max="9" width="6.7109375" customWidth="1"/>
    <col min="10" max="10" width="29.28515625" customWidth="1"/>
    <col min="11" max="11" width="8" customWidth="1"/>
    <col min="13" max="13" width="2.140625" style="13" customWidth="1"/>
    <col min="14" max="14" width="9.5703125" hidden="1" customWidth="1"/>
    <col min="15" max="15" width="10.42578125" hidden="1" customWidth="1"/>
    <col min="16" max="16" width="9.5703125" hidden="1" customWidth="1"/>
    <col min="17" max="17" width="26.85546875" hidden="1" customWidth="1"/>
    <col min="18" max="18" width="48.140625" hidden="1" customWidth="1"/>
    <col min="19" max="19" width="2" style="13" customWidth="1"/>
  </cols>
  <sheetData>
    <row r="1" spans="1:15" ht="15" customHeight="1">
      <c r="A1" s="350" t="str">
        <f>'Development Info'!A1</f>
        <v xml:space="preserve">Virginia Housing Rental Housing Loan Application  </v>
      </c>
    </row>
    <row r="2" spans="1:15" ht="6" customHeight="1" thickBot="1">
      <c r="A2" s="1"/>
      <c r="B2" s="1"/>
      <c r="C2" s="1"/>
      <c r="D2" s="1"/>
      <c r="E2" s="1"/>
      <c r="F2" s="1"/>
      <c r="G2" s="1"/>
      <c r="H2" s="1"/>
      <c r="I2" s="1"/>
      <c r="J2" s="1"/>
      <c r="K2" s="1"/>
      <c r="L2" s="98"/>
    </row>
    <row r="4" spans="1:15" ht="16.5" customHeight="1">
      <c r="A4" s="535" t="s">
        <v>3207</v>
      </c>
      <c r="B4" s="359"/>
      <c r="C4" s="359"/>
      <c r="O4" s="7" t="s">
        <v>3203</v>
      </c>
    </row>
    <row r="5" spans="1:15" ht="15" customHeight="1">
      <c r="O5" t="s">
        <v>3204</v>
      </c>
    </row>
    <row r="6" spans="1:15" ht="15" customHeight="1">
      <c r="A6" s="408">
        <v>1</v>
      </c>
      <c r="B6" s="359" t="s">
        <v>3018</v>
      </c>
      <c r="C6" s="359"/>
      <c r="D6" s="359"/>
      <c r="E6" s="916"/>
      <c r="F6" s="916"/>
      <c r="G6" s="916"/>
      <c r="H6" s="916"/>
      <c r="I6" s="916"/>
      <c r="J6" s="359"/>
      <c r="K6" s="359"/>
      <c r="L6" s="359"/>
      <c r="O6" t="s">
        <v>3205</v>
      </c>
    </row>
    <row r="7" spans="1:15" ht="15" customHeight="1">
      <c r="A7" s="408"/>
      <c r="B7" s="359"/>
      <c r="C7" s="359"/>
      <c r="D7" s="359"/>
      <c r="E7" s="359"/>
      <c r="F7" s="359"/>
      <c r="G7" s="359"/>
      <c r="H7" s="359"/>
      <c r="I7" s="359"/>
      <c r="J7" s="359"/>
      <c r="K7" s="359"/>
      <c r="L7" s="359"/>
    </row>
    <row r="8" spans="1:15" ht="15" customHeight="1">
      <c r="A8" s="408">
        <v>2</v>
      </c>
      <c r="B8" s="369" t="s">
        <v>3183</v>
      </c>
      <c r="C8" s="369"/>
      <c r="D8" s="369"/>
      <c r="E8" s="369"/>
      <c r="F8" s="369"/>
      <c r="G8" s="369"/>
      <c r="H8" s="369"/>
      <c r="I8" s="369"/>
      <c r="J8" s="369"/>
      <c r="K8" s="359"/>
      <c r="L8" s="359"/>
    </row>
    <row r="9" spans="1:15" ht="15" customHeight="1">
      <c r="A9" s="359"/>
      <c r="B9" s="398" t="s">
        <v>3184</v>
      </c>
      <c r="C9" s="369"/>
      <c r="D9" s="369"/>
      <c r="E9" s="359"/>
      <c r="F9" s="439">
        <v>0</v>
      </c>
      <c r="G9" s="369"/>
      <c r="H9" s="369" t="s">
        <v>3185</v>
      </c>
      <c r="I9" s="369"/>
      <c r="J9" s="359"/>
      <c r="K9" s="439">
        <v>0</v>
      </c>
      <c r="L9" s="359"/>
    </row>
    <row r="10" spans="1:15" ht="15" customHeight="1">
      <c r="A10" s="359"/>
      <c r="B10" s="398" t="s">
        <v>3186</v>
      </c>
      <c r="C10" s="369"/>
      <c r="D10" s="369"/>
      <c r="E10" s="359"/>
      <c r="F10" s="439">
        <v>0</v>
      </c>
      <c r="G10" s="369"/>
      <c r="H10" s="369" t="s">
        <v>3187</v>
      </c>
      <c r="I10" s="369"/>
      <c r="J10" s="359"/>
      <c r="K10" s="691" t="s">
        <v>3205</v>
      </c>
      <c r="L10" s="359"/>
    </row>
    <row r="11" spans="1:15" ht="15" customHeight="1">
      <c r="A11" s="359"/>
      <c r="B11" s="398" t="s">
        <v>3188</v>
      </c>
      <c r="C11" s="369"/>
      <c r="D11" s="369"/>
      <c r="E11" s="359"/>
      <c r="F11" s="439">
        <v>0</v>
      </c>
      <c r="G11" s="369"/>
      <c r="H11" s="369" t="s">
        <v>3189</v>
      </c>
      <c r="I11" s="369"/>
      <c r="J11" s="359"/>
      <c r="K11" s="691" t="s">
        <v>3205</v>
      </c>
      <c r="L11" s="359"/>
    </row>
    <row r="12" spans="1:15" ht="15" customHeight="1">
      <c r="A12" s="359"/>
      <c r="B12" s="398" t="s">
        <v>3190</v>
      </c>
      <c r="C12" s="369"/>
      <c r="D12" s="369"/>
      <c r="E12" s="359"/>
      <c r="F12" s="439">
        <v>0</v>
      </c>
      <c r="G12" s="369"/>
      <c r="H12" s="369" t="s">
        <v>3191</v>
      </c>
      <c r="I12" s="369"/>
      <c r="J12" s="359"/>
      <c r="K12" s="691" t="s">
        <v>3205</v>
      </c>
      <c r="L12" s="359"/>
    </row>
    <row r="13" spans="1:15" ht="15" customHeight="1">
      <c r="A13" s="359"/>
      <c r="B13" s="398" t="s">
        <v>3200</v>
      </c>
      <c r="C13" s="369"/>
      <c r="D13" s="369"/>
      <c r="E13" s="359"/>
      <c r="F13" s="439">
        <v>0</v>
      </c>
      <c r="G13" s="369"/>
      <c r="H13" s="369" t="s">
        <v>3192</v>
      </c>
      <c r="I13" s="369"/>
      <c r="J13" s="359"/>
      <c r="K13" s="691" t="s">
        <v>3205</v>
      </c>
      <c r="L13" s="359"/>
    </row>
    <row r="14" spans="1:15" ht="15" customHeight="1">
      <c r="A14" s="359"/>
      <c r="B14" s="398" t="s">
        <v>3201</v>
      </c>
      <c r="C14" s="369"/>
      <c r="D14" s="369"/>
      <c r="E14" s="359"/>
      <c r="F14" s="359"/>
      <c r="G14" s="369"/>
      <c r="H14" s="369"/>
      <c r="I14" s="369"/>
      <c r="J14" s="359"/>
      <c r="K14" s="421"/>
      <c r="L14" s="359"/>
    </row>
    <row r="15" spans="1:15" ht="15" customHeight="1">
      <c r="A15" s="359"/>
      <c r="B15" s="398" t="s">
        <v>3202</v>
      </c>
      <c r="C15" s="369"/>
      <c r="D15" s="369"/>
      <c r="E15" s="359"/>
      <c r="F15" s="439"/>
      <c r="G15" s="369"/>
      <c r="H15" s="369" t="s">
        <v>3193</v>
      </c>
      <c r="I15" s="369"/>
      <c r="J15" s="359"/>
      <c r="K15" s="419" t="s">
        <v>3205</v>
      </c>
      <c r="L15" s="359"/>
    </row>
    <row r="16" spans="1:15" ht="15" customHeight="1">
      <c r="A16" s="359"/>
      <c r="B16" s="398" t="s">
        <v>3194</v>
      </c>
      <c r="C16" s="369"/>
      <c r="D16" s="369"/>
      <c r="E16" s="359"/>
      <c r="F16" s="440">
        <v>0</v>
      </c>
      <c r="G16" s="369"/>
      <c r="H16" s="369" t="s">
        <v>3195</v>
      </c>
      <c r="I16" s="369"/>
      <c r="J16" s="359"/>
      <c r="K16" s="691" t="s">
        <v>3205</v>
      </c>
      <c r="L16" s="359"/>
    </row>
    <row r="17" spans="1:17" ht="15" customHeight="1">
      <c r="A17" s="359"/>
      <c r="B17" s="398" t="s">
        <v>3196</v>
      </c>
      <c r="C17" s="369"/>
      <c r="D17" s="369"/>
      <c r="E17" s="359"/>
      <c r="F17" s="440">
        <v>0</v>
      </c>
      <c r="G17" s="369"/>
      <c r="H17" s="369" t="s">
        <v>3197</v>
      </c>
      <c r="I17" s="369"/>
      <c r="J17" s="359"/>
      <c r="K17" s="691" t="s">
        <v>3205</v>
      </c>
      <c r="L17" s="359"/>
    </row>
    <row r="18" spans="1:17" ht="15" customHeight="1">
      <c r="A18" s="359"/>
      <c r="B18" s="398" t="s">
        <v>3198</v>
      </c>
      <c r="C18" s="369"/>
      <c r="D18" s="369"/>
      <c r="E18" s="359"/>
      <c r="F18" s="440">
        <v>0</v>
      </c>
      <c r="G18" s="369"/>
      <c r="H18" s="369" t="s">
        <v>3199</v>
      </c>
      <c r="I18" s="369"/>
      <c r="J18" s="359"/>
      <c r="K18" s="691" t="s">
        <v>3205</v>
      </c>
      <c r="L18" s="359"/>
    </row>
    <row r="20" spans="1:17" ht="15" customHeight="1">
      <c r="A20" s="408">
        <v>3</v>
      </c>
      <c r="B20" s="398" t="s">
        <v>3206</v>
      </c>
    </row>
    <row r="21" spans="1:17" ht="15" customHeight="1">
      <c r="B21" s="912"/>
      <c r="C21" s="912"/>
      <c r="D21" s="912"/>
      <c r="E21" s="912"/>
      <c r="F21" s="912"/>
      <c r="G21" s="912"/>
      <c r="H21" s="912"/>
      <c r="I21" s="912"/>
      <c r="J21" s="912"/>
      <c r="K21" s="912"/>
    </row>
    <row r="22" spans="1:17" ht="15" customHeight="1">
      <c r="B22" s="912"/>
      <c r="C22" s="912"/>
      <c r="D22" s="912"/>
      <c r="E22" s="912"/>
      <c r="F22" s="912"/>
      <c r="G22" s="912"/>
      <c r="H22" s="912"/>
      <c r="I22" s="912"/>
      <c r="J22" s="912"/>
      <c r="K22" s="912"/>
    </row>
    <row r="23" spans="1:17" ht="15" customHeight="1">
      <c r="B23" s="912"/>
      <c r="C23" s="912"/>
      <c r="D23" s="912"/>
      <c r="E23" s="912"/>
      <c r="F23" s="912"/>
      <c r="G23" s="912"/>
      <c r="H23" s="912"/>
      <c r="I23" s="912"/>
      <c r="J23" s="912"/>
      <c r="K23" s="912"/>
    </row>
    <row r="24" spans="1:17" ht="15" customHeight="1">
      <c r="B24" s="913"/>
      <c r="C24" s="913"/>
      <c r="D24" s="913"/>
      <c r="E24" s="913"/>
      <c r="F24" s="913"/>
      <c r="G24" s="913"/>
      <c r="H24" s="913"/>
      <c r="I24" s="913"/>
      <c r="J24" s="913"/>
      <c r="K24" s="913"/>
    </row>
    <row r="27" spans="1:17" ht="16.5" customHeight="1">
      <c r="A27" s="535" t="s">
        <v>3208</v>
      </c>
      <c r="N27" s="17" t="s">
        <v>53</v>
      </c>
      <c r="O27" s="17"/>
      <c r="P27" s="17"/>
      <c r="Q27" s="17"/>
    </row>
    <row r="28" spans="1:17" ht="15" customHeight="1">
      <c r="N28" t="b">
        <v>1</v>
      </c>
    </row>
    <row r="29" spans="1:17" ht="15" customHeight="1">
      <c r="A29" s="443">
        <v>1</v>
      </c>
      <c r="B29" s="444" t="s">
        <v>54</v>
      </c>
      <c r="C29" s="444"/>
      <c r="D29" s="444"/>
      <c r="E29" s="359"/>
      <c r="F29" s="936"/>
      <c r="G29" s="936"/>
      <c r="H29" s="936"/>
      <c r="I29" s="936"/>
      <c r="J29" s="936"/>
      <c r="K29" s="106"/>
      <c r="M29" s="14"/>
      <c r="N29" t="b">
        <v>0</v>
      </c>
    </row>
    <row r="30" spans="1:17" ht="15" customHeight="1">
      <c r="A30" s="443"/>
      <c r="B30" s="444"/>
      <c r="C30" s="444"/>
      <c r="D30" s="444"/>
      <c r="E30" s="444"/>
      <c r="F30" s="359"/>
      <c r="G30" s="359"/>
      <c r="H30" s="359"/>
      <c r="I30" s="444"/>
      <c r="J30" s="359"/>
      <c r="K30" s="106"/>
      <c r="M30" s="14"/>
    </row>
    <row r="31" spans="1:17" ht="15" customHeight="1">
      <c r="A31" s="443">
        <v>2</v>
      </c>
      <c r="B31" s="444" t="s">
        <v>68</v>
      </c>
      <c r="C31" s="444"/>
      <c r="D31" s="915"/>
      <c r="E31" s="915"/>
      <c r="F31" s="915"/>
      <c r="G31" s="444"/>
      <c r="H31" s="444"/>
      <c r="I31" s="444"/>
      <c r="J31" s="359"/>
      <c r="K31" s="313"/>
      <c r="L31" s="106"/>
      <c r="M31" s="14"/>
    </row>
    <row r="32" spans="1:17" ht="15" customHeight="1">
      <c r="A32" s="443"/>
      <c r="B32" s="444"/>
      <c r="C32" s="444"/>
      <c r="D32" s="444"/>
      <c r="E32" s="444"/>
      <c r="F32" s="444"/>
      <c r="G32" s="444"/>
      <c r="H32" s="444"/>
      <c r="I32" s="444"/>
      <c r="J32" s="359"/>
      <c r="K32" s="313"/>
      <c r="L32" s="106"/>
      <c r="M32" s="14"/>
    </row>
    <row r="33" spans="1:22" ht="15" customHeight="1">
      <c r="A33" s="443">
        <v>3</v>
      </c>
      <c r="B33" s="444" t="s">
        <v>69</v>
      </c>
      <c r="C33" s="444"/>
      <c r="D33" s="444"/>
      <c r="E33" s="444"/>
      <c r="F33" s="417"/>
      <c r="G33" s="444"/>
      <c r="H33" s="937" t="s">
        <v>972</v>
      </c>
      <c r="I33" s="937"/>
      <c r="J33" s="937"/>
      <c r="K33" s="313"/>
      <c r="L33" s="106"/>
      <c r="M33" s="14"/>
      <c r="N33" t="s">
        <v>3213</v>
      </c>
    </row>
    <row r="34" spans="1:22" ht="15" customHeight="1">
      <c r="A34" s="443"/>
      <c r="B34" s="444" t="s">
        <v>70</v>
      </c>
      <c r="C34" s="444"/>
      <c r="D34" s="444"/>
      <c r="E34" s="444"/>
      <c r="F34" s="417"/>
      <c r="G34" s="444"/>
      <c r="H34" s="937"/>
      <c r="I34" s="937"/>
      <c r="J34" s="937"/>
      <c r="K34" s="313"/>
      <c r="L34" s="106"/>
      <c r="M34" s="14"/>
      <c r="N34" s="27" t="s">
        <v>59</v>
      </c>
      <c r="O34" s="5"/>
      <c r="P34" s="5"/>
      <c r="Q34" s="27" t="s">
        <v>626</v>
      </c>
      <c r="R34" s="6"/>
    </row>
    <row r="35" spans="1:22" ht="15" customHeight="1">
      <c r="A35" s="443"/>
      <c r="B35" s="444" t="s">
        <v>71</v>
      </c>
      <c r="C35" s="444"/>
      <c r="D35" s="444"/>
      <c r="E35" s="444"/>
      <c r="F35" s="445" t="s">
        <v>74</v>
      </c>
      <c r="G35" s="444"/>
      <c r="H35" s="444"/>
      <c r="I35" s="444"/>
      <c r="J35" s="359"/>
      <c r="K35" s="313"/>
      <c r="L35" s="106"/>
      <c r="M35" s="14"/>
      <c r="N35" s="5" t="s">
        <v>60</v>
      </c>
      <c r="O35" s="5"/>
      <c r="P35" s="5"/>
      <c r="Q35" s="85" t="s">
        <v>630</v>
      </c>
      <c r="R35" s="6"/>
    </row>
    <row r="36" spans="1:22" ht="15" customHeight="1">
      <c r="A36" s="443"/>
      <c r="B36" s="444"/>
      <c r="C36" s="444"/>
      <c r="D36" s="444"/>
      <c r="E36" s="444"/>
      <c r="F36" s="359"/>
      <c r="G36" s="444"/>
      <c r="H36" s="444"/>
      <c r="I36" s="444"/>
      <c r="J36" s="359"/>
      <c r="K36" s="313"/>
      <c r="L36" s="106"/>
      <c r="M36" s="14"/>
      <c r="N36" s="5" t="s">
        <v>61</v>
      </c>
      <c r="O36" s="5"/>
      <c r="P36" s="5"/>
      <c r="Q36" s="85" t="s">
        <v>627</v>
      </c>
      <c r="R36" s="6"/>
    </row>
    <row r="37" spans="1:22" ht="15" customHeight="1">
      <c r="A37" s="444">
        <v>4</v>
      </c>
      <c r="B37" s="444" t="s">
        <v>3211</v>
      </c>
      <c r="C37" s="444"/>
      <c r="D37" s="444"/>
      <c r="E37" s="444"/>
      <c r="F37" s="359"/>
      <c r="G37" s="444"/>
      <c r="H37" s="444"/>
      <c r="I37" s="444"/>
      <c r="J37" s="359"/>
      <c r="K37" s="313"/>
      <c r="L37" s="106"/>
      <c r="M37" s="14"/>
      <c r="N37" s="5" t="s">
        <v>62</v>
      </c>
      <c r="O37" s="5"/>
      <c r="P37" s="5"/>
      <c r="Q37" s="85" t="s">
        <v>624</v>
      </c>
      <c r="R37" s="6"/>
    </row>
    <row r="38" spans="1:22" ht="15" customHeight="1">
      <c r="B38" s="444"/>
      <c r="C38" s="417"/>
      <c r="E38" s="915"/>
      <c r="F38" s="915"/>
      <c r="H38" s="915"/>
      <c r="I38" s="915"/>
      <c r="J38" s="915"/>
      <c r="K38" s="314"/>
      <c r="L38" s="315"/>
      <c r="M38" s="15"/>
      <c r="N38" s="5" t="s">
        <v>63</v>
      </c>
      <c r="O38" s="5"/>
      <c r="P38" s="5"/>
      <c r="Q38" s="85" t="s">
        <v>628</v>
      </c>
      <c r="R38" s="6"/>
    </row>
    <row r="39" spans="1:22" ht="15" customHeight="1">
      <c r="A39" s="444"/>
      <c r="B39" s="444"/>
      <c r="C39" s="444" t="s">
        <v>58</v>
      </c>
      <c r="E39" s="359" t="s">
        <v>72</v>
      </c>
      <c r="G39" s="359"/>
      <c r="H39" s="359" t="s">
        <v>73</v>
      </c>
      <c r="I39" s="359"/>
      <c r="J39" s="359"/>
      <c r="K39" s="314"/>
      <c r="L39" s="315"/>
      <c r="M39" s="15"/>
      <c r="N39" s="5" t="s">
        <v>64</v>
      </c>
      <c r="O39" s="5"/>
      <c r="P39" s="5"/>
      <c r="Q39" s="85" t="s">
        <v>629</v>
      </c>
      <c r="R39" s="6"/>
    </row>
    <row r="40" spans="1:22" ht="15" customHeight="1">
      <c r="A40" s="444"/>
      <c r="B40" s="444"/>
      <c r="C40" s="444"/>
      <c r="D40" s="444"/>
      <c r="E40" s="444"/>
      <c r="F40" s="359"/>
      <c r="G40" s="359"/>
      <c r="H40" s="359"/>
      <c r="I40" s="359"/>
      <c r="J40" s="359"/>
      <c r="K40" s="314"/>
      <c r="L40" s="315"/>
      <c r="M40" s="15"/>
      <c r="N40" s="5" t="s">
        <v>65</v>
      </c>
      <c r="O40" s="5"/>
      <c r="P40" s="5"/>
      <c r="Q40" s="85" t="s">
        <v>625</v>
      </c>
      <c r="R40" s="6"/>
    </row>
    <row r="41" spans="1:22" ht="15" customHeight="1">
      <c r="A41" s="444"/>
      <c r="B41" s="444" t="s">
        <v>21</v>
      </c>
      <c r="C41" s="915"/>
      <c r="D41" s="915"/>
      <c r="E41" s="915"/>
      <c r="F41" s="915"/>
      <c r="G41" s="915"/>
      <c r="H41" s="915"/>
      <c r="I41" s="915"/>
      <c r="J41" s="915"/>
      <c r="K41" s="314"/>
      <c r="L41" s="315"/>
      <c r="M41" s="15"/>
      <c r="N41" s="5" t="s">
        <v>66</v>
      </c>
      <c r="O41" s="5"/>
      <c r="P41" s="5"/>
      <c r="R41" s="6"/>
    </row>
    <row r="42" spans="1:22" ht="15" customHeight="1">
      <c r="A42" s="444"/>
      <c r="B42" s="444" t="s">
        <v>23</v>
      </c>
      <c r="C42" s="932"/>
      <c r="D42" s="932"/>
      <c r="E42" s="932"/>
      <c r="F42" s="359"/>
      <c r="G42" s="359" t="s">
        <v>24</v>
      </c>
      <c r="H42" s="417"/>
      <c r="I42" s="359" t="s">
        <v>25</v>
      </c>
      <c r="J42" s="446"/>
      <c r="K42" s="314"/>
      <c r="L42" s="315"/>
      <c r="M42" s="15"/>
      <c r="N42" s="5" t="s">
        <v>67</v>
      </c>
      <c r="O42" s="5"/>
      <c r="P42" s="5"/>
      <c r="Q42" s="5"/>
      <c r="R42" s="6"/>
    </row>
    <row r="43" spans="1:22" ht="15" customHeight="1">
      <c r="A43" s="444"/>
      <c r="B43" s="444"/>
      <c r="C43" s="444"/>
      <c r="D43" s="444"/>
      <c r="E43" s="444"/>
      <c r="F43" s="359"/>
      <c r="G43" s="359"/>
      <c r="H43" s="444"/>
      <c r="I43" s="359"/>
      <c r="J43" s="359"/>
      <c r="K43" s="314"/>
      <c r="L43" s="315"/>
      <c r="M43" s="15"/>
      <c r="O43" s="5"/>
      <c r="P43" s="5"/>
      <c r="Q43" s="5"/>
      <c r="R43" s="6"/>
    </row>
    <row r="44" spans="1:22" ht="15" customHeight="1">
      <c r="A44" s="444"/>
      <c r="B44" s="444" t="s">
        <v>51</v>
      </c>
      <c r="C44" s="938"/>
      <c r="D44" s="938"/>
      <c r="E44" s="938"/>
      <c r="F44" s="457" t="s">
        <v>52</v>
      </c>
      <c r="G44" s="933"/>
      <c r="H44" s="933"/>
      <c r="I44" s="933"/>
      <c r="J44" s="933"/>
      <c r="M44" s="16"/>
      <c r="N44" s="5"/>
      <c r="O44" s="5"/>
      <c r="P44" s="5"/>
      <c r="Q44" s="5"/>
      <c r="R44" s="6"/>
    </row>
    <row r="45" spans="1:22" ht="15" customHeight="1">
      <c r="A45" s="359"/>
      <c r="B45" s="359"/>
      <c r="C45" s="359"/>
      <c r="D45" s="359"/>
      <c r="E45" s="359"/>
      <c r="F45" s="359"/>
      <c r="G45" s="359"/>
      <c r="H45" s="359"/>
      <c r="I45" s="359"/>
      <c r="J45" s="359"/>
      <c r="N45" s="6"/>
      <c r="O45" s="6"/>
      <c r="P45" s="6"/>
      <c r="Q45" s="6"/>
      <c r="R45" s="6"/>
    </row>
    <row r="46" spans="1:22" ht="15" customHeight="1">
      <c r="A46" s="444">
        <v>5</v>
      </c>
      <c r="B46" s="444" t="s">
        <v>3393</v>
      </c>
      <c r="C46" s="359"/>
      <c r="D46" s="359"/>
      <c r="E46" s="359"/>
      <c r="F46" s="359"/>
      <c r="G46" s="359"/>
      <c r="H46" s="359"/>
      <c r="I46" s="359"/>
      <c r="J46" s="359"/>
      <c r="N46" s="6"/>
      <c r="O46" s="6"/>
      <c r="P46" s="6"/>
      <c r="Q46" s="6"/>
      <c r="R46" s="6"/>
    </row>
    <row r="47" spans="1:22">
      <c r="A47" s="359"/>
      <c r="B47" s="359" t="s">
        <v>57</v>
      </c>
      <c r="C47" s="929"/>
      <c r="D47" s="929"/>
      <c r="E47" s="929"/>
      <c r="F47" s="929"/>
      <c r="G47" s="359"/>
      <c r="I47" s="441" t="s">
        <v>493</v>
      </c>
      <c r="J47" s="442"/>
      <c r="N47" s="6"/>
      <c r="O47" s="934" t="str">
        <f>CONCATENATE(C47,", ",J47,", ",C48)</f>
        <v xml:space="preserve">, , </v>
      </c>
      <c r="P47" s="934"/>
      <c r="Q47" s="934"/>
      <c r="R47" s="733"/>
      <c r="T47" s="372"/>
      <c r="U47" s="803"/>
      <c r="V47" s="803"/>
    </row>
    <row r="48" spans="1:22" ht="21" customHeight="1">
      <c r="A48" s="359"/>
      <c r="B48" s="359" t="s">
        <v>3394</v>
      </c>
      <c r="C48" s="930"/>
      <c r="D48" s="931"/>
      <c r="E48" s="931"/>
      <c r="F48" s="931"/>
      <c r="G48" s="359"/>
      <c r="H48" s="359"/>
      <c r="I48" s="359"/>
      <c r="J48" s="359"/>
      <c r="N48" s="6"/>
      <c r="O48" s="6"/>
      <c r="P48" s="6"/>
      <c r="Q48" s="6"/>
      <c r="R48" s="6"/>
    </row>
    <row r="49" spans="1:25" ht="15" customHeight="1">
      <c r="A49" s="359"/>
      <c r="B49" s="447"/>
      <c r="C49" s="359"/>
      <c r="D49" s="359"/>
      <c r="E49" s="359"/>
      <c r="F49" s="359"/>
      <c r="G49" s="359"/>
      <c r="H49" s="359"/>
      <c r="I49" s="359"/>
      <c r="J49" s="359"/>
    </row>
    <row r="50" spans="1:25" ht="15" customHeight="1">
      <c r="A50" s="444">
        <v>6</v>
      </c>
      <c r="B50" s="448" t="s">
        <v>3209</v>
      </c>
      <c r="C50" s="359"/>
      <c r="D50" s="359"/>
      <c r="E50" s="359"/>
      <c r="F50" s="359"/>
      <c r="G50" s="359"/>
      <c r="H50" s="359"/>
      <c r="I50" s="359"/>
      <c r="J50" s="359"/>
    </row>
    <row r="51" spans="1:25" ht="15" customHeight="1">
      <c r="A51" s="359"/>
      <c r="B51" s="359"/>
      <c r="C51" s="359"/>
      <c r="D51" s="359"/>
      <c r="E51" s="359"/>
      <c r="F51" s="359"/>
      <c r="G51" s="359"/>
      <c r="H51" s="359"/>
      <c r="I51" s="359"/>
      <c r="J51" s="359"/>
    </row>
    <row r="52" spans="1:25" ht="15" customHeight="1">
      <c r="A52" s="359"/>
      <c r="B52" s="449" t="s">
        <v>57</v>
      </c>
      <c r="C52" s="450"/>
      <c r="D52" s="450"/>
      <c r="E52" s="450"/>
      <c r="F52" s="449" t="s">
        <v>75</v>
      </c>
      <c r="G52" s="450"/>
      <c r="H52" s="450"/>
      <c r="I52" s="451"/>
      <c r="J52" s="451" t="s">
        <v>76</v>
      </c>
    </row>
    <row r="53" spans="1:25" ht="15" customHeight="1">
      <c r="A53" s="359"/>
      <c r="B53" s="925"/>
      <c r="C53" s="926"/>
      <c r="D53" s="926"/>
      <c r="E53" s="927"/>
      <c r="F53" s="925"/>
      <c r="G53" s="926"/>
      <c r="H53" s="926"/>
      <c r="I53" s="927"/>
      <c r="J53" s="452">
        <v>0</v>
      </c>
      <c r="N53" t="s">
        <v>3212</v>
      </c>
    </row>
    <row r="54" spans="1:25" ht="15" customHeight="1">
      <c r="A54" s="359"/>
      <c r="B54" s="925"/>
      <c r="C54" s="926"/>
      <c r="D54" s="926"/>
      <c r="E54" s="927"/>
      <c r="F54" s="925"/>
      <c r="G54" s="926"/>
      <c r="H54" s="926"/>
      <c r="I54" s="927"/>
      <c r="J54" s="452">
        <v>0</v>
      </c>
      <c r="O54" s="174" t="s">
        <v>3016</v>
      </c>
    </row>
    <row r="55" spans="1:25" ht="15" customHeight="1">
      <c r="A55" s="359"/>
      <c r="B55" s="925"/>
      <c r="C55" s="926"/>
      <c r="D55" s="926"/>
      <c r="E55" s="927"/>
      <c r="F55" s="925"/>
      <c r="G55" s="926"/>
      <c r="H55" s="926"/>
      <c r="I55" s="927"/>
      <c r="J55" s="452">
        <v>0</v>
      </c>
      <c r="O55" s="310">
        <f>SUM(J53:J60)</f>
        <v>0</v>
      </c>
    </row>
    <row r="56" spans="1:25" ht="15" customHeight="1">
      <c r="A56" s="359"/>
      <c r="B56" s="925"/>
      <c r="C56" s="926"/>
      <c r="D56" s="926"/>
      <c r="E56" s="927"/>
      <c r="F56" s="925"/>
      <c r="G56" s="926"/>
      <c r="H56" s="926"/>
      <c r="I56" s="927"/>
      <c r="J56" s="452">
        <v>0</v>
      </c>
      <c r="O56" s="88"/>
    </row>
    <row r="57" spans="1:25" ht="15" customHeight="1">
      <c r="A57" s="359"/>
      <c r="B57" s="925"/>
      <c r="C57" s="926"/>
      <c r="D57" s="926"/>
      <c r="E57" s="927"/>
      <c r="F57" s="925"/>
      <c r="G57" s="926"/>
      <c r="H57" s="926"/>
      <c r="I57" s="927"/>
      <c r="J57" s="452">
        <v>0</v>
      </c>
    </row>
    <row r="58" spans="1:25" ht="15" customHeight="1">
      <c r="A58" s="359"/>
      <c r="B58" s="925"/>
      <c r="C58" s="926"/>
      <c r="D58" s="926"/>
      <c r="E58" s="927"/>
      <c r="F58" s="925"/>
      <c r="G58" s="926"/>
      <c r="H58" s="926"/>
      <c r="I58" s="927"/>
      <c r="J58" s="452">
        <v>0</v>
      </c>
    </row>
    <row r="59" spans="1:25" ht="15" customHeight="1">
      <c r="A59" s="359"/>
      <c r="B59" s="925"/>
      <c r="C59" s="926"/>
      <c r="D59" s="926"/>
      <c r="E59" s="927"/>
      <c r="F59" s="925"/>
      <c r="G59" s="926"/>
      <c r="H59" s="926"/>
      <c r="I59" s="927"/>
      <c r="J59" s="452">
        <v>0</v>
      </c>
    </row>
    <row r="60" spans="1:25" ht="15" customHeight="1">
      <c r="A60" s="359"/>
      <c r="B60" s="925"/>
      <c r="C60" s="926"/>
      <c r="D60" s="926"/>
      <c r="E60" s="927"/>
      <c r="F60" s="925"/>
      <c r="G60" s="926"/>
      <c r="H60" s="926"/>
      <c r="I60" s="927"/>
      <c r="J60" s="452">
        <v>0</v>
      </c>
    </row>
    <row r="61" spans="1:25" ht="15" customHeight="1">
      <c r="A61" s="359"/>
      <c r="B61" s="423"/>
      <c r="C61" s="423"/>
      <c r="D61" s="423"/>
      <c r="E61" s="423"/>
      <c r="F61" s="423"/>
      <c r="G61" s="423"/>
      <c r="H61" s="423"/>
      <c r="I61" s="423"/>
      <c r="J61" s="453" t="str">
        <f>IF(O55&gt;1,"Warning: Higher than 100%","")</f>
        <v/>
      </c>
    </row>
    <row r="62" spans="1:25" ht="15" customHeight="1">
      <c r="A62" s="359"/>
      <c r="B62" s="454" t="s">
        <v>3210</v>
      </c>
      <c r="C62" s="455"/>
      <c r="D62" s="396"/>
      <c r="E62" s="396"/>
      <c r="F62" s="396"/>
      <c r="G62" s="396"/>
      <c r="H62" s="396"/>
      <c r="I62" s="396"/>
      <c r="J62" s="396"/>
      <c r="K62" s="104"/>
      <c r="L62" s="26"/>
      <c r="T62" s="104"/>
      <c r="U62" s="104"/>
      <c r="V62" s="104"/>
      <c r="W62" s="104"/>
      <c r="X62" s="104"/>
      <c r="Y62" s="104"/>
    </row>
    <row r="63" spans="1:25" ht="15" customHeight="1">
      <c r="A63" s="359"/>
      <c r="B63" s="396"/>
      <c r="C63" s="455" t="s">
        <v>679</v>
      </c>
      <c r="D63" s="396"/>
      <c r="E63" s="396"/>
      <c r="F63" s="396"/>
      <c r="G63" s="396"/>
      <c r="H63" s="396"/>
      <c r="I63" s="396"/>
      <c r="J63" s="396"/>
      <c r="K63" s="104"/>
      <c r="L63" s="26"/>
      <c r="T63" s="104"/>
      <c r="U63" s="104"/>
      <c r="V63" s="104"/>
      <c r="W63" s="104"/>
      <c r="X63" s="104"/>
      <c r="Y63" s="104"/>
    </row>
    <row r="64" spans="1:25" ht="15" customHeight="1">
      <c r="A64" s="359"/>
      <c r="B64" s="369"/>
      <c r="C64" s="369"/>
      <c r="D64" s="369"/>
      <c r="E64" s="369"/>
      <c r="F64" s="369"/>
      <c r="G64" s="369"/>
      <c r="H64" s="369"/>
      <c r="I64" s="369"/>
      <c r="J64" s="369"/>
      <c r="K64" s="26"/>
      <c r="L64" s="26"/>
      <c r="T64" s="104"/>
      <c r="U64" s="104"/>
      <c r="V64" s="104"/>
      <c r="W64" s="104"/>
      <c r="X64" s="104"/>
      <c r="Y64" s="104"/>
    </row>
    <row r="65" spans="1:25" ht="15" customHeight="1">
      <c r="A65" s="444">
        <v>7</v>
      </c>
      <c r="B65" s="369" t="s">
        <v>1026</v>
      </c>
      <c r="C65" s="369"/>
      <c r="D65" s="369"/>
      <c r="E65" s="369"/>
      <c r="F65" s="369"/>
      <c r="G65" s="369"/>
      <c r="H65" s="369"/>
      <c r="I65" s="369"/>
      <c r="J65" s="369"/>
      <c r="K65" s="26"/>
      <c r="L65" s="26"/>
      <c r="T65" s="104"/>
      <c r="U65" s="104"/>
      <c r="V65" s="104"/>
      <c r="W65" s="104"/>
      <c r="X65" s="104"/>
      <c r="Y65" s="104"/>
    </row>
    <row r="66" spans="1:25" ht="15" customHeight="1">
      <c r="A66" s="359"/>
      <c r="B66" s="449" t="s">
        <v>57</v>
      </c>
      <c r="C66" s="450"/>
      <c r="D66" s="450"/>
      <c r="E66" s="450"/>
      <c r="F66" s="935" t="s">
        <v>1027</v>
      </c>
      <c r="G66" s="935"/>
      <c r="H66" s="935"/>
      <c r="I66" s="935"/>
      <c r="J66" s="935"/>
      <c r="K66" s="26"/>
      <c r="L66" s="26"/>
      <c r="T66" s="104"/>
      <c r="U66" s="104"/>
      <c r="V66" s="104"/>
      <c r="W66" s="104"/>
      <c r="X66" s="104"/>
      <c r="Y66" s="104"/>
    </row>
    <row r="67" spans="1:25" ht="15" customHeight="1">
      <c r="A67" s="359"/>
      <c r="B67" s="925"/>
      <c r="C67" s="926"/>
      <c r="D67" s="926"/>
      <c r="E67" s="927"/>
      <c r="F67" s="928"/>
      <c r="G67" s="928"/>
      <c r="H67" s="928"/>
      <c r="I67" s="928"/>
      <c r="J67" s="928"/>
      <c r="K67" s="26"/>
      <c r="L67" s="26"/>
      <c r="T67" s="104"/>
      <c r="U67" s="104"/>
      <c r="V67" s="104"/>
      <c r="W67" s="104"/>
      <c r="X67" s="104"/>
      <c r="Y67" s="104"/>
    </row>
    <row r="68" spans="1:25" ht="15" customHeight="1">
      <c r="A68" s="359"/>
      <c r="B68" s="925"/>
      <c r="C68" s="926"/>
      <c r="D68" s="926"/>
      <c r="E68" s="927"/>
      <c r="F68" s="928"/>
      <c r="G68" s="928"/>
      <c r="H68" s="928"/>
      <c r="I68" s="928"/>
      <c r="J68" s="928"/>
      <c r="K68" s="26"/>
      <c r="L68" s="26"/>
      <c r="T68" s="104"/>
      <c r="U68" s="104"/>
      <c r="V68" s="104"/>
      <c r="W68" s="104"/>
      <c r="X68" s="104"/>
      <c r="Y68" s="104"/>
    </row>
    <row r="69" spans="1:25" ht="15" customHeight="1">
      <c r="A69" s="359"/>
      <c r="B69" s="925"/>
      <c r="C69" s="926"/>
      <c r="D69" s="926"/>
      <c r="E69" s="927"/>
      <c r="F69" s="928"/>
      <c r="G69" s="928"/>
      <c r="H69" s="928"/>
      <c r="I69" s="928"/>
      <c r="J69" s="928"/>
      <c r="K69" s="26"/>
      <c r="L69" s="26"/>
      <c r="T69" s="104"/>
      <c r="U69" s="104"/>
      <c r="V69" s="104"/>
      <c r="W69" s="104"/>
      <c r="X69" s="104"/>
      <c r="Y69" s="104"/>
    </row>
    <row r="70" spans="1:25" ht="15" customHeight="1">
      <c r="A70" s="359"/>
      <c r="B70" s="925"/>
      <c r="C70" s="926"/>
      <c r="D70" s="926"/>
      <c r="E70" s="927"/>
      <c r="F70" s="928"/>
      <c r="G70" s="928"/>
      <c r="H70" s="928"/>
      <c r="I70" s="928"/>
      <c r="J70" s="928"/>
      <c r="K70" s="26"/>
      <c r="L70" s="26"/>
      <c r="T70" s="104"/>
      <c r="U70" s="104"/>
      <c r="V70" s="104"/>
      <c r="W70" s="104"/>
      <c r="X70" s="104"/>
      <c r="Y70" s="104"/>
    </row>
    <row r="71" spans="1:25" ht="15" customHeight="1">
      <c r="A71" s="359"/>
      <c r="B71" s="359"/>
      <c r="C71" s="359"/>
      <c r="D71" s="359"/>
      <c r="E71" s="359"/>
      <c r="F71" s="359"/>
      <c r="G71" s="359"/>
      <c r="H71" s="359"/>
      <c r="I71" s="359"/>
      <c r="J71" s="359"/>
      <c r="T71" s="104"/>
      <c r="U71" s="104"/>
      <c r="V71" s="104"/>
      <c r="W71" s="104"/>
      <c r="X71" s="104"/>
      <c r="Y71" s="104"/>
    </row>
    <row r="72" spans="1:25" ht="15" customHeight="1">
      <c r="A72" s="444">
        <v>8</v>
      </c>
      <c r="B72" s="359" t="s">
        <v>77</v>
      </c>
      <c r="C72" s="359"/>
      <c r="D72" s="359"/>
      <c r="E72" s="359"/>
      <c r="F72" s="359"/>
      <c r="G72" s="359"/>
      <c r="H72" s="419" t="b">
        <v>0</v>
      </c>
      <c r="I72" s="359"/>
      <c r="J72" s="359"/>
    </row>
    <row r="73" spans="1:25" ht="15" customHeight="1">
      <c r="A73" s="359"/>
      <c r="B73" s="359" t="s">
        <v>693</v>
      </c>
      <c r="C73" s="359"/>
      <c r="D73" s="359"/>
      <c r="E73" s="359"/>
      <c r="F73" s="359"/>
      <c r="G73" s="359"/>
      <c r="H73" s="359"/>
      <c r="I73" s="359"/>
      <c r="J73" s="359"/>
    </row>
    <row r="74" spans="1:25" ht="15" customHeight="1">
      <c r="A74" s="359"/>
      <c r="B74" s="912"/>
      <c r="C74" s="912"/>
      <c r="D74" s="912"/>
      <c r="E74" s="912"/>
      <c r="F74" s="912"/>
      <c r="G74" s="912"/>
      <c r="H74" s="912"/>
      <c r="I74" s="912"/>
      <c r="J74" s="912"/>
    </row>
    <row r="75" spans="1:25" ht="15" customHeight="1">
      <c r="A75" s="359"/>
      <c r="B75" s="912"/>
      <c r="C75" s="912"/>
      <c r="D75" s="912"/>
      <c r="E75" s="912"/>
      <c r="F75" s="912"/>
      <c r="G75" s="912"/>
      <c r="H75" s="912"/>
      <c r="I75" s="912"/>
      <c r="J75" s="912"/>
    </row>
    <row r="76" spans="1:25" ht="15" customHeight="1">
      <c r="A76" s="359"/>
      <c r="B76" s="913"/>
      <c r="C76" s="913"/>
      <c r="D76" s="913"/>
      <c r="E76" s="913"/>
      <c r="F76" s="913"/>
      <c r="G76" s="913"/>
      <c r="H76" s="913"/>
      <c r="I76" s="913"/>
      <c r="J76" s="913"/>
    </row>
    <row r="77" spans="1:25" ht="15" customHeight="1">
      <c r="A77" s="456"/>
      <c r="B77" s="359"/>
      <c r="C77" s="359"/>
      <c r="D77" s="359"/>
      <c r="E77" s="359"/>
      <c r="F77" s="359"/>
      <c r="G77" s="359"/>
      <c r="H77" s="359"/>
      <c r="I77" s="359"/>
      <c r="J77" s="359"/>
    </row>
    <row r="78" spans="1:25" ht="15" customHeight="1">
      <c r="A78" s="359"/>
      <c r="B78" s="359"/>
      <c r="C78" s="359"/>
      <c r="D78" s="359"/>
      <c r="E78" s="359"/>
      <c r="F78" s="359"/>
      <c r="G78" s="359"/>
      <c r="H78" s="359"/>
      <c r="I78" s="359"/>
      <c r="J78" s="359"/>
    </row>
  </sheetData>
  <sheetProtection algorithmName="SHA-512" hashValue="/V16WwyH1QH5CdSDnZ89rkk1kYtucs0mneylfBIKVW41PjqeIj5gKBxQ+JT48MN2bgtyWy150N/RcT2cG7AoHQ==" saltValue="a/U86K1DPl1pt6TTCcX5Nw==" spinCount="100000" sheet="1" objects="1" scenarios="1" autoFilter="0"/>
  <mergeCells count="40">
    <mergeCell ref="O47:Q47"/>
    <mergeCell ref="F70:J70"/>
    <mergeCell ref="F66:J66"/>
    <mergeCell ref="B21:K24"/>
    <mergeCell ref="E38:F38"/>
    <mergeCell ref="F29:J29"/>
    <mergeCell ref="D31:F31"/>
    <mergeCell ref="H33:J34"/>
    <mergeCell ref="F60:I60"/>
    <mergeCell ref="F54:I54"/>
    <mergeCell ref="F55:I55"/>
    <mergeCell ref="F56:I56"/>
    <mergeCell ref="F57:I57"/>
    <mergeCell ref="F58:I58"/>
    <mergeCell ref="H38:J38"/>
    <mergeCell ref="C44:E44"/>
    <mergeCell ref="B74:J76"/>
    <mergeCell ref="C41:J41"/>
    <mergeCell ref="C42:E42"/>
    <mergeCell ref="G44:J44"/>
    <mergeCell ref="B53:E53"/>
    <mergeCell ref="B54:E54"/>
    <mergeCell ref="B55:E55"/>
    <mergeCell ref="B56:E56"/>
    <mergeCell ref="B57:E57"/>
    <mergeCell ref="B58:E58"/>
    <mergeCell ref="B59:E59"/>
    <mergeCell ref="B60:E60"/>
    <mergeCell ref="F53:I53"/>
    <mergeCell ref="B67:E67"/>
    <mergeCell ref="B70:E70"/>
    <mergeCell ref="F59:I59"/>
    <mergeCell ref="E6:I6"/>
    <mergeCell ref="B68:E68"/>
    <mergeCell ref="B69:E69"/>
    <mergeCell ref="F67:J67"/>
    <mergeCell ref="F68:J68"/>
    <mergeCell ref="F69:J69"/>
    <mergeCell ref="C47:F47"/>
    <mergeCell ref="C48:F48"/>
  </mergeCells>
  <dataValidations count="8">
    <dataValidation type="list" errorStyle="warning" allowBlank="1" showInputMessage="1" showErrorMessage="1" errorTitle="Invalid Entry" error="Select True or False" sqref="H72" xr:uid="{00000000-0002-0000-0900-000002000000}">
      <formula1>$N$28:$N$29</formula1>
    </dataValidation>
    <dataValidation type="custom" allowBlank="1" showInputMessage="1" showErrorMessage="1" errorTitle="Invalid Entry" error="Please enter only 10 digits.  The field will automatically format as a phone number. " sqref="C44:E44" xr:uid="{00000000-0002-0000-0900-000003000000}">
      <formula1>AND(ISNUMBER(C44),LEN(C44)=10)</formula1>
    </dataValidation>
    <dataValidation type="textLength" operator="equal" allowBlank="1" showInputMessage="1" showErrorMessage="1" errorTitle="Invalid Entry" error="Must be 9 digit Tax ID Number" sqref="F33" xr:uid="{00000000-0002-0000-0900-000004000000}">
      <formula1>9</formula1>
    </dataValidation>
    <dataValidation type="custom" allowBlank="1" showInputMessage="1" showErrorMessage="1" errorTitle="Invalid format" error="Please enter only 10 digits for the phone number.  Field is set to automatically format correctly. " sqref="J47" xr:uid="{00000000-0002-0000-0700-000010000000}">
      <formula1>AND(ISNUMBER(J47), LEN(J47)=10)</formula1>
    </dataValidation>
    <dataValidation type="list" allowBlank="1" showInputMessage="1" showErrorMessage="1" errorTitle="Choose Yes or No" sqref="K15:K18 K11:K13" xr:uid="{2F84BA59-0B32-480B-BAF6-C01FDD1A5CEB}">
      <formula1>$O$5:$O$6</formula1>
    </dataValidation>
    <dataValidation type="list" allowBlank="1" showInputMessage="1" showErrorMessage="1" errorTitle="Choose Yes or No" error="Answer these questions with Yes or No. " sqref="K10" xr:uid="{06AFAAEB-146D-4EF0-BFD9-E2A3C4D81581}">
      <formula1>$O$5:$O$6</formula1>
    </dataValidation>
    <dataValidation type="list" allowBlank="1" showInputMessage="1" showErrorMessage="1" errorTitle="Invalid Entry" error="Must choose from available list!" sqref="C38" xr:uid="{00000000-0002-0000-0900-000000000000}">
      <formula1>$N$35:$N$44</formula1>
    </dataValidation>
    <dataValidation type="list" allowBlank="1" showInputMessage="1" showErrorMessage="1" errorTitle="Invalid Entry" error="Select from Dropdown" sqref="D31" xr:uid="{00000000-0002-0000-0900-000001000000}">
      <formula1>$Q$35:$Q$40</formula1>
    </dataValidation>
  </dataValidations>
  <printOptions horizontalCentered="1"/>
  <pageMargins left="0.45" right="0.45" top="0.25" bottom="0.75" header="0.3" footer="0.3"/>
  <pageSetup scale="84" fitToHeight="0" orientation="portrait" r:id="rId1"/>
  <headerFooter>
    <oddFooter>&amp;L&amp;9&amp;F&amp;R&amp;9&amp;A, Page &amp;P of &amp;N</oddFooter>
  </headerFooter>
  <rowBreaks count="1" manualBreakCount="1">
    <brk id="48"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Select State from dropdown" xr:uid="{00000000-0002-0000-0900-000005000000}">
          <x14:formula1>
            <xm:f>Dropdowns!$A$73:$A$123</xm:f>
          </x14:formula1>
          <xm:sqref>H42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Q52"/>
  <sheetViews>
    <sheetView workbookViewId="0">
      <selection activeCell="E6" sqref="E6:H6"/>
    </sheetView>
  </sheetViews>
  <sheetFormatPr defaultRowHeight="15"/>
  <cols>
    <col min="1" max="1" width="3.28515625" customWidth="1"/>
    <col min="4" max="4" width="9.28515625" customWidth="1"/>
    <col min="5" max="5" width="15.42578125" customWidth="1"/>
    <col min="6" max="6" width="4.7109375" customWidth="1"/>
    <col min="8" max="8" width="6.5703125" customWidth="1"/>
    <col min="10" max="10" width="15" customWidth="1"/>
    <col min="12" max="12" width="5.42578125" customWidth="1"/>
    <col min="14" max="14" width="2.140625" style="13" customWidth="1"/>
    <col min="15" max="15" width="9.5703125" hidden="1" customWidth="1"/>
    <col min="16" max="16" width="8.85546875" hidden="1" customWidth="1"/>
    <col min="17" max="17" width="2" style="13" customWidth="1"/>
  </cols>
  <sheetData>
    <row r="1" spans="1:15" ht="15" customHeight="1">
      <c r="A1" s="350" t="str">
        <f>'Development Info'!A1</f>
        <v xml:space="preserve">Virginia Housing Rental Housing Loan Application  </v>
      </c>
      <c r="O1" t="s">
        <v>213</v>
      </c>
    </row>
    <row r="2" spans="1:15" ht="6" customHeight="1" thickBot="1">
      <c r="A2" s="1"/>
      <c r="B2" s="1"/>
      <c r="C2" s="1"/>
      <c r="D2" s="1"/>
      <c r="E2" s="1"/>
      <c r="F2" s="1"/>
      <c r="G2" s="1"/>
      <c r="H2" s="1"/>
      <c r="I2" s="1"/>
      <c r="J2" s="1"/>
      <c r="K2" s="1"/>
      <c r="L2" s="98"/>
      <c r="M2" s="98"/>
    </row>
    <row r="4" spans="1:15" ht="15.75">
      <c r="A4" s="535" t="s">
        <v>3378</v>
      </c>
      <c r="O4" s="17" t="s">
        <v>53</v>
      </c>
    </row>
    <row r="5" spans="1:15" ht="10.15" customHeight="1">
      <c r="O5" t="b">
        <v>0</v>
      </c>
    </row>
    <row r="6" spans="1:15">
      <c r="A6" s="443">
        <v>1</v>
      </c>
      <c r="B6" s="447" t="s">
        <v>3029</v>
      </c>
      <c r="C6" s="444"/>
      <c r="D6" s="444"/>
      <c r="E6" s="943"/>
      <c r="F6" s="943"/>
      <c r="G6" s="943"/>
      <c r="H6" s="943"/>
      <c r="I6" s="444" t="s">
        <v>3214</v>
      </c>
      <c r="J6" s="359"/>
      <c r="K6" s="461" t="b">
        <v>0</v>
      </c>
      <c r="L6" s="170"/>
      <c r="M6" s="11"/>
      <c r="N6" s="14"/>
      <c r="O6" t="b">
        <v>1</v>
      </c>
    </row>
    <row r="7" spans="1:15">
      <c r="A7" s="444"/>
      <c r="B7" s="444" t="s">
        <v>1187</v>
      </c>
      <c r="C7" s="940"/>
      <c r="D7" s="940"/>
      <c r="E7" s="940"/>
      <c r="F7" s="940"/>
      <c r="G7" s="940"/>
      <c r="H7" s="359"/>
      <c r="K7" s="463"/>
      <c r="L7" s="171"/>
      <c r="M7" s="12"/>
      <c r="N7" s="15"/>
      <c r="O7" s="12"/>
    </row>
    <row r="8" spans="1:15">
      <c r="A8" s="444"/>
      <c r="B8" s="444" t="s">
        <v>50</v>
      </c>
      <c r="C8" s="940"/>
      <c r="D8" s="940"/>
      <c r="E8" s="940"/>
      <c r="F8" s="940"/>
      <c r="G8" s="940"/>
      <c r="H8" s="940"/>
      <c r="I8" s="359"/>
      <c r="J8" s="359"/>
      <c r="K8" s="463"/>
      <c r="L8" s="12"/>
      <c r="M8" s="12"/>
      <c r="N8" s="15"/>
      <c r="O8" s="12"/>
    </row>
    <row r="9" spans="1:15">
      <c r="A9" s="444"/>
      <c r="B9" s="444" t="s">
        <v>3215</v>
      </c>
      <c r="C9" s="941"/>
      <c r="D9" s="941"/>
      <c r="E9" s="941"/>
      <c r="F9" s="359"/>
      <c r="G9" s="359" t="s">
        <v>24</v>
      </c>
      <c r="H9" s="461"/>
      <c r="I9" s="359" t="s">
        <v>25</v>
      </c>
      <c r="J9" s="461"/>
      <c r="K9" s="463"/>
      <c r="L9" s="12"/>
      <c r="M9" s="12"/>
      <c r="N9" s="15"/>
      <c r="O9" s="12"/>
    </row>
    <row r="10" spans="1:15">
      <c r="A10" s="444"/>
      <c r="B10" s="444" t="s">
        <v>51</v>
      </c>
      <c r="C10" s="942"/>
      <c r="D10" s="942"/>
      <c r="E10" s="942"/>
      <c r="F10" s="359"/>
      <c r="G10" s="444" t="s">
        <v>52</v>
      </c>
      <c r="H10" s="939"/>
      <c r="I10" s="939"/>
      <c r="J10" s="939"/>
      <c r="K10" s="939"/>
      <c r="L10" s="6"/>
      <c r="M10" s="6"/>
      <c r="N10" s="16"/>
      <c r="O10" s="6"/>
    </row>
    <row r="11" spans="1:15" ht="10.15" customHeight="1">
      <c r="A11" s="359"/>
      <c r="B11" s="359"/>
      <c r="C11" s="359"/>
      <c r="D11" s="359"/>
      <c r="E11" s="359"/>
      <c r="F11" s="359"/>
      <c r="G11" s="359"/>
      <c r="H11" s="359"/>
      <c r="I11" s="359"/>
      <c r="J11" s="359"/>
      <c r="K11" s="359"/>
    </row>
    <row r="12" spans="1:15">
      <c r="A12" s="443">
        <v>2</v>
      </c>
      <c r="B12" s="447" t="s">
        <v>3030</v>
      </c>
      <c r="C12" s="444"/>
      <c r="D12" s="444"/>
      <c r="E12" s="940"/>
      <c r="F12" s="940"/>
      <c r="G12" s="940"/>
      <c r="H12" s="940"/>
      <c r="I12" s="444" t="s">
        <v>3214</v>
      </c>
      <c r="J12" s="359"/>
      <c r="K12" s="461" t="b">
        <v>0</v>
      </c>
    </row>
    <row r="13" spans="1:15">
      <c r="A13" s="444"/>
      <c r="B13" s="444" t="s">
        <v>1187</v>
      </c>
      <c r="C13" s="940"/>
      <c r="D13" s="940"/>
      <c r="E13" s="940"/>
      <c r="F13" s="940"/>
      <c r="G13" s="940"/>
      <c r="H13" s="359"/>
      <c r="I13" s="359"/>
      <c r="J13" s="359"/>
      <c r="K13" s="463"/>
    </row>
    <row r="14" spans="1:15">
      <c r="A14" s="444"/>
      <c r="B14" s="444" t="s">
        <v>50</v>
      </c>
      <c r="C14" s="940"/>
      <c r="D14" s="940"/>
      <c r="E14" s="940"/>
      <c r="F14" s="940"/>
      <c r="G14" s="940"/>
      <c r="H14" s="940"/>
      <c r="I14" s="359"/>
      <c r="J14" s="359"/>
      <c r="K14" s="463"/>
    </row>
    <row r="15" spans="1:15">
      <c r="A15" s="444"/>
      <c r="B15" s="444" t="s">
        <v>3215</v>
      </c>
      <c r="C15" s="941"/>
      <c r="D15" s="941"/>
      <c r="E15" s="941"/>
      <c r="F15" s="359"/>
      <c r="G15" s="359" t="s">
        <v>24</v>
      </c>
      <c r="H15" s="461"/>
      <c r="I15" s="359" t="s">
        <v>25</v>
      </c>
      <c r="J15" s="461"/>
      <c r="K15" s="463"/>
    </row>
    <row r="16" spans="1:15">
      <c r="A16" s="444"/>
      <c r="B16" s="444" t="s">
        <v>51</v>
      </c>
      <c r="C16" s="942"/>
      <c r="D16" s="942"/>
      <c r="E16" s="942"/>
      <c r="F16" s="359"/>
      <c r="G16" s="444" t="s">
        <v>52</v>
      </c>
      <c r="H16" s="939"/>
      <c r="I16" s="939"/>
      <c r="J16" s="939"/>
      <c r="K16" s="939"/>
    </row>
    <row r="17" spans="1:11" ht="10.15" customHeight="1">
      <c r="A17" s="359"/>
      <c r="B17" s="359"/>
      <c r="C17" s="359"/>
      <c r="D17" s="359"/>
      <c r="E17" s="359"/>
      <c r="F17" s="359"/>
      <c r="G17" s="359"/>
      <c r="H17" s="359"/>
      <c r="I17" s="359"/>
      <c r="J17" s="359"/>
      <c r="K17" s="359"/>
    </row>
    <row r="18" spans="1:11">
      <c r="A18" s="443">
        <v>3</v>
      </c>
      <c r="B18" s="447" t="s">
        <v>3031</v>
      </c>
      <c r="C18" s="444"/>
      <c r="D18" s="444"/>
      <c r="E18" s="460"/>
      <c r="F18" s="393"/>
      <c r="G18" s="393"/>
      <c r="H18" s="393"/>
      <c r="I18" s="444" t="s">
        <v>3214</v>
      </c>
      <c r="J18" s="359"/>
      <c r="K18" s="461" t="b">
        <v>0</v>
      </c>
    </row>
    <row r="19" spans="1:11">
      <c r="A19" s="444"/>
      <c r="B19" s="444" t="s">
        <v>1187</v>
      </c>
      <c r="C19" s="940"/>
      <c r="D19" s="940"/>
      <c r="E19" s="940"/>
      <c r="F19" s="940"/>
      <c r="G19" s="940"/>
      <c r="H19" s="359"/>
      <c r="K19" s="463"/>
    </row>
    <row r="20" spans="1:11">
      <c r="A20" s="444"/>
      <c r="B20" s="444" t="s">
        <v>50</v>
      </c>
      <c r="C20" s="940"/>
      <c r="D20" s="940"/>
      <c r="E20" s="940"/>
      <c r="F20" s="940"/>
      <c r="G20" s="940"/>
      <c r="H20" s="940"/>
      <c r="I20" s="359"/>
      <c r="J20" s="359"/>
      <c r="K20" s="463"/>
    </row>
    <row r="21" spans="1:11">
      <c r="A21" s="444"/>
      <c r="B21" s="444" t="s">
        <v>3215</v>
      </c>
      <c r="C21" s="941"/>
      <c r="D21" s="941"/>
      <c r="E21" s="941"/>
      <c r="F21" s="359"/>
      <c r="G21" s="359" t="s">
        <v>24</v>
      </c>
      <c r="H21" s="461"/>
      <c r="I21" s="359" t="s">
        <v>25</v>
      </c>
      <c r="J21" s="461"/>
      <c r="K21" s="463"/>
    </row>
    <row r="22" spans="1:11">
      <c r="A22" s="444"/>
      <c r="B22" s="444" t="s">
        <v>51</v>
      </c>
      <c r="C22" s="942"/>
      <c r="D22" s="942"/>
      <c r="E22" s="942"/>
      <c r="F22" s="359"/>
      <c r="G22" s="444" t="s">
        <v>52</v>
      </c>
      <c r="H22" s="939"/>
      <c r="I22" s="939"/>
      <c r="J22" s="939"/>
      <c r="K22" s="939"/>
    </row>
    <row r="23" spans="1:11" ht="10.15" customHeight="1">
      <c r="A23" s="359"/>
      <c r="B23" s="359"/>
      <c r="C23" s="359"/>
      <c r="D23" s="359"/>
      <c r="E23" s="421"/>
      <c r="F23" s="359"/>
      <c r="G23" s="359"/>
      <c r="H23" s="359"/>
      <c r="I23" s="359"/>
      <c r="J23" s="359"/>
      <c r="K23" s="359"/>
    </row>
    <row r="24" spans="1:11">
      <c r="A24" s="443">
        <v>4</v>
      </c>
      <c r="B24" s="447" t="s">
        <v>3032</v>
      </c>
      <c r="C24" s="444"/>
      <c r="D24" s="444"/>
      <c r="E24" s="940"/>
      <c r="F24" s="940"/>
      <c r="G24" s="940"/>
      <c r="H24" s="940"/>
      <c r="I24" s="444" t="s">
        <v>3214</v>
      </c>
      <c r="J24" s="359"/>
      <c r="K24" s="461" t="b">
        <v>0</v>
      </c>
    </row>
    <row r="25" spans="1:11">
      <c r="A25" s="444"/>
      <c r="B25" s="444" t="s">
        <v>1187</v>
      </c>
      <c r="C25" s="940"/>
      <c r="D25" s="940"/>
      <c r="E25" s="940"/>
      <c r="F25" s="940"/>
      <c r="G25" s="940"/>
      <c r="H25" s="359"/>
      <c r="I25" s="359"/>
      <c r="J25" s="359"/>
      <c r="K25" s="463"/>
    </row>
    <row r="26" spans="1:11">
      <c r="A26" s="444"/>
      <c r="B26" s="444" t="s">
        <v>50</v>
      </c>
      <c r="C26" s="940"/>
      <c r="D26" s="940"/>
      <c r="E26" s="940"/>
      <c r="F26" s="940"/>
      <c r="G26" s="940"/>
      <c r="H26" s="940"/>
      <c r="I26" s="359"/>
      <c r="J26" s="359"/>
      <c r="K26" s="463"/>
    </row>
    <row r="27" spans="1:11">
      <c r="A27" s="444"/>
      <c r="B27" s="444" t="s">
        <v>3215</v>
      </c>
      <c r="C27" s="941"/>
      <c r="D27" s="941"/>
      <c r="E27" s="941"/>
      <c r="F27" s="359"/>
      <c r="G27" s="359" t="s">
        <v>24</v>
      </c>
      <c r="H27" s="461"/>
      <c r="I27" s="359" t="s">
        <v>25</v>
      </c>
      <c r="J27" s="461"/>
      <c r="K27" s="463"/>
    </row>
    <row r="28" spans="1:11">
      <c r="A28" s="444"/>
      <c r="B28" s="444" t="s">
        <v>51</v>
      </c>
      <c r="C28" s="942"/>
      <c r="D28" s="942"/>
      <c r="E28" s="942"/>
      <c r="F28" s="359"/>
      <c r="G28" s="444" t="s">
        <v>52</v>
      </c>
      <c r="H28" s="444"/>
      <c r="I28" s="939"/>
      <c r="J28" s="939"/>
      <c r="K28" s="939"/>
    </row>
    <row r="29" spans="1:11" ht="10.15" customHeight="1">
      <c r="A29" s="359"/>
      <c r="B29" s="359"/>
      <c r="C29" s="359"/>
      <c r="D29" s="359"/>
      <c r="E29" s="359"/>
      <c r="F29" s="359"/>
      <c r="G29" s="359"/>
      <c r="H29" s="359"/>
      <c r="I29" s="359"/>
      <c r="J29" s="359"/>
      <c r="K29" s="359"/>
    </row>
    <row r="30" spans="1:11" ht="14.65" customHeight="1">
      <c r="A30" s="443">
        <v>5</v>
      </c>
      <c r="B30" s="447" t="s">
        <v>3033</v>
      </c>
      <c r="C30" s="444"/>
      <c r="D30" s="444"/>
      <c r="E30" s="943"/>
      <c r="F30" s="943"/>
      <c r="G30" s="943"/>
      <c r="H30" s="943"/>
      <c r="I30" s="444" t="s">
        <v>3214</v>
      </c>
      <c r="J30" s="359"/>
      <c r="K30" s="461" t="b">
        <v>0</v>
      </c>
    </row>
    <row r="31" spans="1:11" ht="14.65" customHeight="1">
      <c r="A31" s="359"/>
      <c r="B31" s="444" t="s">
        <v>1187</v>
      </c>
      <c r="C31" s="940"/>
      <c r="D31" s="940"/>
      <c r="E31" s="940"/>
      <c r="F31" s="940"/>
      <c r="G31" s="940"/>
      <c r="H31" s="359"/>
      <c r="K31" s="463"/>
    </row>
    <row r="32" spans="1:11" ht="14.65" customHeight="1">
      <c r="A32" s="359"/>
      <c r="B32" s="444" t="s">
        <v>50</v>
      </c>
      <c r="C32" s="940"/>
      <c r="D32" s="940"/>
      <c r="E32" s="940"/>
      <c r="F32" s="940"/>
      <c r="G32" s="940"/>
      <c r="H32" s="940"/>
      <c r="I32" s="359"/>
      <c r="J32" s="359"/>
      <c r="K32" s="463"/>
    </row>
    <row r="33" spans="1:11" ht="14.65" customHeight="1">
      <c r="A33" s="359"/>
      <c r="B33" s="444" t="s">
        <v>3215</v>
      </c>
      <c r="C33" s="941"/>
      <c r="D33" s="941"/>
      <c r="E33" s="941"/>
      <c r="F33" s="359"/>
      <c r="G33" s="359" t="s">
        <v>24</v>
      </c>
      <c r="H33" s="461"/>
      <c r="I33" s="359" t="s">
        <v>25</v>
      </c>
      <c r="J33" s="461"/>
      <c r="K33" s="463"/>
    </row>
    <row r="34" spans="1:11" ht="14.65" customHeight="1">
      <c r="A34" s="359"/>
      <c r="B34" s="444" t="s">
        <v>51</v>
      </c>
      <c r="C34" s="942"/>
      <c r="D34" s="942"/>
      <c r="E34" s="942"/>
      <c r="F34" s="359"/>
      <c r="G34" s="444" t="s">
        <v>52</v>
      </c>
      <c r="H34" s="939"/>
      <c r="I34" s="939"/>
      <c r="J34" s="939"/>
      <c r="K34" s="939"/>
    </row>
    <row r="35" spans="1:11" ht="10.15" customHeight="1">
      <c r="A35" s="359"/>
      <c r="B35" s="359"/>
      <c r="C35" s="359"/>
      <c r="D35" s="359"/>
      <c r="E35" s="359"/>
      <c r="F35" s="359"/>
      <c r="G35" s="359"/>
      <c r="H35" s="359"/>
      <c r="I35" s="359"/>
      <c r="J35" s="359"/>
      <c r="K35" s="359"/>
    </row>
    <row r="36" spans="1:11">
      <c r="A36" s="443">
        <v>6</v>
      </c>
      <c r="B36" s="447" t="s">
        <v>3396</v>
      </c>
      <c r="C36" s="444"/>
      <c r="D36" s="944"/>
      <c r="E36" s="944"/>
      <c r="F36" s="944"/>
      <c r="G36" s="944"/>
      <c r="H36" s="944"/>
      <c r="I36" s="444" t="s">
        <v>3214</v>
      </c>
      <c r="J36" s="359"/>
      <c r="K36" s="461" t="b">
        <v>0</v>
      </c>
    </row>
    <row r="37" spans="1:11">
      <c r="A37" s="444"/>
      <c r="B37" s="444" t="s">
        <v>1187</v>
      </c>
      <c r="C37" s="940"/>
      <c r="D37" s="940"/>
      <c r="E37" s="940"/>
      <c r="F37" s="940"/>
      <c r="G37" s="940"/>
      <c r="H37" s="359"/>
      <c r="K37" s="463"/>
    </row>
    <row r="38" spans="1:11">
      <c r="A38" s="444"/>
      <c r="B38" s="444" t="s">
        <v>50</v>
      </c>
      <c r="C38" s="940"/>
      <c r="D38" s="940"/>
      <c r="E38" s="940"/>
      <c r="F38" s="940"/>
      <c r="G38" s="940"/>
      <c r="H38" s="940"/>
      <c r="I38" s="359"/>
      <c r="J38" s="359"/>
      <c r="K38" s="463"/>
    </row>
    <row r="39" spans="1:11">
      <c r="A39" s="444"/>
      <c r="B39" s="444" t="s">
        <v>3215</v>
      </c>
      <c r="C39" s="941"/>
      <c r="D39" s="941"/>
      <c r="E39" s="941"/>
      <c r="F39" s="359"/>
      <c r="G39" s="359" t="s">
        <v>24</v>
      </c>
      <c r="H39" s="461"/>
      <c r="I39" s="359" t="s">
        <v>25</v>
      </c>
      <c r="J39" s="461"/>
      <c r="K39" s="463"/>
    </row>
    <row r="40" spans="1:11">
      <c r="A40" s="444"/>
      <c r="B40" s="444" t="s">
        <v>51</v>
      </c>
      <c r="C40" s="942"/>
      <c r="D40" s="942"/>
      <c r="E40" s="942"/>
      <c r="F40" s="359"/>
      <c r="G40" s="444" t="s">
        <v>52</v>
      </c>
      <c r="H40" s="939"/>
      <c r="I40" s="939"/>
      <c r="J40" s="939"/>
      <c r="K40" s="939"/>
    </row>
    <row r="41" spans="1:11" ht="10.15" customHeight="1">
      <c r="A41" s="359"/>
      <c r="B41" s="359"/>
      <c r="C41" s="359"/>
      <c r="D41" s="359"/>
      <c r="E41" s="359"/>
      <c r="F41" s="359"/>
      <c r="G41" s="359"/>
      <c r="H41" s="359"/>
      <c r="I41" s="359"/>
      <c r="J41" s="359"/>
      <c r="K41" s="359"/>
    </row>
    <row r="42" spans="1:11">
      <c r="A42" s="443">
        <v>7</v>
      </c>
      <c r="B42" s="447" t="s">
        <v>55</v>
      </c>
      <c r="C42" s="444"/>
      <c r="D42" s="444"/>
      <c r="E42" s="945"/>
      <c r="F42" s="945"/>
      <c r="G42" s="945"/>
      <c r="H42" s="945"/>
      <c r="I42" s="444" t="s">
        <v>3214</v>
      </c>
      <c r="J42" s="359"/>
      <c r="K42" s="461" t="b">
        <v>0</v>
      </c>
    </row>
    <row r="43" spans="1:11">
      <c r="A43" s="444"/>
      <c r="B43" s="444" t="s">
        <v>1187</v>
      </c>
      <c r="C43" s="940"/>
      <c r="D43" s="940"/>
      <c r="E43" s="940"/>
      <c r="F43" s="940"/>
      <c r="G43" s="940"/>
      <c r="H43" s="359"/>
      <c r="I43" s="359"/>
      <c r="J43" s="359"/>
      <c r="K43" s="463"/>
    </row>
    <row r="44" spans="1:11">
      <c r="A44" s="444"/>
      <c r="B44" s="444" t="s">
        <v>50</v>
      </c>
      <c r="C44" s="940"/>
      <c r="D44" s="940"/>
      <c r="E44" s="940"/>
      <c r="F44" s="940"/>
      <c r="G44" s="940"/>
      <c r="H44" s="940"/>
      <c r="I44" s="421"/>
      <c r="J44" s="359"/>
      <c r="K44" s="463"/>
    </row>
    <row r="45" spans="1:11">
      <c r="A45" s="444"/>
      <c r="B45" s="444" t="s">
        <v>3215</v>
      </c>
      <c r="C45" s="940"/>
      <c r="D45" s="940"/>
      <c r="E45" s="940"/>
      <c r="F45" s="359"/>
      <c r="G45" s="359" t="s">
        <v>24</v>
      </c>
      <c r="H45" s="462"/>
      <c r="I45" s="359" t="s">
        <v>25</v>
      </c>
      <c r="J45" s="461"/>
      <c r="K45" s="463"/>
    </row>
    <row r="46" spans="1:11">
      <c r="A46" s="444"/>
      <c r="B46" s="444" t="s">
        <v>51</v>
      </c>
      <c r="C46" s="942"/>
      <c r="D46" s="942"/>
      <c r="E46" s="942"/>
      <c r="F46" s="359"/>
      <c r="G46" s="444" t="s">
        <v>52</v>
      </c>
      <c r="H46" s="444"/>
      <c r="I46" s="939"/>
      <c r="J46" s="939"/>
      <c r="K46" s="939"/>
    </row>
    <row r="47" spans="1:11" ht="10.15" customHeight="1">
      <c r="A47" s="359"/>
      <c r="B47" s="359"/>
      <c r="C47" s="359"/>
      <c r="D47" s="359"/>
      <c r="E47" s="359"/>
      <c r="F47" s="359"/>
      <c r="G47" s="359"/>
      <c r="H47" s="359"/>
      <c r="I47" s="359"/>
      <c r="J47" s="359"/>
      <c r="K47" s="359"/>
    </row>
    <row r="48" spans="1:11">
      <c r="A48" s="443">
        <v>8</v>
      </c>
      <c r="B48" s="447" t="s">
        <v>56</v>
      </c>
      <c r="C48" s="444"/>
      <c r="D48" s="944"/>
      <c r="E48" s="944"/>
      <c r="F48" s="944"/>
      <c r="G48" s="944"/>
      <c r="H48" s="944"/>
      <c r="I48" s="444" t="s">
        <v>3214</v>
      </c>
      <c r="J48" s="359"/>
      <c r="K48" s="461" t="b">
        <v>0</v>
      </c>
    </row>
    <row r="49" spans="1:11">
      <c r="A49" s="444"/>
      <c r="B49" s="444" t="s">
        <v>1187</v>
      </c>
      <c r="C49" s="940"/>
      <c r="D49" s="940"/>
      <c r="E49" s="940"/>
      <c r="F49" s="940"/>
      <c r="G49" s="940"/>
      <c r="H49" s="359"/>
      <c r="K49" s="463"/>
    </row>
    <row r="50" spans="1:11">
      <c r="A50" s="444"/>
      <c r="B50" s="444" t="s">
        <v>50</v>
      </c>
      <c r="C50" s="940"/>
      <c r="D50" s="940"/>
      <c r="E50" s="940"/>
      <c r="F50" s="940"/>
      <c r="G50" s="940"/>
      <c r="H50" s="940"/>
      <c r="I50" s="359"/>
      <c r="J50" s="359"/>
      <c r="K50" s="463"/>
    </row>
    <row r="51" spans="1:11">
      <c r="A51" s="444"/>
      <c r="B51" s="444" t="s">
        <v>3215</v>
      </c>
      <c r="C51" s="941"/>
      <c r="D51" s="941"/>
      <c r="E51" s="941"/>
      <c r="F51" s="359"/>
      <c r="G51" s="359" t="s">
        <v>24</v>
      </c>
      <c r="H51" s="461"/>
      <c r="I51" s="359" t="s">
        <v>25</v>
      </c>
      <c r="J51" s="461"/>
      <c r="K51" s="463"/>
    </row>
    <row r="52" spans="1:11">
      <c r="A52" s="444"/>
      <c r="B52" s="444" t="s">
        <v>51</v>
      </c>
      <c r="C52" s="942"/>
      <c r="D52" s="942"/>
      <c r="E52" s="942"/>
      <c r="F52" s="359"/>
      <c r="G52" s="444" t="s">
        <v>52</v>
      </c>
      <c r="H52" s="939"/>
      <c r="I52" s="939"/>
      <c r="J52" s="939"/>
      <c r="K52" s="939"/>
    </row>
  </sheetData>
  <sheetProtection algorithmName="SHA-512" hashValue="CKVUIfgX/SIFMF85py0d+Wq7E4phwBNNYuAaVdwLfaqxNO8O9aulR4y7N9Cz/TMZrM2muJHdU52Slm7ki88rlA==" saltValue="hjlB3605m/s7XRDVGi4Orw==" spinCount="100000" sheet="1" objects="1" scenarios="1" autoFilter="0"/>
  <mergeCells count="47">
    <mergeCell ref="C14:H14"/>
    <mergeCell ref="C15:E15"/>
    <mergeCell ref="C13:G13"/>
    <mergeCell ref="D48:H48"/>
    <mergeCell ref="C50:H50"/>
    <mergeCell ref="C40:E40"/>
    <mergeCell ref="H40:K40"/>
    <mergeCell ref="C49:G49"/>
    <mergeCell ref="C32:H32"/>
    <mergeCell ref="C33:E33"/>
    <mergeCell ref="C34:E34"/>
    <mergeCell ref="H34:K34"/>
    <mergeCell ref="C37:G37"/>
    <mergeCell ref="I46:K46"/>
    <mergeCell ref="E42:H42"/>
    <mergeCell ref="I28:K28"/>
    <mergeCell ref="C51:E51"/>
    <mergeCell ref="C52:E52"/>
    <mergeCell ref="H52:K52"/>
    <mergeCell ref="E12:H12"/>
    <mergeCell ref="E30:H30"/>
    <mergeCell ref="E24:H24"/>
    <mergeCell ref="D36:H36"/>
    <mergeCell ref="C46:E46"/>
    <mergeCell ref="C45:E45"/>
    <mergeCell ref="C44:H44"/>
    <mergeCell ref="C43:G43"/>
    <mergeCell ref="C26:H26"/>
    <mergeCell ref="C27:E27"/>
    <mergeCell ref="C25:G25"/>
    <mergeCell ref="C38:H38"/>
    <mergeCell ref="C39:E39"/>
    <mergeCell ref="E6:H6"/>
    <mergeCell ref="C9:E9"/>
    <mergeCell ref="C10:E10"/>
    <mergeCell ref="C8:H8"/>
    <mergeCell ref="C7:G7"/>
    <mergeCell ref="H10:K10"/>
    <mergeCell ref="H16:K16"/>
    <mergeCell ref="C31:G31"/>
    <mergeCell ref="C19:G19"/>
    <mergeCell ref="C20:H20"/>
    <mergeCell ref="C21:E21"/>
    <mergeCell ref="C22:E22"/>
    <mergeCell ref="H22:K22"/>
    <mergeCell ref="C16:E16"/>
    <mergeCell ref="C28:E28"/>
  </mergeCells>
  <dataValidations count="1">
    <dataValidation type="list" allowBlank="1" showInputMessage="1" showErrorMessage="1" errorTitle="Invalid Entry" error="Must select TRUE or FALSE!" sqref="K6 K30 K48 K42 K36 K24 K18 K12" xr:uid="{00000000-0002-0000-0A00-000000000000}">
      <formula1>$O$5:$O$6</formula1>
    </dataValidation>
  </dataValidations>
  <printOptions horizontalCentered="1"/>
  <pageMargins left="0.45" right="0.45" top="0.25" bottom="0.75" header="0.3" footer="0.3"/>
  <pageSetup scale="96" fitToHeight="0" orientation="portrait" r:id="rId1"/>
  <headerFooter>
    <oddFooter>&amp;L&amp;9&amp;F&amp;R&amp;9&amp;A, 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Select State from dropdown" xr:uid="{00000000-0002-0000-0A00-000002000000}">
          <x14:formula1>
            <xm:f>Dropdowns!$A$73:$A$123</xm:f>
          </x14:formula1>
          <xm:sqref>H9 H27 H39 H51 H21 H33 H45 H15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S83"/>
  <sheetViews>
    <sheetView topLeftCell="A26" workbookViewId="0">
      <selection activeCell="G50" sqref="G50:I50"/>
    </sheetView>
  </sheetViews>
  <sheetFormatPr defaultRowHeight="15"/>
  <cols>
    <col min="1" max="1" width="4" customWidth="1"/>
    <col min="2" max="2" width="24.28515625" customWidth="1"/>
    <col min="3" max="3" width="10.28515625" customWidth="1"/>
    <col min="4" max="4" width="10.7109375" customWidth="1"/>
    <col min="5" max="5" width="2.7109375" customWidth="1"/>
    <col min="6" max="6" width="11.5703125" customWidth="1"/>
    <col min="8" max="8" width="2" customWidth="1"/>
    <col min="9" max="9" width="37.7109375" customWidth="1"/>
    <col min="10" max="10" width="11.7109375" customWidth="1"/>
    <col min="11" max="11" width="11" customWidth="1"/>
    <col min="12" max="12" width="8.85546875" customWidth="1"/>
    <col min="13" max="13" width="2.140625" style="13" customWidth="1"/>
    <col min="14" max="14" width="9.5703125" hidden="1" customWidth="1"/>
    <col min="15" max="16" width="9.140625" hidden="1" customWidth="1"/>
    <col min="17" max="17" width="10.85546875" hidden="1" customWidth="1"/>
    <col min="18" max="18" width="17.85546875" hidden="1" customWidth="1"/>
    <col min="19" max="19" width="2" style="13" customWidth="1"/>
  </cols>
  <sheetData>
    <row r="1" spans="1:17">
      <c r="A1" s="350" t="str">
        <f>'Development Info'!A1</f>
        <v xml:space="preserve">Virginia Housing Rental Housing Loan Application  </v>
      </c>
      <c r="L1" s="82"/>
    </row>
    <row r="2" spans="1:17" ht="7.15" customHeight="1" thickBot="1">
      <c r="A2" s="1"/>
      <c r="B2" s="1"/>
      <c r="C2" s="1"/>
      <c r="D2" s="1"/>
      <c r="E2" s="1"/>
      <c r="F2" s="1"/>
      <c r="G2" s="1"/>
      <c r="H2" s="1"/>
      <c r="I2" s="1"/>
      <c r="J2" s="1"/>
      <c r="K2" s="1"/>
      <c r="L2" s="98"/>
    </row>
    <row r="4" spans="1:17" ht="15" customHeight="1">
      <c r="A4" s="535" t="s">
        <v>3216</v>
      </c>
      <c r="B4" s="418"/>
      <c r="C4" s="418"/>
      <c r="D4" s="359"/>
      <c r="E4" s="359"/>
      <c r="F4" s="359"/>
      <c r="G4" s="359"/>
      <c r="H4" s="359"/>
      <c r="I4" s="359"/>
      <c r="J4" s="359"/>
      <c r="K4" s="359"/>
      <c r="L4" s="732"/>
      <c r="O4" s="17" t="s">
        <v>53</v>
      </c>
      <c r="Q4" t="s">
        <v>29</v>
      </c>
    </row>
    <row r="5" spans="1:17" ht="15" customHeight="1">
      <c r="A5" s="443">
        <v>1</v>
      </c>
      <c r="B5" s="359" t="s">
        <v>1031</v>
      </c>
      <c r="C5" s="359"/>
      <c r="D5" s="359"/>
      <c r="E5" s="359"/>
      <c r="F5" s="464">
        <v>0</v>
      </c>
      <c r="G5" s="359"/>
      <c r="H5" s="359"/>
      <c r="I5" s="359"/>
      <c r="J5" s="359"/>
      <c r="K5" s="359"/>
      <c r="O5" t="b">
        <v>1</v>
      </c>
      <c r="Q5">
        <f>'Development Info'!D24</f>
        <v>0</v>
      </c>
    </row>
    <row r="6" spans="1:17" ht="15" customHeight="1">
      <c r="A6" s="420"/>
      <c r="B6" s="359" t="s">
        <v>1032</v>
      </c>
      <c r="C6" s="359"/>
      <c r="D6" s="359"/>
      <c r="E6" s="359"/>
      <c r="F6" s="359"/>
      <c r="G6" s="359"/>
      <c r="H6" s="359"/>
      <c r="I6" s="464"/>
      <c r="J6" s="359"/>
      <c r="K6" s="359"/>
      <c r="O6" t="b">
        <v>0</v>
      </c>
    </row>
    <row r="7" spans="1:17" ht="6" customHeight="1">
      <c r="A7" s="420"/>
      <c r="B7" s="359"/>
      <c r="C7" s="359"/>
      <c r="D7" s="359"/>
      <c r="E7" s="359"/>
      <c r="F7" s="359"/>
      <c r="G7" s="359"/>
      <c r="H7" s="359"/>
      <c r="I7" s="359"/>
      <c r="J7" s="359"/>
      <c r="K7" s="359"/>
    </row>
    <row r="8" spans="1:17" ht="15" customHeight="1">
      <c r="A8" s="420"/>
      <c r="B8" s="359" t="s">
        <v>3217</v>
      </c>
      <c r="C8" s="359"/>
      <c r="D8" s="418">
        <f>IFERROR(F5/Q5 &amp; ":1",0)</f>
        <v>0</v>
      </c>
      <c r="E8" s="359"/>
      <c r="F8" s="359"/>
      <c r="H8" s="359"/>
      <c r="I8" s="359"/>
      <c r="J8" s="359"/>
      <c r="K8" s="359"/>
    </row>
    <row r="9" spans="1:17" ht="15" customHeight="1">
      <c r="A9" s="420"/>
      <c r="B9" s="359" t="s">
        <v>3218</v>
      </c>
      <c r="C9" s="359"/>
      <c r="D9" s="954"/>
      <c r="E9" s="954"/>
      <c r="F9" s="954"/>
      <c r="G9" s="954"/>
      <c r="H9" s="954"/>
      <c r="I9" s="954"/>
      <c r="J9" s="954"/>
      <c r="K9" s="954"/>
    </row>
    <row r="10" spans="1:17" ht="15" customHeight="1">
      <c r="A10" s="420"/>
      <c r="B10" s="359"/>
      <c r="C10" s="359"/>
      <c r="D10" s="954"/>
      <c r="E10" s="954"/>
      <c r="F10" s="954"/>
      <c r="G10" s="954"/>
      <c r="H10" s="954"/>
      <c r="I10" s="954"/>
      <c r="J10" s="954"/>
      <c r="K10" s="954"/>
    </row>
    <row r="11" spans="1:17" ht="15" customHeight="1">
      <c r="A11" s="420"/>
      <c r="B11" s="359"/>
      <c r="C11" s="359"/>
      <c r="D11" s="955"/>
      <c r="E11" s="955"/>
      <c r="F11" s="955"/>
      <c r="G11" s="955"/>
      <c r="H11" s="955"/>
      <c r="I11" s="955"/>
      <c r="J11" s="955"/>
      <c r="K11" s="955"/>
    </row>
    <row r="12" spans="1:17" ht="15" customHeight="1">
      <c r="A12" s="420"/>
      <c r="B12" s="359"/>
      <c r="C12" s="359"/>
      <c r="D12" s="359"/>
      <c r="E12" s="359"/>
      <c r="F12" s="359"/>
      <c r="G12" s="359"/>
      <c r="H12" s="359"/>
      <c r="I12" s="359"/>
      <c r="J12" s="359"/>
      <c r="K12" s="359"/>
    </row>
    <row r="13" spans="1:17" ht="15" customHeight="1">
      <c r="A13" s="443">
        <v>2</v>
      </c>
      <c r="B13" s="359" t="s">
        <v>1152</v>
      </c>
      <c r="C13" s="359"/>
      <c r="D13" s="359"/>
      <c r="E13" s="359"/>
      <c r="F13" s="359"/>
      <c r="G13" s="359"/>
      <c r="H13" s="359"/>
      <c r="I13" s="413" t="b">
        <v>0</v>
      </c>
      <c r="J13" s="359"/>
      <c r="K13" s="359"/>
    </row>
    <row r="14" spans="1:17" ht="15" customHeight="1">
      <c r="A14" s="443">
        <v>3</v>
      </c>
      <c r="B14" s="359" t="s">
        <v>103</v>
      </c>
      <c r="C14" s="413" t="b">
        <v>0</v>
      </c>
      <c r="F14" s="359" t="s">
        <v>3219</v>
      </c>
      <c r="G14" s="359"/>
      <c r="H14" s="359"/>
      <c r="J14" s="464">
        <v>0</v>
      </c>
      <c r="K14" s="359"/>
    </row>
    <row r="15" spans="1:17" ht="15" customHeight="1">
      <c r="A15" s="443"/>
      <c r="B15" s="359"/>
      <c r="C15" s="359"/>
      <c r="D15" s="359"/>
      <c r="E15" s="359"/>
      <c r="F15" s="359"/>
      <c r="G15" s="359"/>
      <c r="H15" s="359"/>
      <c r="I15" s="359"/>
      <c r="J15" s="359"/>
      <c r="K15" s="359"/>
    </row>
    <row r="16" spans="1:17" ht="15" customHeight="1">
      <c r="A16" s="443">
        <v>4</v>
      </c>
      <c r="B16" s="359" t="s">
        <v>977</v>
      </c>
      <c r="C16" s="359"/>
      <c r="D16" s="419"/>
      <c r="E16" s="359"/>
      <c r="F16" s="359"/>
      <c r="G16" s="433" t="s">
        <v>1153</v>
      </c>
      <c r="H16" s="359"/>
      <c r="I16" s="465"/>
      <c r="J16" s="359"/>
      <c r="K16" s="359"/>
      <c r="N16" s="7"/>
    </row>
    <row r="17" spans="1:18" ht="15" customHeight="1">
      <c r="A17" s="443"/>
      <c r="B17" s="359"/>
      <c r="C17" s="359"/>
      <c r="D17" s="359"/>
      <c r="E17" s="359"/>
      <c r="F17" s="359"/>
      <c r="G17" s="433"/>
      <c r="H17" s="359"/>
      <c r="I17" s="433"/>
      <c r="J17" s="359"/>
      <c r="K17" s="359"/>
      <c r="N17" s="7"/>
    </row>
    <row r="18" spans="1:18" ht="15" customHeight="1">
      <c r="A18" s="443">
        <v>5</v>
      </c>
      <c r="B18" s="359" t="s">
        <v>3220</v>
      </c>
      <c r="C18" s="466">
        <v>0</v>
      </c>
      <c r="E18" s="359"/>
      <c r="F18" s="359"/>
      <c r="G18" s="359"/>
      <c r="H18" s="359"/>
      <c r="I18" s="359"/>
      <c r="J18" s="359"/>
      <c r="K18" s="359"/>
    </row>
    <row r="19" spans="1:18" ht="15" customHeight="1">
      <c r="A19" s="443"/>
      <c r="B19" s="359"/>
      <c r="C19" s="359"/>
      <c r="D19" s="359"/>
      <c r="E19" s="359"/>
      <c r="F19" s="359"/>
      <c r="G19" s="359"/>
      <c r="H19" s="359"/>
      <c r="I19" s="359"/>
      <c r="J19" s="359"/>
      <c r="K19" s="359"/>
    </row>
    <row r="20" spans="1:18" ht="15" customHeight="1">
      <c r="A20" s="443">
        <v>6</v>
      </c>
      <c r="B20" s="365" t="s">
        <v>1155</v>
      </c>
      <c r="C20" s="365"/>
      <c r="D20" s="359"/>
      <c r="E20" s="359"/>
      <c r="F20" s="359"/>
      <c r="G20" s="359"/>
      <c r="H20" s="359"/>
      <c r="I20" s="411"/>
      <c r="J20" s="359"/>
      <c r="K20" s="359"/>
      <c r="N20" s="167" t="s">
        <v>1156</v>
      </c>
      <c r="O20" s="79"/>
      <c r="P20" s="79"/>
      <c r="Q20" s="79"/>
      <c r="R20" s="80"/>
    </row>
    <row r="21" spans="1:18" ht="15" customHeight="1">
      <c r="A21" s="443"/>
      <c r="B21" s="365" t="s">
        <v>1154</v>
      </c>
      <c r="C21" s="365"/>
      <c r="D21" s="359"/>
      <c r="E21" s="359"/>
      <c r="F21" s="359"/>
      <c r="G21" s="359"/>
      <c r="H21" s="359"/>
      <c r="I21" s="395" t="str">
        <f>N21</f>
        <v>Error: Please provide Ground Lease Type.</v>
      </c>
      <c r="J21" s="359"/>
      <c r="K21" s="359"/>
      <c r="N21" s="173" t="str">
        <f>IF(I20="select","Error: Please provide Ground Lease Type.",IF(I20="","Error: Please provide Ground Lease Type.",""))</f>
        <v>Error: Please provide Ground Lease Type.</v>
      </c>
      <c r="R21" s="83"/>
    </row>
    <row r="22" spans="1:18" ht="15" customHeight="1">
      <c r="A22" s="443"/>
      <c r="B22" s="368"/>
      <c r="C22" s="368"/>
      <c r="D22" s="359"/>
      <c r="E22" s="359"/>
      <c r="F22" s="359"/>
      <c r="G22" s="368"/>
      <c r="H22" s="368"/>
      <c r="I22" s="368"/>
      <c r="J22" s="368"/>
      <c r="K22" s="359"/>
      <c r="N22" s="86"/>
      <c r="O22" s="84"/>
      <c r="P22" s="84"/>
      <c r="Q22" s="84"/>
      <c r="R22" s="23"/>
    </row>
    <row r="23" spans="1:18" ht="15" customHeight="1">
      <c r="A23" s="443">
        <v>7</v>
      </c>
      <c r="B23" s="359" t="s">
        <v>842</v>
      </c>
      <c r="C23" s="359"/>
      <c r="D23" s="359"/>
      <c r="E23" s="359"/>
      <c r="F23" s="413" t="b">
        <v>0</v>
      </c>
      <c r="G23" s="368"/>
      <c r="H23" s="368"/>
      <c r="J23" s="367"/>
      <c r="K23" s="359"/>
      <c r="N23" s="82"/>
    </row>
    <row r="24" spans="1:18" ht="15" customHeight="1">
      <c r="A24" s="443"/>
      <c r="B24" s="359" t="s">
        <v>1161</v>
      </c>
      <c r="C24" s="359"/>
      <c r="D24" s="359"/>
      <c r="E24" s="359"/>
      <c r="F24" s="359"/>
      <c r="G24" s="949"/>
      <c r="H24" s="949"/>
      <c r="I24" s="949"/>
      <c r="J24" s="949"/>
      <c r="K24" s="949"/>
      <c r="N24" s="82"/>
    </row>
    <row r="25" spans="1:18" ht="15" customHeight="1">
      <c r="A25" s="443"/>
      <c r="B25" s="359"/>
      <c r="C25" s="359"/>
      <c r="D25" s="359"/>
      <c r="E25" s="359"/>
      <c r="F25" s="359"/>
      <c r="G25" s="359"/>
      <c r="H25" s="359"/>
      <c r="I25" s="359"/>
      <c r="J25" s="359"/>
      <c r="K25" s="359"/>
      <c r="N25" s="82"/>
    </row>
    <row r="26" spans="1:18" ht="15" customHeight="1">
      <c r="A26" s="443">
        <v>8</v>
      </c>
      <c r="B26" s="359" t="s">
        <v>1158</v>
      </c>
      <c r="C26" s="359"/>
      <c r="D26" s="359"/>
      <c r="E26" s="359"/>
      <c r="F26" s="359"/>
      <c r="G26" s="368"/>
      <c r="H26" s="368"/>
      <c r="I26" s="413" t="b">
        <v>0</v>
      </c>
      <c r="J26" s="467"/>
      <c r="K26" s="359"/>
      <c r="N26" s="82"/>
    </row>
    <row r="27" spans="1:18" ht="15" customHeight="1">
      <c r="A27" s="443"/>
      <c r="B27" s="359"/>
      <c r="C27" s="359"/>
      <c r="D27" s="359"/>
      <c r="E27" s="359"/>
      <c r="F27" s="359"/>
      <c r="G27" s="368"/>
      <c r="H27" s="368"/>
      <c r="I27" s="467"/>
      <c r="J27" s="467"/>
      <c r="K27" s="359"/>
      <c r="N27" s="82"/>
    </row>
    <row r="28" spans="1:18" ht="15" customHeight="1">
      <c r="A28" s="443">
        <v>9</v>
      </c>
      <c r="B28" s="359" t="s">
        <v>1160</v>
      </c>
      <c r="C28" s="359"/>
      <c r="D28" s="359"/>
      <c r="E28" s="359"/>
      <c r="F28" s="359"/>
      <c r="G28" s="368"/>
      <c r="H28" s="368"/>
      <c r="I28" s="413" t="b">
        <v>0</v>
      </c>
      <c r="J28" s="367"/>
      <c r="K28" s="359"/>
      <c r="N28" s="82"/>
    </row>
    <row r="29" spans="1:18" ht="15" customHeight="1">
      <c r="A29" s="443">
        <v>10</v>
      </c>
      <c r="B29" s="958" t="s">
        <v>1159</v>
      </c>
      <c r="C29" s="958"/>
      <c r="D29" s="958"/>
      <c r="E29" s="958"/>
      <c r="F29" s="958"/>
      <c r="G29" s="368"/>
      <c r="H29" s="368"/>
      <c r="I29" s="413" t="b">
        <v>0</v>
      </c>
      <c r="J29" s="367"/>
      <c r="K29" s="359"/>
      <c r="N29" s="82"/>
    </row>
    <row r="30" spans="1:18" ht="15" customHeight="1">
      <c r="A30" s="468"/>
      <c r="B30" s="958"/>
      <c r="C30" s="958"/>
      <c r="D30" s="958"/>
      <c r="E30" s="958"/>
      <c r="F30" s="958"/>
      <c r="G30" s="368"/>
      <c r="H30" s="368"/>
      <c r="I30" s="368"/>
      <c r="J30" s="368"/>
      <c r="K30" s="359"/>
      <c r="N30" s="82"/>
    </row>
    <row r="31" spans="1:18" ht="15" customHeight="1">
      <c r="A31" s="468"/>
      <c r="B31" s="359"/>
      <c r="C31" s="359"/>
      <c r="D31" s="359"/>
      <c r="E31" s="359"/>
      <c r="F31" s="359"/>
      <c r="G31" s="359"/>
      <c r="H31" s="359"/>
      <c r="I31" s="359"/>
      <c r="J31" s="359"/>
      <c r="K31" s="359"/>
    </row>
    <row r="32" spans="1:18" ht="15" customHeight="1">
      <c r="A32" s="443">
        <v>11</v>
      </c>
      <c r="B32" s="958" t="s">
        <v>1000</v>
      </c>
      <c r="C32" s="958"/>
      <c r="D32" s="413" t="b">
        <v>0</v>
      </c>
      <c r="E32" s="359"/>
      <c r="F32" s="469" t="s">
        <v>1001</v>
      </c>
      <c r="G32" s="912"/>
      <c r="H32" s="912"/>
      <c r="I32" s="912"/>
      <c r="J32" s="912"/>
      <c r="K32" s="912"/>
    </row>
    <row r="33" spans="1:14" ht="15" customHeight="1">
      <c r="A33" s="443"/>
      <c r="B33" s="958"/>
      <c r="C33" s="958"/>
      <c r="D33" s="359"/>
      <c r="E33" s="359"/>
      <c r="F33" s="469" t="s">
        <v>1002</v>
      </c>
      <c r="G33" s="913"/>
      <c r="H33" s="913"/>
      <c r="I33" s="913"/>
      <c r="J33" s="913"/>
      <c r="K33" s="913"/>
    </row>
    <row r="34" spans="1:14" ht="15" customHeight="1">
      <c r="A34" s="443"/>
      <c r="B34" s="359"/>
      <c r="C34" s="359"/>
      <c r="D34" s="359"/>
      <c r="E34" s="359"/>
      <c r="F34" s="359"/>
      <c r="G34" s="359"/>
      <c r="H34" s="359"/>
      <c r="I34" s="359"/>
      <c r="J34" s="359"/>
      <c r="K34" s="359"/>
    </row>
    <row r="35" spans="1:14" ht="15" customHeight="1">
      <c r="A35" s="443">
        <v>12</v>
      </c>
      <c r="B35" s="359" t="s">
        <v>1102</v>
      </c>
      <c r="C35" s="359"/>
      <c r="D35" s="359"/>
      <c r="E35" s="359"/>
      <c r="F35" s="359"/>
      <c r="G35" s="359"/>
      <c r="H35" s="359"/>
      <c r="I35" s="359"/>
      <c r="J35" s="359"/>
      <c r="K35" s="359"/>
    </row>
    <row r="36" spans="1:14" ht="15" customHeight="1">
      <c r="A36" s="469"/>
      <c r="B36" s="359" t="s">
        <v>695</v>
      </c>
      <c r="C36" s="413" t="b">
        <v>0</v>
      </c>
      <c r="E36" s="359"/>
      <c r="F36" s="359"/>
      <c r="G36" s="359"/>
      <c r="H36" s="359"/>
      <c r="I36" s="359" t="s">
        <v>699</v>
      </c>
      <c r="J36" s="413" t="b">
        <v>0</v>
      </c>
      <c r="K36" s="359"/>
    </row>
    <row r="37" spans="1:14" ht="15" customHeight="1">
      <c r="A37" s="469"/>
      <c r="B37" s="359" t="s">
        <v>696</v>
      </c>
      <c r="C37" s="413" t="b">
        <v>0</v>
      </c>
      <c r="E37" s="359"/>
      <c r="F37" s="359"/>
      <c r="G37" s="359"/>
      <c r="H37" s="359"/>
      <c r="I37" s="912" t="s">
        <v>700</v>
      </c>
      <c r="J37" s="912"/>
      <c r="K37" s="912"/>
    </row>
    <row r="38" spans="1:14" ht="15" customHeight="1">
      <c r="A38" s="469"/>
      <c r="B38" s="359" t="s">
        <v>89</v>
      </c>
      <c r="C38" s="413" t="b">
        <v>0</v>
      </c>
      <c r="E38" s="359"/>
      <c r="F38" s="359"/>
      <c r="G38" s="359"/>
      <c r="H38" s="359"/>
      <c r="I38" s="912"/>
      <c r="J38" s="912"/>
      <c r="K38" s="912"/>
    </row>
    <row r="39" spans="1:14" ht="15" customHeight="1">
      <c r="A39" s="469"/>
      <c r="B39" s="359" t="s">
        <v>104</v>
      </c>
      <c r="C39" s="413" t="b">
        <v>0</v>
      </c>
      <c r="E39" s="359"/>
      <c r="F39" s="359"/>
      <c r="G39" s="359"/>
      <c r="H39" s="359"/>
      <c r="I39" s="912"/>
      <c r="J39" s="912"/>
      <c r="K39" s="912"/>
      <c r="N39" s="7"/>
    </row>
    <row r="40" spans="1:14" ht="15" customHeight="1">
      <c r="A40" s="469"/>
      <c r="B40" s="359"/>
      <c r="C40" s="359"/>
      <c r="D40" s="359"/>
      <c r="E40" s="359"/>
      <c r="F40" s="359"/>
      <c r="G40" s="359"/>
      <c r="H40" s="359"/>
      <c r="I40" s="913"/>
      <c r="J40" s="913"/>
      <c r="K40" s="913"/>
    </row>
    <row r="41" spans="1:14">
      <c r="A41" s="19"/>
    </row>
    <row r="42" spans="1:14">
      <c r="A42" s="443">
        <v>13</v>
      </c>
      <c r="B42" s="359" t="s">
        <v>1100</v>
      </c>
      <c r="C42" s="359"/>
      <c r="D42" s="359"/>
      <c r="E42" s="359"/>
      <c r="F42" s="359"/>
      <c r="G42" s="359"/>
      <c r="H42" s="359"/>
      <c r="I42" s="359"/>
      <c r="J42" s="359"/>
    </row>
    <row r="43" spans="1:14">
      <c r="A43" s="469"/>
      <c r="B43" s="359" t="s">
        <v>694</v>
      </c>
      <c r="C43" s="413" t="b">
        <v>0</v>
      </c>
      <c r="D43" s="359"/>
      <c r="E43" s="359"/>
      <c r="F43" s="359"/>
      <c r="G43" s="359"/>
      <c r="H43" s="359"/>
      <c r="I43" s="359" t="s">
        <v>88</v>
      </c>
      <c r="J43" s="413" t="b">
        <v>0</v>
      </c>
      <c r="N43" t="s">
        <v>1101</v>
      </c>
    </row>
    <row r="44" spans="1:14">
      <c r="A44" s="469"/>
      <c r="B44" s="359" t="s">
        <v>90</v>
      </c>
      <c r="C44" s="413" t="b">
        <v>0</v>
      </c>
      <c r="D44" s="359"/>
      <c r="E44" s="359"/>
      <c r="F44" s="359"/>
      <c r="G44" s="359"/>
      <c r="H44" s="359"/>
      <c r="I44" s="359" t="s">
        <v>93</v>
      </c>
      <c r="J44" s="413" t="b">
        <v>0</v>
      </c>
    </row>
    <row r="45" spans="1:14">
      <c r="A45" s="469"/>
      <c r="B45" s="359" t="s">
        <v>92</v>
      </c>
      <c r="C45" s="413" t="b">
        <v>0</v>
      </c>
      <c r="D45" s="359"/>
      <c r="E45" s="359"/>
      <c r="F45" s="359"/>
      <c r="G45" s="359"/>
      <c r="H45" s="359"/>
      <c r="I45" s="359" t="s">
        <v>698</v>
      </c>
      <c r="J45" s="413" t="b">
        <v>0</v>
      </c>
    </row>
    <row r="46" spans="1:14">
      <c r="A46" s="469"/>
      <c r="B46" s="359" t="s">
        <v>91</v>
      </c>
      <c r="C46" s="359"/>
      <c r="D46" s="359"/>
      <c r="E46" s="359"/>
      <c r="F46" s="359"/>
      <c r="G46" s="359"/>
      <c r="H46" s="359"/>
      <c r="I46" s="359" t="s">
        <v>3371</v>
      </c>
      <c r="J46" s="413" t="b">
        <v>0</v>
      </c>
      <c r="K46" s="359"/>
      <c r="L46" s="359"/>
      <c r="M46" s="476"/>
    </row>
    <row r="47" spans="1:14">
      <c r="A47" s="469"/>
      <c r="B47" s="912" t="s">
        <v>700</v>
      </c>
      <c r="C47" s="912"/>
      <c r="D47" s="912"/>
      <c r="E47" s="912"/>
      <c r="F47" s="912"/>
      <c r="G47" s="912"/>
      <c r="H47" s="359"/>
      <c r="I47" s="912" t="s">
        <v>3372</v>
      </c>
      <c r="J47" s="912"/>
      <c r="K47" s="912"/>
      <c r="L47" s="372"/>
      <c r="M47" s="735"/>
      <c r="N47" s="359"/>
    </row>
    <row r="48" spans="1:14">
      <c r="A48" s="469"/>
      <c r="B48" s="913"/>
      <c r="C48" s="913"/>
      <c r="D48" s="913"/>
      <c r="E48" s="913"/>
      <c r="F48" s="913"/>
      <c r="G48" s="913"/>
      <c r="H48" s="359"/>
      <c r="I48" s="913"/>
      <c r="J48" s="913"/>
      <c r="K48" s="913"/>
      <c r="L48" s="372"/>
      <c r="M48" s="735"/>
      <c r="N48" s="359"/>
    </row>
    <row r="49" spans="1:18">
      <c r="A49" s="469"/>
      <c r="B49" s="469"/>
      <c r="C49" s="469"/>
      <c r="D49" s="469"/>
      <c r="E49" s="469"/>
      <c r="F49" s="469"/>
      <c r="G49" s="469"/>
      <c r="H49" s="359"/>
      <c r="I49" s="359"/>
      <c r="O49" s="24" t="s">
        <v>3313</v>
      </c>
      <c r="P49" s="79"/>
      <c r="Q49" s="79"/>
      <c r="R49" s="80"/>
    </row>
    <row r="50" spans="1:18">
      <c r="A50" s="443">
        <v>14</v>
      </c>
      <c r="B50" s="359" t="s">
        <v>3221</v>
      </c>
      <c r="C50" s="359"/>
      <c r="E50" s="359"/>
      <c r="F50" s="359"/>
      <c r="G50" s="956">
        <v>0</v>
      </c>
      <c r="H50" s="956"/>
      <c r="I50" s="956"/>
      <c r="O50" s="81" t="s">
        <v>3314</v>
      </c>
      <c r="R50" s="83"/>
    </row>
    <row r="51" spans="1:18">
      <c r="A51" s="443"/>
      <c r="B51" s="359" t="s">
        <v>3222</v>
      </c>
      <c r="C51" s="359"/>
      <c r="D51" s="359"/>
      <c r="E51" s="359"/>
      <c r="F51" s="359"/>
      <c r="G51" s="957">
        <v>0</v>
      </c>
      <c r="H51" s="957"/>
      <c r="I51" s="957"/>
      <c r="O51" s="81"/>
      <c r="P51" s="640">
        <f>G50</f>
        <v>0</v>
      </c>
      <c r="R51" s="83"/>
    </row>
    <row r="52" spans="1:18">
      <c r="A52" s="469"/>
      <c r="B52" s="359"/>
      <c r="C52" s="359"/>
      <c r="D52" s="359"/>
      <c r="E52" s="359"/>
      <c r="F52" s="359"/>
      <c r="G52" s="359"/>
      <c r="H52" s="359"/>
      <c r="I52" s="359"/>
      <c r="O52" s="25"/>
      <c r="P52" s="84"/>
      <c r="Q52" s="84"/>
      <c r="R52" s="23"/>
    </row>
    <row r="53" spans="1:18">
      <c r="A53" s="443">
        <v>15</v>
      </c>
      <c r="B53" s="418" t="s">
        <v>78</v>
      </c>
      <c r="C53" s="418"/>
      <c r="D53" s="359"/>
      <c r="E53" s="359"/>
      <c r="F53" s="359"/>
      <c r="G53" s="950">
        <v>16</v>
      </c>
      <c r="H53" s="950"/>
      <c r="I53" s="418" t="s">
        <v>86</v>
      </c>
      <c r="J53" s="359"/>
      <c r="K53" s="359"/>
    </row>
    <row r="54" spans="1:18">
      <c r="A54" s="469"/>
      <c r="B54" s="359" t="s">
        <v>79</v>
      </c>
      <c r="C54" s="359"/>
      <c r="D54" s="952" t="s">
        <v>74</v>
      </c>
      <c r="E54" s="952"/>
      <c r="F54" s="359"/>
      <c r="G54" s="359"/>
      <c r="H54" s="359"/>
      <c r="I54" s="359" t="s">
        <v>83</v>
      </c>
      <c r="J54" s="916"/>
      <c r="K54" s="916"/>
    </row>
    <row r="55" spans="1:18">
      <c r="A55" s="469"/>
      <c r="B55" s="359" t="s">
        <v>80</v>
      </c>
      <c r="C55" s="359"/>
      <c r="D55" s="946">
        <v>0</v>
      </c>
      <c r="E55" s="946"/>
      <c r="F55" s="359"/>
      <c r="G55" s="359"/>
      <c r="H55" s="359"/>
      <c r="I55" s="359" t="s">
        <v>84</v>
      </c>
      <c r="J55" s="951">
        <v>0</v>
      </c>
      <c r="K55" s="951"/>
    </row>
    <row r="56" spans="1:18">
      <c r="A56" s="469"/>
      <c r="B56" s="359" t="s">
        <v>81</v>
      </c>
      <c r="C56" s="359"/>
      <c r="D56" s="951">
        <v>0</v>
      </c>
      <c r="E56" s="951"/>
      <c r="F56" s="359"/>
      <c r="G56" s="359"/>
      <c r="H56" s="359"/>
      <c r="I56" s="359" t="s">
        <v>85</v>
      </c>
      <c r="J56" s="802">
        <v>0</v>
      </c>
      <c r="K56" s="359" t="s">
        <v>3017</v>
      </c>
      <c r="Q56" s="7" t="s">
        <v>3225</v>
      </c>
    </row>
    <row r="57" spans="1:18">
      <c r="A57" s="469"/>
      <c r="B57" s="359" t="s">
        <v>82</v>
      </c>
      <c r="C57" s="359"/>
      <c r="D57" s="952" t="s">
        <v>74</v>
      </c>
      <c r="E57" s="952"/>
      <c r="G57" s="359"/>
      <c r="H57" s="359"/>
      <c r="I57" s="471"/>
      <c r="J57" s="472"/>
      <c r="K57" s="472"/>
      <c r="L57" s="734"/>
      <c r="Q57" t="s">
        <v>3226</v>
      </c>
    </row>
    <row r="58" spans="1:18">
      <c r="A58" s="469"/>
      <c r="B58" s="359" t="s">
        <v>3223</v>
      </c>
      <c r="C58" s="359"/>
      <c r="D58" s="952" t="s">
        <v>74</v>
      </c>
      <c r="E58" s="952"/>
      <c r="G58" s="359"/>
      <c r="H58" s="359"/>
      <c r="I58" s="471"/>
      <c r="J58" s="473"/>
      <c r="K58" s="471"/>
      <c r="L58" s="734"/>
      <c r="Q58" t="s">
        <v>3227</v>
      </c>
    </row>
    <row r="59" spans="1:18">
      <c r="A59" s="469"/>
      <c r="B59" s="474"/>
      <c r="C59" s="474"/>
      <c r="D59" s="359"/>
      <c r="E59" s="359"/>
      <c r="F59" s="359"/>
      <c r="G59" s="359"/>
      <c r="H59" s="359"/>
      <c r="I59" s="471"/>
      <c r="J59" s="472"/>
      <c r="K59" s="472"/>
      <c r="L59" s="82"/>
      <c r="Q59" t="s">
        <v>3228</v>
      </c>
    </row>
    <row r="60" spans="1:18">
      <c r="A60" s="469"/>
      <c r="B60" s="359" t="s">
        <v>87</v>
      </c>
      <c r="C60" s="359"/>
      <c r="D60" s="359"/>
      <c r="E60" s="359"/>
      <c r="F60" s="359"/>
      <c r="G60" s="359"/>
      <c r="H60" s="359"/>
      <c r="I60" s="359"/>
      <c r="J60" s="359"/>
      <c r="K60" s="359"/>
      <c r="Q60" s="7" t="s">
        <v>1106</v>
      </c>
    </row>
    <row r="61" spans="1:18">
      <c r="A61" s="469"/>
      <c r="B61" s="912"/>
      <c r="C61" s="912"/>
      <c r="D61" s="912"/>
      <c r="E61" s="912"/>
      <c r="F61" s="912"/>
      <c r="G61" s="912"/>
      <c r="H61" s="912"/>
      <c r="I61" s="912"/>
      <c r="J61" s="912"/>
      <c r="K61" s="359"/>
      <c r="Q61" t="s">
        <v>1104</v>
      </c>
    </row>
    <row r="62" spans="1:18" ht="16.899999999999999" customHeight="1">
      <c r="A62" s="469"/>
      <c r="B62" s="912"/>
      <c r="C62" s="912"/>
      <c r="D62" s="912"/>
      <c r="E62" s="912"/>
      <c r="F62" s="912"/>
      <c r="G62" s="912"/>
      <c r="H62" s="912"/>
      <c r="I62" s="912"/>
      <c r="J62" s="912"/>
      <c r="K62" s="359"/>
      <c r="Q62" t="s">
        <v>1105</v>
      </c>
    </row>
    <row r="63" spans="1:18">
      <c r="A63" s="469"/>
      <c r="B63" s="913"/>
      <c r="C63" s="913"/>
      <c r="D63" s="913"/>
      <c r="E63" s="913"/>
      <c r="F63" s="913"/>
      <c r="G63" s="913"/>
      <c r="H63" s="913"/>
      <c r="I63" s="913"/>
      <c r="J63" s="913"/>
      <c r="K63" s="359"/>
    </row>
    <row r="64" spans="1:18">
      <c r="A64" s="19"/>
    </row>
    <row r="65" spans="1:12">
      <c r="A65" s="443">
        <v>17</v>
      </c>
      <c r="B65" s="359" t="s">
        <v>3224</v>
      </c>
      <c r="D65" s="947"/>
      <c r="E65" s="947"/>
      <c r="F65" s="947"/>
    </row>
    <row r="66" spans="1:12">
      <c r="A66" s="19"/>
    </row>
    <row r="67" spans="1:12" ht="15" customHeight="1">
      <c r="A67" s="443">
        <v>18</v>
      </c>
      <c r="B67" s="359" t="s">
        <v>3404</v>
      </c>
      <c r="C67" s="359"/>
      <c r="D67" s="359"/>
      <c r="E67" s="359"/>
      <c r="F67" s="359"/>
      <c r="G67" s="359"/>
      <c r="H67" s="359"/>
      <c r="I67" s="771"/>
    </row>
    <row r="68" spans="1:12" ht="15" customHeight="1">
      <c r="A68" s="443"/>
      <c r="B68" s="359"/>
      <c r="C68" s="359"/>
      <c r="D68" s="359"/>
      <c r="E68" s="359"/>
      <c r="F68" s="359"/>
      <c r="G68" s="359"/>
      <c r="H68" s="359"/>
      <c r="I68" s="359"/>
    </row>
    <row r="69" spans="1:12" ht="15" customHeight="1">
      <c r="A69" s="469"/>
      <c r="B69" s="953" t="s">
        <v>1107</v>
      </c>
      <c r="C69" s="953"/>
      <c r="D69" s="953"/>
      <c r="E69" s="953"/>
      <c r="F69" s="953"/>
      <c r="G69" s="953"/>
      <c r="H69" s="953"/>
      <c r="I69" s="953"/>
      <c r="J69" s="803"/>
      <c r="K69" s="803"/>
    </row>
    <row r="70" spans="1:12" ht="15" customHeight="1">
      <c r="A70" s="469"/>
      <c r="B70" s="953"/>
      <c r="C70" s="953"/>
      <c r="D70" s="953"/>
      <c r="E70" s="953"/>
      <c r="F70" s="953"/>
      <c r="G70" s="953"/>
      <c r="H70" s="953"/>
      <c r="I70" s="953"/>
      <c r="J70" s="803"/>
      <c r="K70" s="803"/>
    </row>
    <row r="71" spans="1:12" ht="15" customHeight="1">
      <c r="A71" s="469"/>
      <c r="B71" s="475"/>
      <c r="C71" s="475"/>
      <c r="D71" s="475"/>
      <c r="E71" s="475"/>
      <c r="F71" s="475"/>
      <c r="G71" s="475"/>
      <c r="H71" s="475"/>
      <c r="I71" s="475"/>
      <c r="J71" s="475"/>
      <c r="K71" s="475"/>
    </row>
    <row r="72" spans="1:12" ht="15" customHeight="1">
      <c r="A72" s="443">
        <v>19</v>
      </c>
      <c r="B72" s="359" t="s">
        <v>1007</v>
      </c>
      <c r="C72" s="359"/>
      <c r="D72" s="359"/>
      <c r="E72" s="359"/>
      <c r="F72" s="413" t="b">
        <v>0</v>
      </c>
      <c r="G72" s="436" t="s">
        <v>1008</v>
      </c>
      <c r="H72" s="359"/>
      <c r="I72" s="359"/>
      <c r="J72" s="359"/>
      <c r="K72" s="359"/>
      <c r="L72" s="89"/>
    </row>
    <row r="73" spans="1:12">
      <c r="A73" s="469"/>
      <c r="B73" s="359"/>
      <c r="C73" s="359"/>
      <c r="D73" s="359"/>
      <c r="E73" s="359"/>
      <c r="F73" s="359"/>
      <c r="G73" s="359"/>
      <c r="H73" s="359"/>
      <c r="I73" s="359"/>
      <c r="J73" s="359"/>
      <c r="K73" s="359"/>
    </row>
    <row r="74" spans="1:12">
      <c r="A74" s="443">
        <v>20</v>
      </c>
      <c r="B74" s="359" t="s">
        <v>3026</v>
      </c>
      <c r="C74" s="359"/>
      <c r="D74" s="359"/>
      <c r="E74" s="359"/>
      <c r="F74" s="413" t="b">
        <v>0</v>
      </c>
      <c r="H74" s="359"/>
      <c r="I74" s="379" t="s">
        <v>1040</v>
      </c>
    </row>
    <row r="75" spans="1:12">
      <c r="A75" s="469"/>
      <c r="B75" s="359"/>
      <c r="C75" s="359"/>
      <c r="D75" s="433" t="s">
        <v>3229</v>
      </c>
      <c r="E75" s="359"/>
      <c r="F75" s="691">
        <v>0</v>
      </c>
      <c r="H75" s="359"/>
      <c r="I75" s="948"/>
      <c r="J75" s="948"/>
      <c r="K75" s="948"/>
    </row>
    <row r="76" spans="1:12">
      <c r="C76" s="469"/>
      <c r="D76" s="359"/>
      <c r="E76" s="359"/>
      <c r="F76" s="359"/>
      <c r="G76" s="359"/>
      <c r="H76" s="359"/>
      <c r="I76" s="948"/>
      <c r="J76" s="948"/>
      <c r="K76" s="948"/>
    </row>
    <row r="77" spans="1:12">
      <c r="A77" s="469"/>
      <c r="B77" s="359"/>
      <c r="C77" s="359"/>
      <c r="D77" s="359"/>
      <c r="E77" s="359"/>
      <c r="F77" s="359"/>
      <c r="G77" s="359"/>
      <c r="H77" s="359"/>
      <c r="I77" s="949"/>
      <c r="J77" s="949"/>
      <c r="K77" s="949"/>
    </row>
    <row r="78" spans="1:12">
      <c r="A78" s="469"/>
      <c r="B78" s="359"/>
      <c r="C78" s="359"/>
      <c r="D78" s="359"/>
      <c r="E78" s="359"/>
      <c r="F78" s="359"/>
      <c r="G78" s="359"/>
      <c r="H78" s="359"/>
    </row>
    <row r="79" spans="1:12" ht="15" customHeight="1">
      <c r="A79" s="443">
        <v>21</v>
      </c>
      <c r="B79" s="359" t="s">
        <v>3230</v>
      </c>
      <c r="C79" s="359"/>
      <c r="D79" s="359"/>
      <c r="E79" s="359"/>
      <c r="F79" s="359"/>
      <c r="G79" s="359"/>
      <c r="H79" s="359"/>
      <c r="I79" s="413" t="b">
        <v>0</v>
      </c>
    </row>
    <row r="80" spans="1:12" ht="15" customHeight="1">
      <c r="A80" s="359"/>
      <c r="B80" s="379" t="s">
        <v>1040</v>
      </c>
      <c r="E80" s="359"/>
      <c r="F80" s="359"/>
      <c r="G80" s="359"/>
      <c r="H80" s="359"/>
      <c r="I80" s="359"/>
      <c r="J80" s="359"/>
      <c r="K80" s="359"/>
    </row>
    <row r="81" spans="1:11">
      <c r="A81" s="359"/>
      <c r="B81" s="912"/>
      <c r="C81" s="912"/>
      <c r="D81" s="912"/>
      <c r="E81" s="912"/>
      <c r="F81" s="912"/>
      <c r="G81" s="912"/>
      <c r="H81" s="912"/>
      <c r="I81" s="912"/>
      <c r="J81" s="912"/>
      <c r="K81" s="912"/>
    </row>
    <row r="82" spans="1:11">
      <c r="A82" s="359"/>
      <c r="B82" s="912"/>
      <c r="C82" s="912"/>
      <c r="D82" s="912"/>
      <c r="E82" s="912"/>
      <c r="F82" s="912"/>
      <c r="G82" s="912"/>
      <c r="H82" s="912"/>
      <c r="I82" s="912"/>
      <c r="J82" s="912"/>
      <c r="K82" s="912"/>
    </row>
    <row r="83" spans="1:11">
      <c r="B83" s="913"/>
      <c r="C83" s="913"/>
      <c r="D83" s="913"/>
      <c r="E83" s="913"/>
      <c r="F83" s="913"/>
      <c r="G83" s="913"/>
      <c r="H83" s="913"/>
      <c r="I83" s="913"/>
      <c r="J83" s="913"/>
      <c r="K83" s="913"/>
    </row>
  </sheetData>
  <sheetProtection algorithmName="SHA-512" hashValue="bdpooV4zkHvsR2Q1cI36ym/G79YDat+Wn90FqGAiG1rCXJHNOgwpSql0yYQSdnWUmy8EvaBFwPFYMWFg6+G32A==" saltValue="5GtVjxaIajEdkwFec5QSNQ==" spinCount="100000" sheet="1" objects="1" scenarios="1" autoFilter="0"/>
  <mergeCells count="23">
    <mergeCell ref="I37:K40"/>
    <mergeCell ref="D9:K11"/>
    <mergeCell ref="G50:I50"/>
    <mergeCell ref="G51:I51"/>
    <mergeCell ref="G32:K33"/>
    <mergeCell ref="B29:F30"/>
    <mergeCell ref="B32:C33"/>
    <mergeCell ref="G24:K24"/>
    <mergeCell ref="B47:G48"/>
    <mergeCell ref="I47:K48"/>
    <mergeCell ref="D55:E55"/>
    <mergeCell ref="D65:F65"/>
    <mergeCell ref="I75:K77"/>
    <mergeCell ref="G53:H53"/>
    <mergeCell ref="B81:K83"/>
    <mergeCell ref="D56:E56"/>
    <mergeCell ref="J55:K55"/>
    <mergeCell ref="B61:J63"/>
    <mergeCell ref="J54:K54"/>
    <mergeCell ref="D54:E54"/>
    <mergeCell ref="B69:I70"/>
    <mergeCell ref="D57:E57"/>
    <mergeCell ref="D58:E58"/>
  </mergeCells>
  <dataValidations count="5">
    <dataValidation type="list" allowBlank="1" showInputMessage="1" showErrorMessage="1" errorTitle="Invalid Entry" error="Must select True or False!" sqref="J36 I13 C14 C36:C39 D32 C43:C45 F72 F74 F23 J43:J46 I28:I29 I26 D16 I79" xr:uid="{00000000-0002-0000-0B00-000000000000}">
      <formula1>$O$5:$O$6</formula1>
    </dataValidation>
    <dataValidation type="list" allowBlank="1" showInputMessage="1" showErrorMessage="1" sqref="D65" xr:uid="{5E0F1F15-A6E0-4D13-BFF2-114404FC5B7D}">
      <formula1>$Q$57:$Q$59</formula1>
    </dataValidation>
    <dataValidation type="list" errorStyle="warning" showInputMessage="1" showErrorMessage="1" errorTitle="SmartDox" error="The value you entered for the dropdown is not valid." sqref="I16" xr:uid="{190526E7-7C35-41F0-A585-E0A70DF56FD8}">
      <formula1>SD_D_PL_UDF_439_Name</formula1>
    </dataValidation>
    <dataValidation type="list" errorStyle="warning" showInputMessage="1" showErrorMessage="1" errorTitle="SmartDox" error="The value you entered for the dropdown is not valid." sqref="I20" xr:uid="{6E95E9B2-A786-46A8-9122-0A089C241F7B}">
      <formula1>SD_D_PL_UDF_451_Name</formula1>
    </dataValidation>
    <dataValidation type="list" allowBlank="1" showInputMessage="1" showErrorMessage="1" errorTitle="Invalid Entry" error="Must chose from available options." sqref="I67" xr:uid="{00000000-0002-0000-0B00-000001000000}">
      <formula1>$Q$61:$Q$62</formula1>
    </dataValidation>
  </dataValidations>
  <printOptions horizontalCentered="1"/>
  <pageMargins left="0.45" right="0.45" top="0.25" bottom="0.75" header="0.3" footer="0.3"/>
  <pageSetup scale="71" fitToHeight="0" orientation="portrait" r:id="rId1"/>
  <headerFooter>
    <oddFooter>&amp;L&amp;9&amp;F&amp;R&amp;9&amp;A, Page &amp;P of &amp;N</oddFooter>
  </headerFooter>
  <rowBreaks count="1" manualBreakCount="1">
    <brk id="65" max="10" man="1"/>
  </rowBreaks>
  <ignoredErrors>
    <ignoredError sqref="A34 A31 A48 A52 A60:A64 A36:A41 A54:A59"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O51"/>
  <sheetViews>
    <sheetView workbookViewId="0">
      <selection activeCell="H5" sqref="H5"/>
    </sheetView>
  </sheetViews>
  <sheetFormatPr defaultRowHeight="14.25"/>
  <cols>
    <col min="1" max="1" width="4" style="359" customWidth="1"/>
    <col min="2" max="2" width="24.28515625" style="359" customWidth="1"/>
    <col min="3" max="3" width="15.7109375" style="359" customWidth="1"/>
    <col min="4" max="4" width="2.85546875" style="359" customWidth="1"/>
    <col min="5" max="5" width="3.7109375" style="359" customWidth="1"/>
    <col min="6" max="6" width="13.5703125" style="359" customWidth="1"/>
    <col min="7" max="7" width="13.7109375" style="359" customWidth="1"/>
    <col min="8" max="8" width="27.85546875" style="359" customWidth="1"/>
    <col min="9" max="9" width="11.5703125" style="359" customWidth="1"/>
    <col min="10" max="10" width="29.5703125" style="359" customWidth="1"/>
    <col min="11" max="11" width="2" style="476" customWidth="1"/>
    <col min="12" max="12" width="10.140625" style="359" hidden="1" customWidth="1"/>
    <col min="13" max="13" width="9.5703125" style="359" hidden="1" customWidth="1"/>
    <col min="14" max="14" width="8.85546875" style="359" hidden="1" customWidth="1"/>
    <col min="15" max="15" width="2" style="476" customWidth="1"/>
    <col min="16" max="16384" width="9.140625" style="359"/>
  </cols>
  <sheetData>
    <row r="1" spans="1:13" ht="15">
      <c r="A1" s="350" t="str">
        <f>'Development Info'!A1</f>
        <v xml:space="preserve">Virginia Housing Rental Housing Loan Application  </v>
      </c>
      <c r="J1" s="370"/>
      <c r="M1" s="359" t="s">
        <v>213</v>
      </c>
    </row>
    <row r="2" spans="1:13" ht="7.15" customHeight="1" thickBot="1">
      <c r="A2" s="1"/>
      <c r="B2" s="1"/>
      <c r="C2" s="1"/>
      <c r="D2" s="1"/>
      <c r="E2" s="1"/>
      <c r="F2" s="1"/>
      <c r="G2" s="1"/>
      <c r="H2" s="1"/>
      <c r="I2" s="1"/>
      <c r="J2" s="1"/>
    </row>
    <row r="4" spans="1:13" ht="18">
      <c r="A4" s="535" t="s">
        <v>3379</v>
      </c>
      <c r="B4" s="386"/>
      <c r="L4" s="477" t="s">
        <v>53</v>
      </c>
    </row>
    <row r="5" spans="1:13">
      <c r="A5" s="470">
        <v>1</v>
      </c>
      <c r="B5" s="359" t="s">
        <v>2983</v>
      </c>
      <c r="D5" s="481"/>
      <c r="H5" s="478">
        <v>0</v>
      </c>
      <c r="L5" s="359" t="b">
        <v>1</v>
      </c>
    </row>
    <row r="6" spans="1:13">
      <c r="A6" s="470">
        <v>2</v>
      </c>
      <c r="B6" s="359" t="s">
        <v>2984</v>
      </c>
      <c r="D6" s="481"/>
      <c r="H6" s="478">
        <v>0</v>
      </c>
      <c r="L6" s="359" t="b">
        <v>0</v>
      </c>
    </row>
    <row r="7" spans="1:13">
      <c r="A7" s="470">
        <v>3</v>
      </c>
      <c r="B7" s="359" t="s">
        <v>2985</v>
      </c>
      <c r="D7" s="481"/>
      <c r="H7" s="479">
        <f>H5-H6</f>
        <v>0</v>
      </c>
      <c r="J7" s="480"/>
    </row>
    <row r="8" spans="1:13" ht="8.4499999999999993" customHeight="1">
      <c r="A8" s="470"/>
      <c r="D8" s="481"/>
      <c r="J8" s="482"/>
    </row>
    <row r="9" spans="1:13">
      <c r="A9" s="470">
        <v>4</v>
      </c>
      <c r="B9" s="359" t="s">
        <v>94</v>
      </c>
      <c r="C9" s="464">
        <v>0</v>
      </c>
      <c r="E9" s="470">
        <v>7</v>
      </c>
      <c r="F9" s="359" t="s">
        <v>101</v>
      </c>
      <c r="H9" s="483"/>
      <c r="J9" s="370"/>
    </row>
    <row r="10" spans="1:13">
      <c r="A10" s="470">
        <v>5</v>
      </c>
      <c r="B10" s="359" t="s">
        <v>100</v>
      </c>
      <c r="C10" s="464">
        <v>0</v>
      </c>
      <c r="E10" s="470">
        <v>8</v>
      </c>
      <c r="F10" s="359" t="s">
        <v>102</v>
      </c>
      <c r="H10" s="483"/>
      <c r="J10" s="370"/>
    </row>
    <row r="11" spans="1:13">
      <c r="A11" s="470"/>
      <c r="E11" s="470">
        <v>9</v>
      </c>
      <c r="F11" s="359" t="s">
        <v>96</v>
      </c>
      <c r="H11" s="483"/>
      <c r="J11" s="489"/>
    </row>
    <row r="12" spans="1:13">
      <c r="A12" s="470">
        <v>6</v>
      </c>
      <c r="B12" s="359" t="s">
        <v>95</v>
      </c>
      <c r="C12" s="464">
        <v>0</v>
      </c>
      <c r="E12" s="470">
        <v>10</v>
      </c>
      <c r="F12" s="359" t="s">
        <v>97</v>
      </c>
      <c r="H12" s="483"/>
      <c r="J12" s="489"/>
    </row>
    <row r="13" spans="1:13">
      <c r="A13" s="470"/>
      <c r="B13" s="359" t="s">
        <v>675</v>
      </c>
      <c r="E13" s="470">
        <v>11</v>
      </c>
      <c r="F13" s="359" t="s">
        <v>98</v>
      </c>
      <c r="H13" s="483"/>
      <c r="J13" s="489"/>
    </row>
    <row r="14" spans="1:13">
      <c r="A14" s="484"/>
      <c r="B14" s="483"/>
      <c r="E14" s="470">
        <v>12</v>
      </c>
      <c r="F14" s="359" t="s">
        <v>99</v>
      </c>
      <c r="H14" s="483"/>
      <c r="J14" s="489"/>
    </row>
    <row r="15" spans="1:13">
      <c r="A15" s="470"/>
      <c r="J15" s="370"/>
    </row>
    <row r="16" spans="1:13">
      <c r="A16" s="470">
        <v>13</v>
      </c>
      <c r="B16" s="359" t="s">
        <v>1108</v>
      </c>
      <c r="J16" s="370"/>
    </row>
    <row r="17" spans="1:10">
      <c r="A17" s="470"/>
      <c r="B17" s="912"/>
      <c r="C17" s="912"/>
      <c r="D17" s="912"/>
      <c r="E17" s="912"/>
      <c r="F17" s="912"/>
      <c r="G17" s="912"/>
      <c r="H17" s="912"/>
      <c r="J17" s="370"/>
    </row>
    <row r="18" spans="1:10">
      <c r="A18" s="470"/>
      <c r="B18" s="912"/>
      <c r="C18" s="912"/>
      <c r="D18" s="912"/>
      <c r="E18" s="912"/>
      <c r="F18" s="912"/>
      <c r="G18" s="912"/>
      <c r="H18" s="912"/>
      <c r="J18" s="370"/>
    </row>
    <row r="19" spans="1:10">
      <c r="A19" s="470"/>
      <c r="B19" s="913"/>
      <c r="C19" s="913"/>
      <c r="D19" s="913"/>
      <c r="E19" s="913"/>
      <c r="F19" s="913"/>
      <c r="G19" s="913"/>
      <c r="H19" s="913"/>
      <c r="J19" s="370"/>
    </row>
    <row r="20" spans="1:10" ht="9" customHeight="1">
      <c r="A20" s="470"/>
      <c r="B20" s="470"/>
      <c r="C20" s="470"/>
      <c r="D20" s="470"/>
      <c r="E20" s="470"/>
      <c r="F20" s="470"/>
      <c r="G20" s="470"/>
      <c r="H20" s="470"/>
      <c r="I20" s="470"/>
      <c r="J20" s="370"/>
    </row>
    <row r="21" spans="1:10">
      <c r="A21" s="470">
        <v>14</v>
      </c>
      <c r="B21" s="359" t="s">
        <v>1109</v>
      </c>
      <c r="J21" s="370"/>
    </row>
    <row r="22" spans="1:10">
      <c r="A22" s="470"/>
      <c r="B22" s="912"/>
      <c r="C22" s="912"/>
      <c r="D22" s="912"/>
      <c r="E22" s="912"/>
      <c r="F22" s="912"/>
      <c r="G22" s="912"/>
      <c r="H22" s="912"/>
      <c r="J22" s="370"/>
    </row>
    <row r="23" spans="1:10">
      <c r="A23" s="470"/>
      <c r="B23" s="912"/>
      <c r="C23" s="912"/>
      <c r="D23" s="912"/>
      <c r="E23" s="912"/>
      <c r="F23" s="912"/>
      <c r="G23" s="912"/>
      <c r="H23" s="912"/>
      <c r="J23" s="370"/>
    </row>
    <row r="24" spans="1:10">
      <c r="A24" s="470"/>
      <c r="B24" s="912"/>
      <c r="C24" s="912"/>
      <c r="D24" s="912"/>
      <c r="E24" s="912"/>
      <c r="F24" s="912"/>
      <c r="G24" s="912"/>
      <c r="H24" s="912"/>
      <c r="J24" s="370"/>
    </row>
    <row r="25" spans="1:10">
      <c r="A25" s="484"/>
      <c r="B25" s="913"/>
      <c r="C25" s="913"/>
      <c r="D25" s="913"/>
      <c r="E25" s="913"/>
      <c r="F25" s="913"/>
      <c r="G25" s="913"/>
      <c r="H25" s="913"/>
      <c r="J25" s="370"/>
    </row>
    <row r="26" spans="1:10" ht="9" customHeight="1">
      <c r="A26" s="484"/>
      <c r="J26" s="370"/>
    </row>
    <row r="27" spans="1:10">
      <c r="A27" s="484"/>
    </row>
    <row r="28" spans="1:10" ht="15">
      <c r="A28" s="470">
        <v>15</v>
      </c>
      <c r="B28" s="418" t="s">
        <v>105</v>
      </c>
      <c r="E28" s="470">
        <v>16</v>
      </c>
      <c r="F28" s="418" t="s">
        <v>113</v>
      </c>
      <c r="G28" s="418"/>
    </row>
    <row r="29" spans="1:10">
      <c r="A29" s="484"/>
      <c r="B29" s="359" t="s">
        <v>106</v>
      </c>
      <c r="C29" s="413" t="b">
        <v>0</v>
      </c>
      <c r="F29" s="359" t="s">
        <v>114</v>
      </c>
      <c r="H29" s="483"/>
    </row>
    <row r="30" spans="1:10">
      <c r="A30" s="484"/>
      <c r="B30" s="359" t="s">
        <v>112</v>
      </c>
      <c r="C30" s="413" t="b">
        <v>0</v>
      </c>
      <c r="F30" s="359" t="s">
        <v>115</v>
      </c>
      <c r="H30" s="483"/>
    </row>
    <row r="31" spans="1:10">
      <c r="A31" s="484"/>
      <c r="B31" s="359" t="s">
        <v>110</v>
      </c>
      <c r="C31" s="413" t="b">
        <v>0</v>
      </c>
      <c r="F31" s="359" t="s">
        <v>116</v>
      </c>
      <c r="H31" s="483"/>
    </row>
    <row r="32" spans="1:10">
      <c r="A32" s="484"/>
      <c r="B32" s="359" t="s">
        <v>1110</v>
      </c>
      <c r="C32" s="413" t="b">
        <v>0</v>
      </c>
      <c r="F32" s="359" t="s">
        <v>117</v>
      </c>
      <c r="H32" s="483"/>
    </row>
    <row r="33" spans="1:12">
      <c r="A33" s="484"/>
      <c r="B33" s="359" t="s">
        <v>107</v>
      </c>
      <c r="C33" s="413" t="b">
        <v>0</v>
      </c>
      <c r="E33" s="470" t="s">
        <v>3315</v>
      </c>
      <c r="F33" s="359" t="s">
        <v>719</v>
      </c>
      <c r="J33" s="370"/>
    </row>
    <row r="34" spans="1:12">
      <c r="A34" s="484"/>
      <c r="B34" s="359" t="s">
        <v>111</v>
      </c>
      <c r="C34" s="413" t="b">
        <v>0</v>
      </c>
      <c r="F34" s="912"/>
      <c r="G34" s="912"/>
      <c r="H34" s="912"/>
      <c r="J34" s="370"/>
    </row>
    <row r="35" spans="1:12">
      <c r="A35" s="484"/>
      <c r="B35" s="359" t="s">
        <v>109</v>
      </c>
      <c r="C35" s="413" t="b">
        <v>0</v>
      </c>
      <c r="F35" s="912"/>
      <c r="G35" s="912"/>
      <c r="H35" s="912"/>
    </row>
    <row r="36" spans="1:12">
      <c r="A36" s="484"/>
      <c r="B36" s="359" t="s">
        <v>3299</v>
      </c>
      <c r="C36" s="639" t="b">
        <v>0</v>
      </c>
      <c r="F36" s="912"/>
      <c r="G36" s="912"/>
      <c r="H36" s="912"/>
    </row>
    <row r="37" spans="1:12" ht="15">
      <c r="A37" s="484"/>
      <c r="B37" s="359" t="s">
        <v>3316</v>
      </c>
      <c r="C37" s="967"/>
      <c r="D37" s="967"/>
      <c r="F37" s="913"/>
      <c r="G37" s="913"/>
      <c r="H37" s="913"/>
    </row>
    <row r="38" spans="1:12">
      <c r="A38" s="484"/>
      <c r="B38" s="954"/>
      <c r="C38" s="954"/>
      <c r="D38" s="954"/>
      <c r="E38" s="954"/>
    </row>
    <row r="39" spans="1:12" ht="15">
      <c r="A39" s="484"/>
      <c r="B39" s="954"/>
      <c r="C39" s="954"/>
      <c r="D39" s="954"/>
      <c r="E39" s="954"/>
      <c r="F39" s="418"/>
      <c r="G39" s="418"/>
      <c r="J39" s="370"/>
    </row>
    <row r="40" spans="1:12" ht="15">
      <c r="A40" s="484"/>
      <c r="B40" s="955"/>
      <c r="C40" s="955"/>
      <c r="D40" s="955"/>
      <c r="E40" s="955"/>
      <c r="L40" s="418" t="s">
        <v>1056</v>
      </c>
    </row>
    <row r="41" spans="1:12" ht="15">
      <c r="A41" s="470">
        <v>18</v>
      </c>
      <c r="B41" s="485" t="s">
        <v>692</v>
      </c>
      <c r="C41" s="485"/>
      <c r="D41" s="393" t="s">
        <v>57</v>
      </c>
      <c r="E41" s="393"/>
      <c r="F41" s="393"/>
      <c r="G41" s="486" t="s">
        <v>704</v>
      </c>
      <c r="H41" s="390" t="s">
        <v>1055</v>
      </c>
      <c r="L41" s="359" t="s">
        <v>1057</v>
      </c>
    </row>
    <row r="42" spans="1:12">
      <c r="A42" s="484"/>
      <c r="B42" s="487" t="s">
        <v>172</v>
      </c>
      <c r="C42" s="959"/>
      <c r="D42" s="955"/>
      <c r="E42" s="955"/>
      <c r="F42" s="960"/>
      <c r="G42" s="488" t="b">
        <v>0</v>
      </c>
      <c r="H42" s="488"/>
      <c r="L42" s="359" t="s">
        <v>1058</v>
      </c>
    </row>
    <row r="43" spans="1:12">
      <c r="A43" s="484"/>
      <c r="B43" s="487" t="s">
        <v>174</v>
      </c>
      <c r="C43" s="959"/>
      <c r="D43" s="955"/>
      <c r="E43" s="955"/>
      <c r="F43" s="960"/>
      <c r="G43" s="488" t="b">
        <v>0</v>
      </c>
      <c r="H43" s="488"/>
      <c r="L43" s="359" t="s">
        <v>3288</v>
      </c>
    </row>
    <row r="44" spans="1:12">
      <c r="A44" s="484"/>
      <c r="B44" s="487" t="s">
        <v>691</v>
      </c>
      <c r="C44" s="959"/>
      <c r="D44" s="955"/>
      <c r="E44" s="955"/>
      <c r="F44" s="960"/>
      <c r="G44" s="488" t="b">
        <v>0</v>
      </c>
      <c r="H44" s="488"/>
      <c r="L44" s="359" t="s">
        <v>643</v>
      </c>
    </row>
    <row r="45" spans="1:12">
      <c r="A45" s="484"/>
      <c r="B45" s="487" t="s">
        <v>1059</v>
      </c>
      <c r="C45" s="959"/>
      <c r="D45" s="955"/>
      <c r="E45" s="955"/>
      <c r="F45" s="960"/>
      <c r="G45" s="488" t="b">
        <v>0</v>
      </c>
      <c r="H45" s="488"/>
    </row>
    <row r="46" spans="1:12">
      <c r="A46" s="484"/>
    </row>
    <row r="47" spans="1:12">
      <c r="A47" s="470">
        <v>19</v>
      </c>
      <c r="B47" s="359" t="s">
        <v>3300</v>
      </c>
      <c r="G47" s="968"/>
      <c r="H47" s="968"/>
      <c r="J47" s="370"/>
    </row>
    <row r="48" spans="1:12">
      <c r="A48" s="484"/>
      <c r="B48" s="359" t="s">
        <v>3002</v>
      </c>
    </row>
    <row r="49" spans="1:8">
      <c r="A49" s="484"/>
      <c r="B49" s="961"/>
      <c r="C49" s="914"/>
      <c r="D49" s="914"/>
      <c r="E49" s="914"/>
      <c r="F49" s="914"/>
      <c r="G49" s="914"/>
      <c r="H49" s="962"/>
    </row>
    <row r="50" spans="1:8">
      <c r="A50" s="484"/>
      <c r="B50" s="963"/>
      <c r="C50" s="912"/>
      <c r="D50" s="912"/>
      <c r="E50" s="912"/>
      <c r="F50" s="912"/>
      <c r="G50" s="912"/>
      <c r="H50" s="964"/>
    </row>
    <row r="51" spans="1:8">
      <c r="A51" s="484"/>
      <c r="B51" s="965"/>
      <c r="C51" s="913"/>
      <c r="D51" s="913"/>
      <c r="E51" s="913"/>
      <c r="F51" s="913"/>
      <c r="G51" s="913"/>
      <c r="H51" s="966"/>
    </row>
  </sheetData>
  <sheetProtection algorithmName="SHA-512" hashValue="vsflprOvTmqqvlTCvQG95pyVHjur1E8M7XcmfgJiaFdgD5b+7983VdI8srgjexIKBZ6erynfIpW6IyEwdiwUEg==" saltValue="YaV8/mKSJukJrjJRyca8tQ==" spinCount="100000" sheet="1" objects="1" scenarios="1" autoFilter="0"/>
  <mergeCells count="11">
    <mergeCell ref="C45:F45"/>
    <mergeCell ref="B49:H51"/>
    <mergeCell ref="B17:H19"/>
    <mergeCell ref="B22:H25"/>
    <mergeCell ref="F34:H37"/>
    <mergeCell ref="C37:D37"/>
    <mergeCell ref="C42:F42"/>
    <mergeCell ref="C43:F43"/>
    <mergeCell ref="C44:F44"/>
    <mergeCell ref="G47:H47"/>
    <mergeCell ref="B38:E40"/>
  </mergeCells>
  <dataValidations count="14">
    <dataValidation type="list" allowBlank="1" showInputMessage="1" showErrorMessage="1" errorTitle="Invalid Entry" error="Must select True or False!" sqref="G42:G45" xr:uid="{00000000-0002-0000-0C00-000000000000}">
      <formula1>$L$5:$L$6</formula1>
    </dataValidation>
    <dataValidation type="list" allowBlank="1" showInputMessage="1" showErrorMessage="1" sqref="C29:C36" xr:uid="{00000000-0002-0000-0C00-00000D000000}">
      <formula1>$L$5:$L$6</formula1>
    </dataValidation>
    <dataValidation type="list" errorStyle="warning" allowBlank="1" showInputMessage="1" showErrorMessage="1" errorTitle="Select from Dropdown" error="Please select from dropdown if possible" sqref="H42:H45" xr:uid="{E71193FF-0767-4AE6-BCBD-6910001E5110}">
      <formula1>$L$41:$L$44</formula1>
    </dataValidation>
    <dataValidation type="list" errorStyle="warning" showInputMessage="1" showErrorMessage="1" errorTitle="SmartDox" error="The value you entered for the dropdown is not valid." sqref="H29" xr:uid="{40B3BD7C-2A28-4701-9951-FD85B159AAA2}">
      <formula1>SD_D_PL_HeatingType_Name</formula1>
    </dataValidation>
    <dataValidation type="list" errorStyle="warning" showInputMessage="1" showErrorMessage="1" errorTitle="SmartDox" error="The value you entered for the dropdown is not valid." sqref="H31" xr:uid="{B7D9C551-18FC-4116-923B-169BA6A1D9BA}">
      <formula1>SD_D_PL_AirConditioningType_Name</formula1>
    </dataValidation>
    <dataValidation type="list" errorStyle="warning" showInputMessage="1" showErrorMessage="1" errorTitle="SmartDox" error="The value you entered for the dropdown is not valid." sqref="H30" xr:uid="{107EA400-6E66-4872-8FDF-EC2825376C71}">
      <formula1>SD_D_PL_CookingType_Name</formula1>
    </dataValidation>
    <dataValidation type="list" errorStyle="warning" showInputMessage="1" showErrorMessage="1" errorTitle="SmartDox" error="The value you entered for the dropdown is not valid." sqref="H32" xr:uid="{C964B021-264E-4910-A5EF-FBA6337B753E}">
      <formula1>SD_D_PL_HotWaterType_Name</formula1>
    </dataValidation>
    <dataValidation type="list" errorStyle="warning" showInputMessage="1" showErrorMessage="1" errorTitle="SmartDox" error="The value you entered for the dropdown is not valid." sqref="H13:H14" xr:uid="{4464FF14-8236-4EFA-976D-12804A533CAD}">
      <formula1>SD_D_PL_ExteriorFacadeType_Name</formula1>
    </dataValidation>
    <dataValidation type="list" errorStyle="warning" showInputMessage="1" showErrorMessage="1" errorTitle="SmartDox" error="The value you entered for the dropdown is not valid." sqref="B14" xr:uid="{1813AB78-9975-4296-92EF-7D870E400B9F}">
      <formula1>SD_D_PL_UDF_437_Name</formula1>
    </dataValidation>
    <dataValidation type="list" errorStyle="warning" showInputMessage="1" showErrorMessage="1" errorTitle="SmartDox" error="The value you entered for the dropdown is not valid." sqref="H9" xr:uid="{F62E1A8D-0BB4-4B8B-B857-6B04047F66F4}">
      <formula1>SD_D_PL_BuildingType_Name</formula1>
    </dataValidation>
    <dataValidation type="list" errorStyle="warning" showInputMessage="1" showErrorMessage="1" errorTitle="SmartDox" error="The value you entered for the dropdown is not valid." sqref="G47" xr:uid="{083A18F2-1BC6-4517-9753-E474400EE9DA}">
      <formula1>SD_D_PL_SupportiveHousingSubType_Name</formula1>
    </dataValidation>
    <dataValidation type="list" errorStyle="warning" showInputMessage="1" showErrorMessage="1" errorTitle="SmartDox" error="The value you entered for the dropdown is not valid." sqref="H12" xr:uid="{5CA69A0F-E37B-49C9-B9A6-FA5B300B9DE1}">
      <formula1>SD_D_PL_ConstructionType_Name</formula1>
    </dataValidation>
    <dataValidation type="list" errorStyle="warning" showInputMessage="1" showErrorMessage="1" errorTitle="SmartDox" error="The value you entered for the dropdown is not valid." sqref="H11" xr:uid="{DC55EB3A-25E8-429D-940C-60A39A4C78D3}">
      <formula1>SD_D_PL_RoofType_Name</formula1>
    </dataValidation>
    <dataValidation type="list" errorStyle="warning" showInputMessage="1" showErrorMessage="1" errorTitle="SmartDox" error="The value you entered for the dropdown is not valid." sqref="H10" xr:uid="{3FE779A0-CC6B-49E1-BB3D-7F8FEB8F46DE}">
      <formula1>SD_D_PL_ResidentialApartmentType_Name</formula1>
    </dataValidation>
  </dataValidations>
  <printOptions horizontalCentered="1"/>
  <pageMargins left="0.45" right="0.7" top="0.25" bottom="0.75" header="0.3" footer="0.3"/>
  <pageSetup scale="88" fitToHeight="0" orientation="portrait" r:id="rId1"/>
  <headerFooter>
    <oddFooter>&amp;L&amp;9&amp;F&amp;R&amp;9&amp;A, 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errorStyle="warning" showInputMessage="1" showErrorMessage="1" errorTitle="SmartDox" error="The value you entered for the dropdown is not valid." xr:uid="{00000000-0002-0000-0C00-00000E000000}">
          <x14:formula1>
            <xm:f>SD_Dropdowns!$BE$2:$BE$8</xm:f>
          </x14:formula1>
          <xm:sqref>H47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R47"/>
  <sheetViews>
    <sheetView workbookViewId="0">
      <selection activeCell="C19" sqref="C19"/>
    </sheetView>
  </sheetViews>
  <sheetFormatPr defaultColWidth="8.85546875" defaultRowHeight="14.25"/>
  <cols>
    <col min="1" max="1" width="2.28515625" style="359" customWidth="1"/>
    <col min="2" max="2" width="2.7109375" style="359" customWidth="1"/>
    <col min="3" max="3" width="29.5703125" style="359" customWidth="1"/>
    <col min="4" max="4" width="15.42578125" style="359" customWidth="1"/>
    <col min="5" max="5" width="3.85546875" style="359" customWidth="1"/>
    <col min="6" max="6" width="3.140625" style="359" customWidth="1"/>
    <col min="7" max="7" width="21" style="359" customWidth="1"/>
    <col min="8" max="8" width="7.42578125" style="359" customWidth="1"/>
    <col min="9" max="9" width="10.5703125" style="359" customWidth="1"/>
    <col min="10" max="10" width="11.5703125" style="359" customWidth="1"/>
    <col min="11" max="11" width="6.28515625" style="359" customWidth="1"/>
    <col min="12" max="12" width="4.140625" style="359" customWidth="1"/>
    <col min="13" max="13" width="2.7109375" style="391" customWidth="1"/>
    <col min="14" max="14" width="15.28515625" style="359" hidden="1" customWidth="1"/>
    <col min="15" max="17" width="8.85546875" style="359" hidden="1" customWidth="1"/>
    <col min="18" max="18" width="3.5703125" style="391" customWidth="1"/>
    <col min="19" max="16384" width="8.85546875" style="359"/>
  </cols>
  <sheetData>
    <row r="1" spans="1:18" ht="15.75">
      <c r="A1" s="350" t="str">
        <f>'Development Info'!A1</f>
        <v xml:space="preserve">Virginia Housing Rental Housing Loan Application  </v>
      </c>
      <c r="B1" s="375"/>
      <c r="L1" s="370"/>
      <c r="N1" s="418" t="s">
        <v>701</v>
      </c>
    </row>
    <row r="2" spans="1:18" ht="7.15" customHeight="1" thickBot="1">
      <c r="A2" s="1"/>
      <c r="B2" s="1"/>
      <c r="C2" s="1"/>
      <c r="D2" s="1"/>
      <c r="E2" s="1"/>
      <c r="F2" s="1"/>
      <c r="G2" s="1"/>
      <c r="H2" s="1"/>
      <c r="I2" s="1"/>
      <c r="J2" s="1"/>
      <c r="K2" s="559"/>
      <c r="L2" s="559"/>
    </row>
    <row r="3" spans="1:18" ht="9.6" customHeight="1"/>
    <row r="4" spans="1:18" ht="18">
      <c r="A4" s="535" t="s">
        <v>3380</v>
      </c>
      <c r="B4" s="377"/>
      <c r="C4" s="386"/>
    </row>
    <row r="5" spans="1:18" ht="9" customHeight="1"/>
    <row r="6" spans="1:18" ht="29.25" customHeight="1">
      <c r="B6" s="975" t="s">
        <v>3237</v>
      </c>
      <c r="C6" s="975"/>
      <c r="D6" s="975"/>
      <c r="E6" s="975"/>
      <c r="F6" s="975"/>
      <c r="G6" s="975"/>
      <c r="H6" s="975"/>
      <c r="I6" s="975"/>
      <c r="J6" s="975"/>
      <c r="K6" s="513"/>
    </row>
    <row r="7" spans="1:18" s="334" customFormat="1" ht="7.9" customHeight="1">
      <c r="B7" s="359"/>
      <c r="C7" s="359"/>
      <c r="D7" s="359"/>
      <c r="E7" s="359"/>
      <c r="F7" s="359"/>
      <c r="G7" s="359"/>
      <c r="H7" s="359"/>
      <c r="I7" s="359"/>
      <c r="J7" s="359"/>
      <c r="M7" s="514"/>
      <c r="R7" s="514"/>
    </row>
    <row r="8" spans="1:18" s="334" customFormat="1" ht="15" customHeight="1">
      <c r="B8" s="433" t="s">
        <v>277</v>
      </c>
      <c r="C8" s="522" t="s">
        <v>129</v>
      </c>
      <c r="D8" s="413" t="b">
        <v>0</v>
      </c>
      <c r="E8" s="359"/>
      <c r="F8" s="433" t="s">
        <v>284</v>
      </c>
      <c r="G8" s="359" t="s">
        <v>1064</v>
      </c>
      <c r="H8" s="359"/>
      <c r="J8" s="413" t="b">
        <v>0</v>
      </c>
      <c r="M8" s="514"/>
      <c r="R8" s="514"/>
    </row>
    <row r="9" spans="1:18" s="334" customFormat="1" ht="15" customHeight="1">
      <c r="B9" s="433" t="s">
        <v>278</v>
      </c>
      <c r="C9" s="522" t="s">
        <v>131</v>
      </c>
      <c r="D9" s="413" t="b">
        <v>0</v>
      </c>
      <c r="E9" s="359"/>
      <c r="F9" s="433" t="s">
        <v>285</v>
      </c>
      <c r="G9" s="522" t="s">
        <v>137</v>
      </c>
      <c r="H9" s="929" t="b">
        <v>0</v>
      </c>
      <c r="I9" s="929"/>
      <c r="J9" s="359"/>
      <c r="M9" s="514"/>
      <c r="N9" s="515" t="s">
        <v>53</v>
      </c>
      <c r="R9" s="514"/>
    </row>
    <row r="10" spans="1:18" s="334" customFormat="1" ht="15" customHeight="1">
      <c r="B10" s="433" t="s">
        <v>279</v>
      </c>
      <c r="C10" s="522" t="s">
        <v>132</v>
      </c>
      <c r="D10" s="413" t="b">
        <v>0</v>
      </c>
      <c r="E10" s="359"/>
      <c r="F10" s="433" t="s">
        <v>275</v>
      </c>
      <c r="G10" s="522" t="s">
        <v>138</v>
      </c>
      <c r="H10" s="977" t="b">
        <v>0</v>
      </c>
      <c r="I10" s="977"/>
      <c r="J10" s="359"/>
      <c r="M10" s="514"/>
      <c r="N10" s="516" t="b">
        <v>1</v>
      </c>
      <c r="R10" s="514"/>
    </row>
    <row r="11" spans="1:18" s="334" customFormat="1" ht="15" customHeight="1">
      <c r="B11" s="433" t="s">
        <v>280</v>
      </c>
      <c r="C11" s="522" t="s">
        <v>133</v>
      </c>
      <c r="D11" s="413" t="b">
        <v>0</v>
      </c>
      <c r="E11" s="359"/>
      <c r="F11" s="433" t="s">
        <v>276</v>
      </c>
      <c r="G11" s="522" t="s">
        <v>139</v>
      </c>
      <c r="H11" s="977" t="b">
        <v>0</v>
      </c>
      <c r="I11" s="977"/>
      <c r="J11" s="359"/>
      <c r="M11" s="514"/>
      <c r="N11" s="517" t="b">
        <v>0</v>
      </c>
      <c r="R11" s="514"/>
    </row>
    <row r="12" spans="1:18" s="334" customFormat="1" ht="15" customHeight="1">
      <c r="B12" s="433" t="s">
        <v>281</v>
      </c>
      <c r="C12" s="522" t="s">
        <v>134</v>
      </c>
      <c r="D12" s="413" t="b">
        <v>0</v>
      </c>
      <c r="E12" s="359"/>
      <c r="F12" s="433" t="s">
        <v>286</v>
      </c>
      <c r="G12" s="522" t="s">
        <v>140</v>
      </c>
      <c r="H12" s="977" t="b">
        <v>0</v>
      </c>
      <c r="I12" s="977"/>
      <c r="J12" s="359"/>
      <c r="M12" s="514"/>
      <c r="R12" s="514"/>
    </row>
    <row r="13" spans="1:18" s="334" customFormat="1" ht="15" customHeight="1">
      <c r="B13" s="433" t="s">
        <v>282</v>
      </c>
      <c r="C13" s="522" t="s">
        <v>135</v>
      </c>
      <c r="D13" s="413" t="b">
        <v>0</v>
      </c>
      <c r="E13" s="359"/>
      <c r="F13" s="433"/>
      <c r="G13" s="359"/>
      <c r="H13" s="359"/>
      <c r="I13" s="359"/>
      <c r="J13" s="359"/>
      <c r="M13" s="514"/>
      <c r="R13" s="514"/>
    </row>
    <row r="14" spans="1:18" s="334" customFormat="1" ht="15" customHeight="1">
      <c r="B14" s="433" t="s">
        <v>283</v>
      </c>
      <c r="C14" s="522" t="s">
        <v>136</v>
      </c>
      <c r="D14" s="413" t="b">
        <v>0</v>
      </c>
      <c r="E14" s="359"/>
      <c r="F14" s="359"/>
      <c r="G14" s="359"/>
      <c r="H14" s="359"/>
      <c r="I14" s="359"/>
      <c r="J14" s="359"/>
      <c r="M14" s="514"/>
      <c r="R14" s="514"/>
    </row>
    <row r="15" spans="1:18" s="334" customFormat="1">
      <c r="B15" s="433"/>
      <c r="C15" s="359"/>
      <c r="D15" s="359"/>
      <c r="E15" s="359"/>
      <c r="F15" s="359"/>
      <c r="G15" s="359"/>
      <c r="H15" s="359"/>
      <c r="I15" s="359"/>
      <c r="J15" s="359"/>
      <c r="M15" s="514"/>
      <c r="R15" s="514"/>
    </row>
    <row r="16" spans="1:18" s="334" customFormat="1">
      <c r="B16" s="433"/>
      <c r="C16" s="522"/>
      <c r="D16" s="522"/>
      <c r="E16" s="522"/>
      <c r="F16" s="522"/>
      <c r="G16" s="522"/>
      <c r="H16" s="522"/>
      <c r="I16" s="522"/>
      <c r="J16" s="359"/>
      <c r="M16" s="514"/>
      <c r="R16" s="514"/>
    </row>
    <row r="17" spans="2:18" s="334" customFormat="1" ht="28.9" customHeight="1">
      <c r="B17" s="975" t="s">
        <v>3238</v>
      </c>
      <c r="C17" s="975"/>
      <c r="D17" s="975"/>
      <c r="E17" s="975"/>
      <c r="F17" s="975"/>
      <c r="G17" s="975"/>
      <c r="H17" s="975"/>
      <c r="I17" s="975"/>
      <c r="J17" s="975"/>
      <c r="K17" s="513"/>
      <c r="M17" s="514"/>
      <c r="R17" s="514"/>
    </row>
    <row r="18" spans="2:18" s="334" customFormat="1" ht="15" customHeight="1">
      <c r="B18" s="433" t="s">
        <v>277</v>
      </c>
      <c r="C18" s="523"/>
      <c r="D18" s="359"/>
      <c r="E18" s="359"/>
      <c r="F18" s="433" t="s">
        <v>280</v>
      </c>
      <c r="G18" s="970"/>
      <c r="H18" s="970"/>
      <c r="I18" s="359"/>
      <c r="J18" s="359"/>
      <c r="M18" s="514"/>
      <c r="R18" s="514"/>
    </row>
    <row r="19" spans="2:18" s="334" customFormat="1" ht="15" customHeight="1">
      <c r="B19" s="433" t="s">
        <v>278</v>
      </c>
      <c r="C19" s="523"/>
      <c r="D19" s="359"/>
      <c r="E19" s="359"/>
      <c r="F19" s="433" t="s">
        <v>281</v>
      </c>
      <c r="G19" s="971"/>
      <c r="H19" s="971"/>
      <c r="I19" s="359"/>
      <c r="J19" s="359"/>
      <c r="M19" s="514"/>
      <c r="R19" s="514"/>
    </row>
    <row r="20" spans="2:18" s="334" customFormat="1" ht="15" customHeight="1">
      <c r="B20" s="433" t="s">
        <v>279</v>
      </c>
      <c r="C20" s="523"/>
      <c r="D20" s="359"/>
      <c r="E20" s="359"/>
      <c r="F20" s="433"/>
      <c r="G20" s="522"/>
      <c r="H20" s="359"/>
      <c r="I20" s="359"/>
      <c r="J20" s="359"/>
      <c r="M20" s="514"/>
      <c r="R20" s="514"/>
    </row>
    <row r="21" spans="2:18" ht="10.9" customHeight="1">
      <c r="B21" s="418"/>
      <c r="C21" s="418"/>
      <c r="D21" s="418"/>
      <c r="E21" s="418"/>
      <c r="F21" s="418"/>
      <c r="G21" s="418"/>
      <c r="H21" s="418"/>
      <c r="I21" s="418"/>
      <c r="J21" s="418"/>
      <c r="K21" s="418"/>
    </row>
    <row r="22" spans="2:18" ht="15" customHeight="1">
      <c r="B22" s="418" t="s">
        <v>3013</v>
      </c>
      <c r="C22" s="522"/>
      <c r="D22" s="976"/>
      <c r="E22" s="976"/>
      <c r="F22" s="976"/>
      <c r="G22" s="976"/>
      <c r="L22" s="370"/>
    </row>
    <row r="23" spans="2:18" s="334" customFormat="1" ht="15" customHeight="1">
      <c r="B23" s="359"/>
      <c r="C23" s="522"/>
      <c r="D23" s="359"/>
      <c r="E23" s="359"/>
      <c r="F23" s="359"/>
      <c r="G23" s="359"/>
      <c r="H23" s="359"/>
      <c r="I23" s="359"/>
      <c r="J23" s="359"/>
      <c r="M23" s="514"/>
      <c r="R23" s="514"/>
    </row>
    <row r="24" spans="2:18" ht="15" customHeight="1">
      <c r="B24" s="418" t="s">
        <v>3014</v>
      </c>
      <c r="N24" s="418"/>
    </row>
    <row r="25" spans="2:18" ht="15" customHeight="1">
      <c r="C25" s="522"/>
      <c r="N25" s="418"/>
    </row>
    <row r="26" spans="2:18" s="334" customFormat="1" ht="15" customHeight="1">
      <c r="B26" s="524" t="s">
        <v>277</v>
      </c>
      <c r="C26" s="522" t="s">
        <v>118</v>
      </c>
      <c r="D26" s="413" t="b">
        <v>0</v>
      </c>
      <c r="E26" s="359"/>
      <c r="F26" s="525" t="s">
        <v>276</v>
      </c>
      <c r="G26" s="522" t="s">
        <v>1185</v>
      </c>
      <c r="H26" s="929" t="b">
        <v>0</v>
      </c>
      <c r="I26" s="929"/>
      <c r="J26" s="359"/>
      <c r="M26" s="514"/>
      <c r="N26" s="57"/>
      <c r="R26" s="514"/>
    </row>
    <row r="27" spans="2:18" s="334" customFormat="1" ht="15" customHeight="1">
      <c r="B27" s="525" t="s">
        <v>278</v>
      </c>
      <c r="C27" s="522" t="s">
        <v>119</v>
      </c>
      <c r="D27" s="413" t="b">
        <v>0</v>
      </c>
      <c r="E27" s="359"/>
      <c r="F27" s="525" t="s">
        <v>286</v>
      </c>
      <c r="G27" s="522" t="s">
        <v>125</v>
      </c>
      <c r="H27" s="929" t="b">
        <v>0</v>
      </c>
      <c r="I27" s="929"/>
      <c r="J27" s="359"/>
      <c r="M27" s="514"/>
      <c r="N27" s="57"/>
      <c r="R27" s="514"/>
    </row>
    <row r="28" spans="2:18" s="334" customFormat="1" ht="15" customHeight="1">
      <c r="B28" s="525" t="s">
        <v>279</v>
      </c>
      <c r="C28" s="522" t="s">
        <v>1067</v>
      </c>
      <c r="D28" s="413" t="b">
        <v>0</v>
      </c>
      <c r="E28" s="359"/>
      <c r="F28" s="525" t="s">
        <v>287</v>
      </c>
      <c r="G28" s="522" t="s">
        <v>126</v>
      </c>
      <c r="H28" s="929" t="b">
        <v>0</v>
      </c>
      <c r="I28" s="929"/>
      <c r="J28" s="359"/>
      <c r="M28" s="514"/>
      <c r="N28" s="334" t="s">
        <v>982</v>
      </c>
      <c r="R28" s="514"/>
    </row>
    <row r="29" spans="2:18" s="334" customFormat="1" ht="15" customHeight="1">
      <c r="B29" s="525" t="s">
        <v>280</v>
      </c>
      <c r="C29" s="522" t="s">
        <v>120</v>
      </c>
      <c r="D29" s="413" t="b">
        <v>0</v>
      </c>
      <c r="E29" s="359"/>
      <c r="F29" s="525" t="s">
        <v>288</v>
      </c>
      <c r="G29" s="522" t="s">
        <v>1186</v>
      </c>
      <c r="H29" s="929" t="b">
        <v>0</v>
      </c>
      <c r="I29" s="929"/>
      <c r="J29" s="359"/>
      <c r="M29" s="514"/>
      <c r="N29" s="334" t="s">
        <v>981</v>
      </c>
      <c r="O29" s="518" t="b">
        <f>IF(H33&gt;0,TRUE,FALSE)</f>
        <v>0</v>
      </c>
      <c r="R29" s="514"/>
    </row>
    <row r="30" spans="2:18" s="334" customFormat="1" ht="15" customHeight="1">
      <c r="B30" s="525" t="s">
        <v>281</v>
      </c>
      <c r="C30" s="522" t="s">
        <v>121</v>
      </c>
      <c r="D30" s="413" t="b">
        <v>0</v>
      </c>
      <c r="E30" s="359"/>
      <c r="F30" s="525" t="s">
        <v>289</v>
      </c>
      <c r="G30" s="522" t="s">
        <v>1070</v>
      </c>
      <c r="H30" s="929" t="b">
        <v>0</v>
      </c>
      <c r="I30" s="929"/>
      <c r="J30" s="359"/>
      <c r="M30" s="514"/>
      <c r="N30" s="334" t="s">
        <v>979</v>
      </c>
      <c r="O30" s="519" t="b">
        <f>IF(H34&gt;0,TRUE,FALSE)</f>
        <v>0</v>
      </c>
      <c r="R30" s="514"/>
    </row>
    <row r="31" spans="2:18" s="334" customFormat="1" ht="15" customHeight="1">
      <c r="B31" s="525" t="s">
        <v>282</v>
      </c>
      <c r="C31" s="522" t="s">
        <v>122</v>
      </c>
      <c r="D31" s="413" t="b">
        <v>0</v>
      </c>
      <c r="E31" s="359"/>
      <c r="F31" s="525" t="s">
        <v>290</v>
      </c>
      <c r="G31" s="522" t="s">
        <v>127</v>
      </c>
      <c r="H31" s="929" t="b">
        <v>0</v>
      </c>
      <c r="I31" s="929"/>
      <c r="J31" s="359"/>
      <c r="M31" s="514"/>
      <c r="N31" s="334" t="s">
        <v>980</v>
      </c>
      <c r="O31" s="519" t="b">
        <f>IF(H35&gt;0,TRUE,FALSE)</f>
        <v>0</v>
      </c>
      <c r="R31" s="514"/>
    </row>
    <row r="32" spans="2:18" s="334" customFormat="1" ht="15" customHeight="1">
      <c r="B32" s="359"/>
      <c r="C32" s="526" t="s">
        <v>1174</v>
      </c>
      <c r="D32" s="411"/>
      <c r="E32" s="359"/>
      <c r="F32" s="525" t="s">
        <v>291</v>
      </c>
      <c r="G32" s="522" t="s">
        <v>128</v>
      </c>
      <c r="H32" s="929" t="b">
        <v>0</v>
      </c>
      <c r="I32" s="929"/>
      <c r="J32" s="359"/>
      <c r="M32" s="514"/>
      <c r="N32" s="334" t="s">
        <v>2992</v>
      </c>
      <c r="O32" s="519" t="b">
        <f t="shared" ref="O32:O33" si="0">IF(H36&gt;0,TRUE,FALSE)</f>
        <v>0</v>
      </c>
      <c r="R32" s="514"/>
    </row>
    <row r="33" spans="2:18" s="334" customFormat="1" ht="15" customHeight="1">
      <c r="B33" s="525" t="s">
        <v>283</v>
      </c>
      <c r="C33" s="522" t="s">
        <v>123</v>
      </c>
      <c r="D33" s="413" t="b">
        <v>0</v>
      </c>
      <c r="E33" s="359"/>
      <c r="F33" s="525" t="s">
        <v>3342</v>
      </c>
      <c r="G33" s="527" t="s">
        <v>3344</v>
      </c>
      <c r="H33" s="976"/>
      <c r="I33" s="976"/>
      <c r="J33" s="976"/>
      <c r="M33" s="514"/>
      <c r="N33" s="334" t="s">
        <v>2991</v>
      </c>
      <c r="O33" s="520" t="b">
        <f t="shared" si="0"/>
        <v>0</v>
      </c>
      <c r="R33" s="514"/>
    </row>
    <row r="34" spans="2:18" s="334" customFormat="1" ht="15" customHeight="1">
      <c r="B34" s="525" t="s">
        <v>284</v>
      </c>
      <c r="C34" s="522" t="s">
        <v>124</v>
      </c>
      <c r="D34" s="413" t="b">
        <v>0</v>
      </c>
      <c r="E34" s="359"/>
      <c r="F34" s="359"/>
      <c r="G34" s="527" t="s">
        <v>3343</v>
      </c>
      <c r="H34" s="926"/>
      <c r="I34" s="926"/>
      <c r="J34" s="926"/>
      <c r="M34" s="514"/>
      <c r="R34" s="514"/>
    </row>
    <row r="35" spans="2:18" s="334" customFormat="1" ht="15" customHeight="1">
      <c r="B35" s="525" t="s">
        <v>285</v>
      </c>
      <c r="C35" s="522" t="s">
        <v>141</v>
      </c>
      <c r="D35" s="413" t="b">
        <v>0</v>
      </c>
      <c r="E35" s="359"/>
      <c r="F35" s="359"/>
      <c r="G35" s="528" t="s">
        <v>1175</v>
      </c>
      <c r="H35" s="926"/>
      <c r="I35" s="926"/>
      <c r="J35" s="926"/>
      <c r="M35" s="514"/>
      <c r="R35" s="514"/>
    </row>
    <row r="36" spans="2:18" s="334" customFormat="1" ht="15" customHeight="1">
      <c r="B36" s="433"/>
      <c r="C36" s="359"/>
      <c r="D36" s="359"/>
      <c r="E36" s="359"/>
      <c r="F36" s="359"/>
      <c r="G36" s="528" t="s">
        <v>2993</v>
      </c>
      <c r="H36" s="931"/>
      <c r="I36" s="931"/>
      <c r="J36" s="931"/>
      <c r="M36" s="514"/>
      <c r="R36" s="514"/>
    </row>
    <row r="37" spans="2:18" s="334" customFormat="1" ht="15" customHeight="1">
      <c r="B37" s="359"/>
      <c r="C37" s="359"/>
      <c r="D37" s="359"/>
      <c r="E37" s="359"/>
      <c r="F37" s="359"/>
      <c r="G37" s="528" t="s">
        <v>2994</v>
      </c>
      <c r="H37" s="969"/>
      <c r="I37" s="969"/>
      <c r="J37" s="969"/>
      <c r="M37" s="514"/>
      <c r="R37" s="514"/>
    </row>
    <row r="38" spans="2:18" s="334" customFormat="1" ht="12.75">
      <c r="M38" s="514"/>
      <c r="R38" s="514"/>
    </row>
    <row r="40" spans="2:18" ht="15">
      <c r="B40" s="418" t="s">
        <v>3239</v>
      </c>
      <c r="E40" s="974">
        <f>Team!E42</f>
        <v>0</v>
      </c>
      <c r="F40" s="974"/>
      <c r="G40" s="974"/>
      <c r="H40" s="974"/>
      <c r="I40" s="974"/>
      <c r="J40" s="974"/>
    </row>
    <row r="41" spans="2:18" ht="7.15" customHeight="1">
      <c r="G41" s="423"/>
      <c r="H41" s="423"/>
    </row>
    <row r="42" spans="2:18" ht="15" customHeight="1">
      <c r="B42" s="359" t="s">
        <v>277</v>
      </c>
      <c r="C42" s="359" t="s">
        <v>3240</v>
      </c>
      <c r="G42" s="529" t="b">
        <v>0</v>
      </c>
    </row>
    <row r="43" spans="2:18" ht="15" customHeight="1">
      <c r="B43" s="359" t="s">
        <v>278</v>
      </c>
      <c r="C43" s="423" t="s">
        <v>3241</v>
      </c>
      <c r="G43" s="419">
        <v>0</v>
      </c>
    </row>
    <row r="44" spans="2:18" ht="15" customHeight="1"/>
    <row r="45" spans="2:18" ht="15" customHeight="1">
      <c r="B45" s="359" t="s">
        <v>279</v>
      </c>
      <c r="C45" s="359" t="s">
        <v>3242</v>
      </c>
      <c r="H45" s="973">
        <v>0</v>
      </c>
      <c r="I45" s="973"/>
    </row>
    <row r="46" spans="2:18">
      <c r="E46" s="29"/>
      <c r="F46" s="29"/>
      <c r="G46" s="29"/>
      <c r="H46" s="29"/>
      <c r="I46" s="29"/>
      <c r="J46" s="29"/>
      <c r="K46" s="29"/>
    </row>
    <row r="47" spans="2:18">
      <c r="C47" s="972" t="s">
        <v>1006</v>
      </c>
      <c r="D47" s="972"/>
      <c r="E47" s="972"/>
      <c r="F47" s="972"/>
      <c r="G47" s="972"/>
    </row>
  </sheetData>
  <sheetProtection algorithmName="SHA-512" hashValue="QqhFjo+NisXc+KveStJZhUCGiAH/18SHUsgWOacr2uEhPqz0/X6WeH6gKHjG6kiCyjGtXgi8HLdO6cGVKk5c7w==" saltValue="C6tPGEtzpq+ec+j8Wl2XQQ==" spinCount="100000" sheet="1" objects="1" scenarios="1" autoFilter="0"/>
  <mergeCells count="24">
    <mergeCell ref="B6:J6"/>
    <mergeCell ref="B17:J17"/>
    <mergeCell ref="D22:G22"/>
    <mergeCell ref="H33:J33"/>
    <mergeCell ref="H36:J36"/>
    <mergeCell ref="H9:I9"/>
    <mergeCell ref="H10:I10"/>
    <mergeCell ref="H11:I11"/>
    <mergeCell ref="H12:I12"/>
    <mergeCell ref="H26:I26"/>
    <mergeCell ref="H27:I27"/>
    <mergeCell ref="H28:I28"/>
    <mergeCell ref="H29:I29"/>
    <mergeCell ref="H30:I30"/>
    <mergeCell ref="H31:I31"/>
    <mergeCell ref="H32:I32"/>
    <mergeCell ref="H37:J37"/>
    <mergeCell ref="G18:H18"/>
    <mergeCell ref="G19:H19"/>
    <mergeCell ref="C47:G47"/>
    <mergeCell ref="H34:J34"/>
    <mergeCell ref="H35:J35"/>
    <mergeCell ref="H45:I45"/>
    <mergeCell ref="E40:J40"/>
  </mergeCells>
  <dataValidations count="3">
    <dataValidation type="list" allowBlank="1" showInputMessage="1" showErrorMessage="1" errorTitle="Invalid Entry" error="Must select True or False!" sqref="G42 D33:D35 J8 H26:H32 D26:D31 D8:D14 H9:H12" xr:uid="{00000000-0002-0000-0E00-000000000000}">
      <formula1>$N$10:$N$11</formula1>
    </dataValidation>
    <dataValidation type="textLength" allowBlank="1" showInputMessage="1" showErrorMessage="1" error="Description must be less than 150 character" sqref="H33:J37" xr:uid="{51E67211-C173-414A-8047-032AE1DD9EA5}">
      <formula1>0</formula1>
      <formula2>150</formula2>
    </dataValidation>
    <dataValidation type="list" errorStyle="warning" showInputMessage="1" showErrorMessage="1" errorTitle="SmartDox" error="The value you entered for the dropdown is not valid." sqref="D32" xr:uid="{A392DD4F-E18B-48AD-A140-5169E9A45FAF}">
      <formula1>SD_D_PL_UDF_453_Name</formula1>
    </dataValidation>
  </dataValidations>
  <hyperlinks>
    <hyperlink ref="C47" r:id="rId1" xr:uid="{00000000-0004-0000-0E00-000001000000}"/>
    <hyperlink ref="C47:G47" r:id="rId2" display="(Click here for Certified Management details)" xr:uid="{00000000-0004-0000-0E00-000002000000}"/>
  </hyperlinks>
  <printOptions horizontalCentered="1"/>
  <pageMargins left="0.45" right="0.7" top="0.25" bottom="0.75" header="0.3" footer="0.3"/>
  <pageSetup scale="87" fitToHeight="0" orientation="portrait" r:id="rId3"/>
  <headerFooter>
    <oddFooter>&amp;L&amp;9&amp;F&amp;R&amp;9&amp;F, Page &amp;P of &amp;N</oddFooter>
  </headerFooter>
  <ignoredErrors>
    <ignoredError sqref="G35:G38" numberStoredAsText="1"/>
  </ignoredErrors>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Dropdowns!$A$43:$A$52</xm:f>
          </x14:formula1>
          <xm:sqref>D22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U158"/>
  <sheetViews>
    <sheetView zoomScaleNormal="100" workbookViewId="0">
      <selection activeCell="F99" sqref="F99"/>
    </sheetView>
  </sheetViews>
  <sheetFormatPr defaultRowHeight="15"/>
  <cols>
    <col min="1" max="1" width="4.7109375" style="418" customWidth="1"/>
    <col min="2" max="2" width="35.85546875" style="359" customWidth="1"/>
    <col min="3" max="3" width="17.140625" style="359" customWidth="1"/>
    <col min="4" max="4" width="8.42578125" style="359" customWidth="1"/>
    <col min="5" max="5" width="13.28515625" style="359" customWidth="1"/>
    <col min="6" max="6" width="18.42578125" style="359" customWidth="1"/>
    <col min="7" max="7" width="13.28515625" style="359" customWidth="1"/>
    <col min="8" max="8" width="20.42578125" style="359" customWidth="1"/>
    <col min="9" max="9" width="14.5703125" style="359" customWidth="1"/>
    <col min="10" max="10" width="11.140625" style="359" customWidth="1"/>
    <col min="11" max="11" width="21" style="359" customWidth="1"/>
    <col min="12" max="12" width="2.42578125" style="391" customWidth="1"/>
    <col min="13" max="13" width="16.28515625" style="359" hidden="1" customWidth="1"/>
    <col min="14" max="14" width="9.7109375" style="359" hidden="1" customWidth="1"/>
    <col min="15" max="15" width="4.140625" style="359" hidden="1" customWidth="1"/>
    <col min="16" max="16" width="30.7109375" style="359" hidden="1" customWidth="1"/>
    <col min="17" max="17" width="17.28515625" style="359" hidden="1" customWidth="1"/>
    <col min="18" max="18" width="21.42578125" style="359" hidden="1" customWidth="1"/>
    <col min="19" max="19" width="8.85546875" style="359" hidden="1" customWidth="1"/>
    <col min="20" max="20" width="2.85546875" style="359" hidden="1" customWidth="1"/>
    <col min="21" max="21" width="2.42578125" style="391" customWidth="1"/>
    <col min="22" max="16384" width="9.140625" style="359"/>
  </cols>
  <sheetData>
    <row r="1" spans="1:21">
      <c r="A1" s="350" t="str">
        <f>'Development Info'!A1</f>
        <v xml:space="preserve">Virginia Housing Rental Housing Loan Application  </v>
      </c>
      <c r="K1" s="370"/>
      <c r="N1" s="418" t="s">
        <v>213</v>
      </c>
    </row>
    <row r="2" spans="1:21" ht="7.9" customHeight="1" thickBot="1">
      <c r="A2" s="18"/>
      <c r="B2" s="1"/>
      <c r="C2" s="1"/>
      <c r="D2" s="1"/>
      <c r="E2" s="1"/>
      <c r="F2" s="1"/>
      <c r="G2" s="1"/>
      <c r="H2" s="1"/>
      <c r="I2" s="1"/>
      <c r="J2" s="1"/>
      <c r="K2" s="1"/>
      <c r="L2" s="530"/>
      <c r="M2" s="28"/>
      <c r="U2" s="530"/>
    </row>
    <row r="4" spans="1:21" ht="15.75">
      <c r="A4" s="535" t="s">
        <v>3243</v>
      </c>
      <c r="N4" s="531" t="s">
        <v>53</v>
      </c>
      <c r="P4" s="418"/>
    </row>
    <row r="5" spans="1:21" ht="15" customHeight="1">
      <c r="B5" s="359" t="s">
        <v>678</v>
      </c>
      <c r="N5" s="532" t="b">
        <v>1</v>
      </c>
    </row>
    <row r="6" spans="1:21" ht="15" customHeight="1">
      <c r="N6" s="533" t="b">
        <v>0</v>
      </c>
    </row>
    <row r="7" spans="1:21" ht="15" customHeight="1">
      <c r="A7" s="534" t="s">
        <v>1143</v>
      </c>
      <c r="B7" s="535" t="s">
        <v>993</v>
      </c>
    </row>
    <row r="8" spans="1:21" ht="15" customHeight="1">
      <c r="B8" s="535"/>
    </row>
    <row r="9" spans="1:21" ht="15" customHeight="1">
      <c r="B9" s="359" t="s">
        <v>994</v>
      </c>
      <c r="E9" s="413" t="b">
        <v>0</v>
      </c>
    </row>
    <row r="10" spans="1:21" ht="6" customHeight="1">
      <c r="B10" s="418"/>
      <c r="E10" s="418"/>
      <c r="F10" s="370"/>
    </row>
    <row r="11" spans="1:21" ht="15" customHeight="1">
      <c r="B11" s="536"/>
      <c r="F11" s="958" t="s">
        <v>3244</v>
      </c>
      <c r="G11" s="958"/>
      <c r="J11" s="996" t="str">
        <f>P13</f>
        <v/>
      </c>
      <c r="K11" s="996"/>
    </row>
    <row r="12" spans="1:21" ht="15" customHeight="1">
      <c r="B12" s="359" t="s">
        <v>836</v>
      </c>
      <c r="C12" s="916"/>
      <c r="D12" s="916"/>
      <c r="E12" s="372"/>
      <c r="F12" s="958"/>
      <c r="G12" s="958"/>
      <c r="H12" s="413">
        <v>0</v>
      </c>
      <c r="I12" s="369"/>
      <c r="J12" s="996"/>
      <c r="K12" s="996"/>
      <c r="P12" s="537" t="s">
        <v>3250</v>
      </c>
      <c r="Q12" s="421"/>
      <c r="R12" s="415"/>
    </row>
    <row r="13" spans="1:21" ht="26.25" customHeight="1">
      <c r="E13" s="521"/>
      <c r="F13" s="995" t="s">
        <v>3245</v>
      </c>
      <c r="G13" s="995"/>
      <c r="J13" s="996"/>
      <c r="K13" s="996"/>
      <c r="P13" s="424" t="str">
        <f>IF(H12&gt;24, "If Construction Contract period is more than 24 months, additional fees may apply.","")</f>
        <v/>
      </c>
      <c r="R13" s="426"/>
    </row>
    <row r="14" spans="1:21" ht="21" customHeight="1">
      <c r="F14" s="995"/>
      <c r="G14" s="995"/>
      <c r="H14" s="419">
        <v>0</v>
      </c>
      <c r="P14" s="392"/>
      <c r="Q14" s="393"/>
      <c r="R14" s="394"/>
    </row>
    <row r="15" spans="1:21" ht="15" customHeight="1">
      <c r="B15" s="359" t="s">
        <v>837</v>
      </c>
      <c r="C15" s="916"/>
      <c r="D15" s="916"/>
      <c r="E15" s="916"/>
    </row>
    <row r="16" spans="1:21" ht="15" customHeight="1"/>
    <row r="17" spans="1:18" ht="15" customHeight="1">
      <c r="B17" s="359" t="s">
        <v>998</v>
      </c>
      <c r="G17" s="413" t="b">
        <v>0</v>
      </c>
    </row>
    <row r="18" spans="1:18" ht="17.100000000000001" customHeight="1">
      <c r="B18" s="359" t="s">
        <v>3246</v>
      </c>
      <c r="D18" s="419"/>
      <c r="K18" s="370"/>
    </row>
    <row r="19" spans="1:18" ht="15" customHeight="1">
      <c r="B19" s="418"/>
    </row>
    <row r="20" spans="1:18" ht="15" customHeight="1"/>
    <row r="21" spans="1:18" ht="15" customHeight="1">
      <c r="A21" s="538" t="s">
        <v>1144</v>
      </c>
      <c r="B21" s="377" t="s">
        <v>3251</v>
      </c>
      <c r="G21" s="861" t="str">
        <f>IF(C12&lt;&gt;"Construction/Permanent", "Skip this section if Type of Loan not equal to Construction/Permanent","")</f>
        <v>Skip this section if Type of Loan not equal to Construction/Permanent</v>
      </c>
      <c r="I21" s="539"/>
      <c r="J21" s="539"/>
    </row>
    <row r="22" spans="1:18" ht="15" customHeight="1"/>
    <row r="23" spans="1:18" ht="15" customHeight="1">
      <c r="A23" s="534">
        <v>1</v>
      </c>
      <c r="B23" s="535" t="s">
        <v>995</v>
      </c>
      <c r="N23" s="414" t="s">
        <v>3254</v>
      </c>
      <c r="O23" s="421"/>
      <c r="P23" s="421"/>
      <c r="Q23" s="421"/>
      <c r="R23" s="415"/>
    </row>
    <row r="24" spans="1:18" ht="26.25" customHeight="1">
      <c r="B24" s="540" t="s">
        <v>38</v>
      </c>
      <c r="C24" s="490" t="s">
        <v>39</v>
      </c>
      <c r="D24" s="490" t="s">
        <v>37</v>
      </c>
      <c r="E24" s="490" t="s">
        <v>491</v>
      </c>
      <c r="F24" s="991" t="s">
        <v>3249</v>
      </c>
      <c r="G24" s="991"/>
      <c r="H24" s="991"/>
      <c r="I24" s="991"/>
      <c r="J24" s="991"/>
      <c r="K24" s="991"/>
      <c r="M24" s="418" t="s">
        <v>3323</v>
      </c>
      <c r="N24" s="424" t="s">
        <v>3252</v>
      </c>
      <c r="P24" s="674">
        <f>C25/1000</f>
        <v>0</v>
      </c>
      <c r="Q24" s="482">
        <f>MOD(C25,1000)</f>
        <v>0</v>
      </c>
      <c r="R24" s="426"/>
    </row>
    <row r="25" spans="1:18" ht="30" customHeight="1">
      <c r="B25" s="541" t="s">
        <v>948</v>
      </c>
      <c r="C25" s="634">
        <v>0</v>
      </c>
      <c r="D25" s="542"/>
      <c r="E25" s="543"/>
      <c r="F25" s="992"/>
      <c r="G25" s="992"/>
      <c r="H25" s="992"/>
      <c r="I25" s="992"/>
      <c r="J25" s="992"/>
      <c r="K25" s="992"/>
      <c r="M25" s="359" t="str">
        <f>IF(OR(C25=0,C$12&lt;&gt;"Construction/Permanent"),"No", "Yes")</f>
        <v>No</v>
      </c>
      <c r="N25" s="424" t="s">
        <v>3253</v>
      </c>
      <c r="P25" s="674">
        <f>C26/5000</f>
        <v>0</v>
      </c>
      <c r="Q25" s="482">
        <f>MOD(C26,5000)</f>
        <v>0</v>
      </c>
      <c r="R25" s="426" t="b">
        <f>IF(Q25=0,TRUE,FALSE)</f>
        <v>1</v>
      </c>
    </row>
    <row r="26" spans="1:18" ht="30" customHeight="1">
      <c r="B26" s="541" t="s">
        <v>651</v>
      </c>
      <c r="C26" s="634">
        <v>0</v>
      </c>
      <c r="D26" s="542"/>
      <c r="E26" s="543"/>
      <c r="F26" s="992"/>
      <c r="G26" s="992"/>
      <c r="H26" s="992"/>
      <c r="I26" s="992"/>
      <c r="J26" s="992"/>
      <c r="K26" s="992"/>
      <c r="M26" s="359" t="str">
        <f t="shared" ref="M26:M31" si="0">IF(OR(C26=0,C$12&lt;&gt;"Construction/Permanent"),"No", "Yes")</f>
        <v>No</v>
      </c>
      <c r="N26" s="392"/>
      <c r="O26" s="393"/>
      <c r="P26" s="393"/>
      <c r="Q26" s="393"/>
      <c r="R26" s="394"/>
    </row>
    <row r="27" spans="1:18" ht="30" customHeight="1">
      <c r="B27" s="541" t="s">
        <v>3247</v>
      </c>
      <c r="C27" s="634">
        <v>0</v>
      </c>
      <c r="D27" s="542"/>
      <c r="E27" s="543"/>
      <c r="F27" s="992"/>
      <c r="G27" s="992"/>
      <c r="H27" s="992"/>
      <c r="I27" s="992"/>
      <c r="J27" s="992"/>
      <c r="K27" s="992"/>
      <c r="M27" s="359" t="str">
        <f t="shared" si="0"/>
        <v>No</v>
      </c>
    </row>
    <row r="28" spans="1:18" ht="30" customHeight="1">
      <c r="B28" s="541" t="s">
        <v>3374</v>
      </c>
      <c r="C28" s="634">
        <v>0</v>
      </c>
      <c r="D28" s="542"/>
      <c r="E28" s="543"/>
      <c r="F28" s="992"/>
      <c r="G28" s="992"/>
      <c r="H28" s="992"/>
      <c r="I28" s="992"/>
      <c r="J28" s="992"/>
      <c r="K28" s="992"/>
      <c r="M28" s="359" t="str">
        <f t="shared" si="0"/>
        <v>No</v>
      </c>
    </row>
    <row r="29" spans="1:18" ht="30" customHeight="1">
      <c r="B29" s="541" t="s">
        <v>3373</v>
      </c>
      <c r="C29" s="634">
        <v>0</v>
      </c>
      <c r="D29" s="542"/>
      <c r="E29" s="543"/>
      <c r="F29" s="992"/>
      <c r="G29" s="992"/>
      <c r="H29" s="992"/>
      <c r="I29" s="992"/>
      <c r="J29" s="992"/>
      <c r="K29" s="992"/>
      <c r="M29" s="359" t="str">
        <f t="shared" si="0"/>
        <v>No</v>
      </c>
    </row>
    <row r="30" spans="1:18" ht="30" customHeight="1">
      <c r="B30" s="541" t="s">
        <v>652</v>
      </c>
      <c r="C30" s="634">
        <v>0</v>
      </c>
      <c r="D30" s="542"/>
      <c r="E30" s="543"/>
      <c r="F30" s="992"/>
      <c r="G30" s="992"/>
      <c r="H30" s="992"/>
      <c r="I30" s="992"/>
      <c r="J30" s="992"/>
      <c r="K30" s="992"/>
      <c r="M30" s="359" t="str">
        <f t="shared" si="0"/>
        <v>No</v>
      </c>
    </row>
    <row r="31" spans="1:18" ht="30" customHeight="1">
      <c r="B31" s="541" t="s">
        <v>3375</v>
      </c>
      <c r="C31" s="634">
        <v>0</v>
      </c>
      <c r="D31" s="542"/>
      <c r="E31" s="543"/>
      <c r="F31" s="992"/>
      <c r="G31" s="992"/>
      <c r="H31" s="992"/>
      <c r="I31" s="992"/>
      <c r="J31" s="992"/>
      <c r="K31" s="992"/>
      <c r="M31" s="359" t="str">
        <f t="shared" si="0"/>
        <v>No</v>
      </c>
    </row>
    <row r="32" spans="1:18" ht="15" customHeight="1">
      <c r="B32" s="1008" t="s">
        <v>996</v>
      </c>
      <c r="C32" s="635">
        <f>SUM(C25:C31)</f>
        <v>0</v>
      </c>
      <c r="F32" s="378" t="s">
        <v>951</v>
      </c>
      <c r="G32" s="545" t="e">
        <f>C32/'Development Info'!D24</f>
        <v>#DIV/0!</v>
      </c>
      <c r="M32" s="359" t="s">
        <v>3205</v>
      </c>
    </row>
    <row r="33" spans="1:16" ht="15" customHeight="1">
      <c r="B33" s="953"/>
      <c r="M33" s="359" t="str">
        <f t="shared" ref="M33:M37" si="1">IF(C33=0,"No", "Yes")</f>
        <v>No</v>
      </c>
    </row>
    <row r="34" spans="1:16" ht="15" customHeight="1">
      <c r="M34" s="359" t="str">
        <f t="shared" si="1"/>
        <v>No</v>
      </c>
    </row>
    <row r="35" spans="1:16" ht="15" customHeight="1">
      <c r="A35" s="534"/>
      <c r="C35" s="418"/>
      <c r="E35" s="418"/>
      <c r="F35" s="546"/>
      <c r="M35" s="359" t="str">
        <f t="shared" si="1"/>
        <v>No</v>
      </c>
    </row>
    <row r="36" spans="1:16" ht="15" customHeight="1">
      <c r="A36" s="534">
        <v>2</v>
      </c>
      <c r="B36" s="378" t="s">
        <v>3405</v>
      </c>
      <c r="C36" s="418"/>
      <c r="F36" s="546"/>
      <c r="M36" s="359" t="str">
        <f t="shared" si="1"/>
        <v>No</v>
      </c>
    </row>
    <row r="37" spans="1:16" ht="15" customHeight="1">
      <c r="A37" s="534"/>
      <c r="C37" s="418"/>
      <c r="M37" s="359" t="str">
        <f t="shared" si="1"/>
        <v>No</v>
      </c>
    </row>
    <row r="38" spans="1:16" ht="27" customHeight="1">
      <c r="A38" s="534"/>
      <c r="B38" s="540" t="s">
        <v>657</v>
      </c>
      <c r="C38" s="490" t="s">
        <v>39</v>
      </c>
      <c r="D38" s="490" t="s">
        <v>37</v>
      </c>
      <c r="E38" s="490" t="s">
        <v>491</v>
      </c>
      <c r="F38" s="490" t="s">
        <v>3265</v>
      </c>
      <c r="G38" s="978" t="s">
        <v>3255</v>
      </c>
      <c r="H38" s="978"/>
      <c r="I38" s="978"/>
      <c r="J38" s="978"/>
      <c r="K38" s="978"/>
      <c r="M38" s="359" t="s">
        <v>3324</v>
      </c>
      <c r="P38" s="418" t="s">
        <v>3256</v>
      </c>
    </row>
    <row r="39" spans="1:16" ht="30" customHeight="1">
      <c r="A39" s="534"/>
      <c r="B39" s="627" t="s">
        <v>3360</v>
      </c>
      <c r="C39" s="634">
        <v>0</v>
      </c>
      <c r="D39" s="542"/>
      <c r="E39" s="543"/>
      <c r="F39" s="627"/>
      <c r="G39" s="979"/>
      <c r="H39" s="979"/>
      <c r="I39" s="979"/>
      <c r="J39" s="979"/>
      <c r="K39" s="979"/>
      <c r="M39" s="359" t="str">
        <f t="shared" ref="M39:M44" si="2">IF(OR(C39=0,C$12&lt;&gt;"Construction/Permanent"),"No", "Yes")</f>
        <v>No</v>
      </c>
      <c r="P39" s="359" t="s">
        <v>3257</v>
      </c>
    </row>
    <row r="40" spans="1:16" ht="30" customHeight="1">
      <c r="A40" s="534"/>
      <c r="B40" s="627" t="s">
        <v>3360</v>
      </c>
      <c r="C40" s="634">
        <v>0</v>
      </c>
      <c r="D40" s="542"/>
      <c r="E40" s="543"/>
      <c r="F40" s="627"/>
      <c r="G40" s="979"/>
      <c r="H40" s="979"/>
      <c r="I40" s="979"/>
      <c r="J40" s="979"/>
      <c r="K40" s="979"/>
      <c r="M40" s="359" t="str">
        <f t="shared" si="2"/>
        <v>No</v>
      </c>
      <c r="P40" s="359" t="s">
        <v>3258</v>
      </c>
    </row>
    <row r="41" spans="1:16" ht="30" customHeight="1">
      <c r="A41" s="534"/>
      <c r="B41" s="627" t="s">
        <v>3360</v>
      </c>
      <c r="C41" s="634">
        <v>0</v>
      </c>
      <c r="D41" s="542"/>
      <c r="E41" s="543"/>
      <c r="F41" s="627"/>
      <c r="G41" s="979"/>
      <c r="H41" s="979"/>
      <c r="I41" s="979"/>
      <c r="J41" s="979"/>
      <c r="K41" s="979"/>
      <c r="M41" s="359" t="str">
        <f t="shared" si="2"/>
        <v>No</v>
      </c>
      <c r="P41" s="359" t="s">
        <v>3267</v>
      </c>
    </row>
    <row r="42" spans="1:16" ht="30" customHeight="1">
      <c r="A42" s="534"/>
      <c r="B42" s="627" t="s">
        <v>3360</v>
      </c>
      <c r="C42" s="634">
        <v>0</v>
      </c>
      <c r="D42" s="542"/>
      <c r="E42" s="543"/>
      <c r="F42" s="627"/>
      <c r="G42" s="979"/>
      <c r="H42" s="979"/>
      <c r="I42" s="979"/>
      <c r="J42" s="979"/>
      <c r="K42" s="979"/>
      <c r="M42" s="359" t="str">
        <f t="shared" si="2"/>
        <v>No</v>
      </c>
      <c r="P42" s="359" t="s">
        <v>3077</v>
      </c>
    </row>
    <row r="43" spans="1:16" ht="30" customHeight="1">
      <c r="A43" s="534"/>
      <c r="B43" s="627" t="s">
        <v>3360</v>
      </c>
      <c r="C43" s="634">
        <v>0</v>
      </c>
      <c r="D43" s="542"/>
      <c r="E43" s="543"/>
      <c r="F43" s="627"/>
      <c r="G43" s="979"/>
      <c r="H43" s="979"/>
      <c r="I43" s="979"/>
      <c r="J43" s="979"/>
      <c r="K43" s="979"/>
      <c r="M43" s="359" t="str">
        <f t="shared" si="2"/>
        <v>No</v>
      </c>
      <c r="P43" s="359" t="s">
        <v>3078</v>
      </c>
    </row>
    <row r="44" spans="1:16" ht="30" customHeight="1">
      <c r="A44" s="534"/>
      <c r="B44" s="627" t="s">
        <v>3360</v>
      </c>
      <c r="C44" s="634">
        <v>0</v>
      </c>
      <c r="D44" s="542"/>
      <c r="E44" s="543"/>
      <c r="F44" s="627"/>
      <c r="G44" s="979"/>
      <c r="H44" s="979"/>
      <c r="I44" s="979"/>
      <c r="J44" s="979"/>
      <c r="K44" s="979"/>
      <c r="M44" s="359" t="str">
        <f t="shared" si="2"/>
        <v>No</v>
      </c>
    </row>
    <row r="45" spans="1:16" ht="15" customHeight="1">
      <c r="A45" s="534"/>
      <c r="B45" s="547" t="s">
        <v>666</v>
      </c>
      <c r="C45" s="635">
        <f>SUM(C39:C44)</f>
        <v>0</v>
      </c>
      <c r="M45" s="359" t="s">
        <v>3324</v>
      </c>
    </row>
    <row r="46" spans="1:16" ht="15" customHeight="1">
      <c r="A46" s="534"/>
      <c r="B46" s="547"/>
      <c r="C46" s="546"/>
      <c r="F46" s="546"/>
      <c r="M46" s="359" t="str">
        <f t="shared" ref="M46:M58" si="3">IF(C46=0,"No", "Yes")</f>
        <v>No</v>
      </c>
    </row>
    <row r="47" spans="1:16" ht="15" customHeight="1">
      <c r="A47" s="534">
        <v>3</v>
      </c>
      <c r="B47" s="418" t="s">
        <v>3317</v>
      </c>
      <c r="C47" s="418"/>
      <c r="M47" s="359" t="str">
        <f t="shared" si="3"/>
        <v>No</v>
      </c>
    </row>
    <row r="48" spans="1:16" ht="15" customHeight="1">
      <c r="A48" s="534"/>
      <c r="C48" s="418"/>
      <c r="M48" s="359" t="str">
        <f t="shared" si="3"/>
        <v>No</v>
      </c>
      <c r="P48" s="418" t="s">
        <v>3265</v>
      </c>
    </row>
    <row r="49" spans="1:18" ht="28.5" customHeight="1">
      <c r="A49" s="534"/>
      <c r="B49" s="540" t="s">
        <v>654</v>
      </c>
      <c r="C49" s="490" t="s">
        <v>646</v>
      </c>
      <c r="D49" s="490" t="s">
        <v>37</v>
      </c>
      <c r="E49" s="490" t="s">
        <v>491</v>
      </c>
      <c r="F49" s="490" t="s">
        <v>3265</v>
      </c>
      <c r="G49" s="978" t="s">
        <v>3255</v>
      </c>
      <c r="H49" s="978"/>
      <c r="I49" s="978"/>
      <c r="J49" s="978"/>
      <c r="K49" s="978"/>
      <c r="M49" s="359" t="s">
        <v>3324</v>
      </c>
      <c r="P49" s="359" t="s">
        <v>3301</v>
      </c>
    </row>
    <row r="50" spans="1:18" ht="30" customHeight="1">
      <c r="A50" s="534"/>
      <c r="B50" s="541" t="s">
        <v>655</v>
      </c>
      <c r="C50" s="634">
        <v>0</v>
      </c>
      <c r="D50" s="391"/>
      <c r="E50" s="655"/>
      <c r="F50" s="652"/>
      <c r="G50" s="979"/>
      <c r="H50" s="979"/>
      <c r="I50" s="979"/>
      <c r="J50" s="979"/>
      <c r="K50" s="979"/>
      <c r="M50" s="359" t="str">
        <f t="shared" ref="M50:M54" si="4">IF(OR(C50=0,C$12&lt;&gt;"Construction/Permanent"),"No", "Yes")</f>
        <v>No</v>
      </c>
      <c r="P50" s="359" t="s">
        <v>3267</v>
      </c>
    </row>
    <row r="51" spans="1:18" ht="30" customHeight="1">
      <c r="A51" s="534"/>
      <c r="B51" s="541" t="s">
        <v>3260</v>
      </c>
      <c r="C51" s="634">
        <v>0</v>
      </c>
      <c r="D51" s="391"/>
      <c r="E51" s="655"/>
      <c r="F51" s="652"/>
      <c r="G51" s="979"/>
      <c r="H51" s="979"/>
      <c r="I51" s="979"/>
      <c r="J51" s="979"/>
      <c r="K51" s="979"/>
      <c r="M51" s="359" t="str">
        <f t="shared" si="4"/>
        <v>No</v>
      </c>
      <c r="P51" s="359" t="s">
        <v>3266</v>
      </c>
    </row>
    <row r="52" spans="1:18" ht="30" customHeight="1">
      <c r="A52" s="534"/>
      <c r="B52" s="541" t="s">
        <v>3261</v>
      </c>
      <c r="C52" s="634">
        <v>0</v>
      </c>
      <c r="D52" s="391"/>
      <c r="E52" s="655"/>
      <c r="F52" s="652"/>
      <c r="G52" s="979"/>
      <c r="H52" s="979"/>
      <c r="I52" s="979"/>
      <c r="J52" s="979"/>
      <c r="K52" s="979"/>
      <c r="M52" s="359" t="str">
        <f t="shared" si="4"/>
        <v>No</v>
      </c>
    </row>
    <row r="53" spans="1:18" ht="30" customHeight="1">
      <c r="A53" s="534"/>
      <c r="B53" s="541" t="s">
        <v>3262</v>
      </c>
      <c r="C53" s="634">
        <v>0</v>
      </c>
      <c r="D53" s="391"/>
      <c r="E53" s="655"/>
      <c r="F53" s="652"/>
      <c r="G53" s="979"/>
      <c r="H53" s="979"/>
      <c r="I53" s="979"/>
      <c r="J53" s="979"/>
      <c r="K53" s="979"/>
      <c r="M53" s="359" t="str">
        <f t="shared" si="4"/>
        <v>No</v>
      </c>
    </row>
    <row r="54" spans="1:18" ht="30" customHeight="1">
      <c r="A54" s="534"/>
      <c r="B54" s="543" t="s">
        <v>3376</v>
      </c>
      <c r="C54" s="634">
        <v>0</v>
      </c>
      <c r="D54" s="683"/>
      <c r="E54" s="770"/>
      <c r="F54" s="652"/>
      <c r="G54" s="979"/>
      <c r="H54" s="979"/>
      <c r="I54" s="979"/>
      <c r="J54" s="979"/>
      <c r="K54" s="979"/>
      <c r="M54" s="359" t="str">
        <f t="shared" si="4"/>
        <v>No</v>
      </c>
    </row>
    <row r="55" spans="1:18" ht="15" customHeight="1">
      <c r="A55" s="534"/>
      <c r="B55" s="547" t="s">
        <v>677</v>
      </c>
      <c r="C55" s="635">
        <f>SUM(C50:C54)</f>
        <v>0</v>
      </c>
      <c r="F55" s="636"/>
      <c r="M55" s="359" t="s">
        <v>3324</v>
      </c>
    </row>
    <row r="56" spans="1:18" ht="15" customHeight="1">
      <c r="A56" s="534"/>
      <c r="B56" s="547"/>
      <c r="C56" s="546"/>
      <c r="M56" s="359" t="str">
        <f t="shared" si="3"/>
        <v>No</v>
      </c>
    </row>
    <row r="57" spans="1:18" ht="15" customHeight="1">
      <c r="A57" s="534">
        <v>4</v>
      </c>
      <c r="B57" s="418" t="s">
        <v>3398</v>
      </c>
      <c r="C57" s="418"/>
      <c r="F57" s="987" t="str">
        <f>P61</f>
        <v/>
      </c>
      <c r="G57" s="987"/>
      <c r="H57" s="987"/>
      <c r="I57" s="987"/>
      <c r="K57" s="366"/>
      <c r="M57" s="359" t="str">
        <f t="shared" si="3"/>
        <v>No</v>
      </c>
    </row>
    <row r="58" spans="1:18" ht="15" customHeight="1">
      <c r="A58" s="534"/>
      <c r="F58" s="988"/>
      <c r="G58" s="988"/>
      <c r="H58" s="988"/>
      <c r="I58" s="987"/>
      <c r="M58" s="359" t="str">
        <f t="shared" si="3"/>
        <v>No</v>
      </c>
    </row>
    <row r="59" spans="1:18" ht="26.25" customHeight="1">
      <c r="A59" s="534"/>
      <c r="B59" s="540" t="s">
        <v>658</v>
      </c>
      <c r="C59" s="758" t="s">
        <v>46</v>
      </c>
      <c r="D59" s="758" t="s">
        <v>37</v>
      </c>
      <c r="E59" s="758" t="s">
        <v>491</v>
      </c>
      <c r="F59" s="758" t="s">
        <v>3265</v>
      </c>
      <c r="G59" s="1009" t="s">
        <v>3328</v>
      </c>
      <c r="H59" s="1010"/>
      <c r="I59" s="978" t="s">
        <v>3255</v>
      </c>
      <c r="J59" s="978"/>
      <c r="K59" s="978"/>
      <c r="M59" s="359" t="s">
        <v>3324</v>
      </c>
    </row>
    <row r="60" spans="1:18" ht="45" customHeight="1">
      <c r="A60" s="534"/>
      <c r="B60" s="541" t="s">
        <v>952</v>
      </c>
      <c r="C60" s="634">
        <v>0</v>
      </c>
      <c r="D60" s="391"/>
      <c r="E60" s="605"/>
      <c r="F60" s="627"/>
      <c r="G60" s="980"/>
      <c r="H60" s="981"/>
      <c r="I60" s="979"/>
      <c r="J60" s="979"/>
      <c r="K60" s="979"/>
      <c r="M60" s="359" t="str">
        <f t="shared" ref="M60:M66" si="5">IF(OR(C60=0,C$12&lt;&gt;"Construction/Permanent"),"No", "Yes")</f>
        <v>No</v>
      </c>
      <c r="P60" s="537" t="s">
        <v>1145</v>
      </c>
      <c r="Q60" s="421"/>
      <c r="R60" s="415"/>
    </row>
    <row r="61" spans="1:18" ht="45" customHeight="1">
      <c r="A61" s="534"/>
      <c r="B61" s="541" t="s">
        <v>985</v>
      </c>
      <c r="C61" s="634">
        <v>0</v>
      </c>
      <c r="D61" s="391"/>
      <c r="E61" s="605"/>
      <c r="F61" s="627"/>
      <c r="G61" s="980"/>
      <c r="H61" s="981"/>
      <c r="I61" s="979"/>
      <c r="J61" s="979"/>
      <c r="K61" s="979"/>
      <c r="M61" s="359" t="str">
        <f t="shared" si="5"/>
        <v>No</v>
      </c>
      <c r="P61" s="982" t="str">
        <f>IF(C60&gt;0,"Note: Owner Equity can include the portion of the “as is” value or purchase price of the property that is unencumbered; the lesser of the two values is used.","")</f>
        <v/>
      </c>
      <c r="Q61" s="958"/>
      <c r="R61" s="983"/>
    </row>
    <row r="62" spans="1:18" ht="45" customHeight="1">
      <c r="A62" s="534"/>
      <c r="B62" s="541" t="s">
        <v>953</v>
      </c>
      <c r="C62" s="634">
        <v>0</v>
      </c>
      <c r="D62" s="391"/>
      <c r="E62" s="605"/>
      <c r="F62" s="627"/>
      <c r="G62" s="980"/>
      <c r="H62" s="981"/>
      <c r="I62" s="979"/>
      <c r="J62" s="979"/>
      <c r="K62" s="979"/>
      <c r="M62" s="359" t="str">
        <f t="shared" si="5"/>
        <v>No</v>
      </c>
      <c r="P62" s="984"/>
      <c r="Q62" s="985"/>
      <c r="R62" s="986"/>
    </row>
    <row r="63" spans="1:18" ht="45" customHeight="1">
      <c r="A63" s="534"/>
      <c r="B63" s="541" t="s">
        <v>954</v>
      </c>
      <c r="C63" s="634">
        <v>0</v>
      </c>
      <c r="D63" s="391"/>
      <c r="E63" s="605"/>
      <c r="F63" s="627"/>
      <c r="G63" s="980"/>
      <c r="H63" s="981"/>
      <c r="I63" s="979"/>
      <c r="J63" s="979"/>
      <c r="K63" s="979"/>
      <c r="M63" s="359" t="str">
        <f t="shared" si="5"/>
        <v>No</v>
      </c>
      <c r="P63" s="368"/>
      <c r="Q63" s="368"/>
      <c r="R63" s="368"/>
    </row>
    <row r="64" spans="1:18" ht="45" customHeight="1">
      <c r="A64" s="534"/>
      <c r="B64" s="541" t="s">
        <v>3268</v>
      </c>
      <c r="C64" s="634">
        <v>0</v>
      </c>
      <c r="D64" s="391"/>
      <c r="E64" s="605"/>
      <c r="F64" s="627"/>
      <c r="G64" s="980"/>
      <c r="H64" s="981"/>
      <c r="I64" s="979"/>
      <c r="J64" s="979"/>
      <c r="K64" s="979"/>
      <c r="M64" s="359" t="str">
        <f t="shared" si="5"/>
        <v>No</v>
      </c>
      <c r="P64" s="418" t="s">
        <v>3256</v>
      </c>
      <c r="Q64" s="368"/>
      <c r="R64" s="368"/>
    </row>
    <row r="65" spans="1:18" ht="45" customHeight="1">
      <c r="A65" s="534"/>
      <c r="B65" s="543" t="s">
        <v>3376</v>
      </c>
      <c r="C65" s="634">
        <v>0</v>
      </c>
      <c r="D65" s="391"/>
      <c r="E65" s="605"/>
      <c r="F65" s="627"/>
      <c r="G65" s="980"/>
      <c r="H65" s="981"/>
      <c r="I65" s="979"/>
      <c r="J65" s="979"/>
      <c r="K65" s="979"/>
      <c r="M65" s="359" t="str">
        <f t="shared" si="5"/>
        <v>No</v>
      </c>
      <c r="P65" s="359" t="s">
        <v>3257</v>
      </c>
      <c r="Q65" s="368"/>
      <c r="R65" s="368"/>
    </row>
    <row r="66" spans="1:18" ht="45" customHeight="1">
      <c r="A66" s="534"/>
      <c r="B66" s="543" t="s">
        <v>3376</v>
      </c>
      <c r="C66" s="634">
        <v>0</v>
      </c>
      <c r="D66" s="683"/>
      <c r="E66" s="684"/>
      <c r="F66" s="627"/>
      <c r="G66" s="980"/>
      <c r="H66" s="981"/>
      <c r="I66" s="979"/>
      <c r="J66" s="979"/>
      <c r="K66" s="979"/>
      <c r="M66" s="359" t="str">
        <f t="shared" si="5"/>
        <v>No</v>
      </c>
      <c r="P66" s="359" t="s">
        <v>3258</v>
      </c>
    </row>
    <row r="67" spans="1:18" ht="15" customHeight="1">
      <c r="A67" s="534"/>
      <c r="B67" s="547" t="s">
        <v>667</v>
      </c>
      <c r="C67" s="635">
        <f>SUM(C60:C66)</f>
        <v>0</v>
      </c>
      <c r="P67" s="359" t="s">
        <v>3267</v>
      </c>
    </row>
    <row r="68" spans="1:18" ht="15" customHeight="1">
      <c r="A68" s="534"/>
      <c r="C68" s="418"/>
      <c r="P68" s="359" t="s">
        <v>3077</v>
      </c>
    </row>
    <row r="69" spans="1:18" ht="18" customHeight="1">
      <c r="A69" s="534">
        <v>5</v>
      </c>
      <c r="B69" s="582" t="s">
        <v>956</v>
      </c>
      <c r="C69" s="583"/>
      <c r="D69" s="421"/>
      <c r="E69" s="421"/>
      <c r="F69" s="415"/>
      <c r="P69" s="359" t="s">
        <v>3078</v>
      </c>
    </row>
    <row r="70" spans="1:18" ht="15" customHeight="1">
      <c r="A70" s="534"/>
      <c r="B70" s="424"/>
      <c r="C70" s="677" t="s">
        <v>988</v>
      </c>
      <c r="D70" s="993">
        <f>C32</f>
        <v>0</v>
      </c>
      <c r="E70" s="993"/>
      <c r="F70" s="426"/>
      <c r="K70" s="370"/>
      <c r="P70" s="414" t="s">
        <v>1142</v>
      </c>
      <c r="Q70" s="415"/>
    </row>
    <row r="71" spans="1:18" ht="15" customHeight="1">
      <c r="A71" s="534"/>
      <c r="B71" s="424"/>
      <c r="C71" s="677" t="s">
        <v>958</v>
      </c>
      <c r="D71" s="993">
        <f>C45</f>
        <v>0</v>
      </c>
      <c r="E71" s="993"/>
      <c r="F71" s="426"/>
      <c r="P71" s="554" t="str">
        <f>IF($C$12&lt;&gt;"Construction/Permanent",  "", P72)</f>
        <v/>
      </c>
      <c r="Q71" s="426"/>
    </row>
    <row r="72" spans="1:18" ht="15" customHeight="1">
      <c r="A72" s="534"/>
      <c r="B72" s="424"/>
      <c r="C72" s="677" t="s">
        <v>659</v>
      </c>
      <c r="D72" s="993">
        <f>C55</f>
        <v>0</v>
      </c>
      <c r="E72" s="993"/>
      <c r="F72" s="426"/>
      <c r="P72" s="555" t="str">
        <f>IF(D74&lt;&gt;Uses!F102, "Error: Sources should equal Uses on Uses Tab", "")</f>
        <v/>
      </c>
      <c r="Q72" s="394"/>
    </row>
    <row r="73" spans="1:18" ht="15" customHeight="1">
      <c r="A73" s="534"/>
      <c r="B73" s="424"/>
      <c r="C73" s="677" t="s">
        <v>316</v>
      </c>
      <c r="D73" s="994">
        <f>C67</f>
        <v>0</v>
      </c>
      <c r="E73" s="994"/>
      <c r="F73" s="426"/>
    </row>
    <row r="74" spans="1:18" ht="15" customHeight="1">
      <c r="A74" s="534"/>
      <c r="B74" s="424"/>
      <c r="C74" s="556" t="s">
        <v>274</v>
      </c>
      <c r="D74" s="1007">
        <f>SUM(D70:E73)</f>
        <v>0</v>
      </c>
      <c r="E74" s="1007"/>
      <c r="F74" s="584"/>
    </row>
    <row r="75" spans="1:18" ht="15.95" customHeight="1">
      <c r="A75" s="534"/>
      <c r="B75" s="679" t="str">
        <f>P71</f>
        <v/>
      </c>
      <c r="C75" s="485"/>
      <c r="D75" s="393"/>
      <c r="E75" s="393"/>
      <c r="F75" s="394"/>
      <c r="P75" s="359" t="s">
        <v>3039</v>
      </c>
    </row>
    <row r="76" spans="1:18" ht="15" customHeight="1">
      <c r="A76" s="534"/>
      <c r="C76" s="418"/>
      <c r="K76" s="370"/>
      <c r="P76" s="561">
        <f>IF($C$12="Construction/Permanent",  D74,D132)</f>
        <v>0</v>
      </c>
    </row>
    <row r="77" spans="1:18" ht="15" customHeight="1">
      <c r="A77" s="538" t="s">
        <v>1144</v>
      </c>
      <c r="B77" s="377" t="str">
        <f>IF(C12="Construction/Permanent", "TOTAL SOURCES AFTER CONSTRUCTION", "Total Permanent Funds")</f>
        <v>Total Permanent Funds</v>
      </c>
      <c r="C77" s="418"/>
      <c r="K77" s="370"/>
    </row>
    <row r="78" spans="1:18" ht="15" customHeight="1">
      <c r="A78" s="534"/>
      <c r="B78" s="418"/>
      <c r="C78" s="418"/>
    </row>
    <row r="79" spans="1:18" ht="15" customHeight="1">
      <c r="A79" s="534">
        <v>1</v>
      </c>
      <c r="B79" s="535" t="str">
        <f>IF($C$12="Construction/Permanent", "Total Virginia Housing Funds at Conversion: Permanent", "Total Virginia Housing Funds at Closing")</f>
        <v>Total Virginia Housing Funds at Closing</v>
      </c>
      <c r="H79" s="369"/>
      <c r="I79" s="369"/>
      <c r="J79" s="369"/>
      <c r="K79" s="369"/>
    </row>
    <row r="80" spans="1:18" ht="15" customHeight="1">
      <c r="A80" s="534"/>
      <c r="B80" s="418"/>
      <c r="H80" s="369"/>
      <c r="I80" s="369"/>
      <c r="J80" s="369"/>
      <c r="K80" s="369"/>
    </row>
    <row r="81" spans="1:18" ht="28.5" customHeight="1">
      <c r="B81" s="540" t="s">
        <v>38</v>
      </c>
      <c r="C81" s="490" t="s">
        <v>39</v>
      </c>
      <c r="D81" s="490" t="s">
        <v>37</v>
      </c>
      <c r="E81" s="490" t="s">
        <v>491</v>
      </c>
      <c r="F81" s="562" t="s">
        <v>653</v>
      </c>
      <c r="G81" s="1001" t="s">
        <v>623</v>
      </c>
      <c r="H81" s="1002"/>
      <c r="I81" s="991" t="s">
        <v>3249</v>
      </c>
      <c r="J81" s="991"/>
      <c r="K81" s="991"/>
      <c r="M81" s="418" t="s">
        <v>3323</v>
      </c>
      <c r="N81" s="414" t="s">
        <v>3254</v>
      </c>
      <c r="O81" s="421"/>
      <c r="P81" s="421"/>
      <c r="Q81" s="421"/>
      <c r="R81" s="415"/>
    </row>
    <row r="82" spans="1:18" ht="45" customHeight="1">
      <c r="B82" s="541" t="s">
        <v>650</v>
      </c>
      <c r="C82" s="634">
        <v>0</v>
      </c>
      <c r="D82" s="542"/>
      <c r="E82" s="543"/>
      <c r="F82" s="563" t="str">
        <f>IF(D82=0,"", ROUND((PMT(D82/12,E82,C82)*-12),0))</f>
        <v/>
      </c>
      <c r="G82" s="999"/>
      <c r="H82" s="1000"/>
      <c r="I82" s="992"/>
      <c r="J82" s="992"/>
      <c r="K82" s="992"/>
      <c r="M82" s="359" t="str">
        <f t="shared" ref="M82:M124" si="6">IF(C82=0,"No", "Yes")</f>
        <v>No</v>
      </c>
      <c r="N82" s="424" t="s">
        <v>3252</v>
      </c>
      <c r="P82" s="674">
        <f>C82/1000</f>
        <v>0</v>
      </c>
      <c r="Q82" s="482">
        <f>MOD(C82,1000)</f>
        <v>0</v>
      </c>
      <c r="R82" s="426"/>
    </row>
    <row r="83" spans="1:18" ht="45" customHeight="1">
      <c r="B83" s="541" t="s">
        <v>651</v>
      </c>
      <c r="C83" s="634">
        <v>0</v>
      </c>
      <c r="D83" s="542"/>
      <c r="E83" s="543"/>
      <c r="F83" s="563" t="str">
        <f>IF(D83=0,"", ROUND((PMT(D83/12,E83,C83)*-12),0))</f>
        <v/>
      </c>
      <c r="G83" s="999"/>
      <c r="H83" s="1000"/>
      <c r="I83" s="992"/>
      <c r="J83" s="992"/>
      <c r="K83" s="992"/>
      <c r="M83" s="359" t="str">
        <f t="shared" si="6"/>
        <v>No</v>
      </c>
      <c r="N83" s="392" t="s">
        <v>3253</v>
      </c>
      <c r="O83" s="393"/>
      <c r="P83" s="675">
        <f>C83/5000</f>
        <v>0</v>
      </c>
      <c r="Q83" s="676">
        <f>MOD(C83,5000)</f>
        <v>0</v>
      </c>
      <c r="R83" s="394" t="b">
        <f>IF(Q83=0,TRUE,FALSE)</f>
        <v>1</v>
      </c>
    </row>
    <row r="84" spans="1:18" ht="45" customHeight="1">
      <c r="B84" s="541" t="s">
        <v>3247</v>
      </c>
      <c r="C84" s="634">
        <v>0</v>
      </c>
      <c r="D84" s="542"/>
      <c r="E84" s="543"/>
      <c r="F84" s="563" t="str">
        <f t="shared" ref="F84:F85" si="7">IF(D84=0,"", ROUND((PMT(D84/12,E84,C84)*-12),0))</f>
        <v/>
      </c>
      <c r="G84" s="999"/>
      <c r="H84" s="1000"/>
      <c r="I84" s="992"/>
      <c r="J84" s="992"/>
      <c r="K84" s="992"/>
      <c r="M84" s="359" t="str">
        <f t="shared" si="6"/>
        <v>No</v>
      </c>
    </row>
    <row r="85" spans="1:18" ht="45" customHeight="1">
      <c r="B85" s="541" t="s">
        <v>3374</v>
      </c>
      <c r="C85" s="634">
        <v>0</v>
      </c>
      <c r="D85" s="542"/>
      <c r="E85" s="543"/>
      <c r="F85" s="563" t="str">
        <f t="shared" si="7"/>
        <v/>
      </c>
      <c r="G85" s="999"/>
      <c r="H85" s="1000"/>
      <c r="I85" s="992"/>
      <c r="J85" s="992"/>
      <c r="K85" s="992"/>
      <c r="M85" s="359" t="str">
        <f t="shared" si="6"/>
        <v>No</v>
      </c>
    </row>
    <row r="86" spans="1:18" ht="45" customHeight="1">
      <c r="B86" s="541" t="s">
        <v>3248</v>
      </c>
      <c r="C86" s="634">
        <v>0</v>
      </c>
      <c r="D86" s="542"/>
      <c r="E86" s="543"/>
      <c r="F86" s="563" t="str">
        <f>IF(D86=0,"", ROUND((PMT(D86/12,E86,C86)*-12),0))</f>
        <v/>
      </c>
      <c r="G86" s="999"/>
      <c r="H86" s="1000"/>
      <c r="I86" s="992"/>
      <c r="J86" s="992"/>
      <c r="K86" s="992"/>
      <c r="M86" s="359" t="str">
        <f t="shared" si="6"/>
        <v>No</v>
      </c>
    </row>
    <row r="87" spans="1:18" ht="15" customHeight="1">
      <c r="B87" s="1008" t="s">
        <v>989</v>
      </c>
      <c r="C87" s="635">
        <f>SUM(C82:C86)</f>
        <v>0</v>
      </c>
      <c r="F87" s="546">
        <f>SUM(F82:F86)</f>
        <v>0</v>
      </c>
      <c r="G87" s="482"/>
      <c r="H87" s="482"/>
      <c r="I87" s="482"/>
      <c r="J87" s="482"/>
      <c r="M87" s="359" t="s">
        <v>3327</v>
      </c>
    </row>
    <row r="88" spans="1:18" ht="15" customHeight="1">
      <c r="B88" s="953"/>
      <c r="C88" s="546"/>
      <c r="F88" s="546"/>
      <c r="G88" s="482"/>
      <c r="H88" s="482"/>
      <c r="I88" s="482"/>
      <c r="J88" s="482"/>
      <c r="M88" s="359" t="s">
        <v>3327</v>
      </c>
    </row>
    <row r="89" spans="1:18" ht="15" customHeight="1">
      <c r="C89" s="418"/>
      <c r="E89" s="418"/>
      <c r="F89" s="482"/>
      <c r="G89" s="482"/>
      <c r="H89" s="482"/>
      <c r="I89" s="482"/>
      <c r="J89" s="482"/>
      <c r="M89" s="359" t="s">
        <v>3327</v>
      </c>
    </row>
    <row r="90" spans="1:18" ht="15" customHeight="1">
      <c r="A90" s="534">
        <v>2</v>
      </c>
      <c r="B90" s="418" t="s">
        <v>992</v>
      </c>
      <c r="C90" s="546"/>
      <c r="F90" s="546"/>
      <c r="G90" s="482"/>
      <c r="H90" s="482"/>
      <c r="I90" s="482"/>
      <c r="J90" s="482"/>
      <c r="M90" s="359" t="s">
        <v>3327</v>
      </c>
    </row>
    <row r="91" spans="1:18" ht="15" customHeight="1">
      <c r="A91" s="534"/>
      <c r="B91" s="418"/>
      <c r="C91" s="546"/>
      <c r="F91" s="546"/>
      <c r="G91" s="482"/>
      <c r="H91" s="482"/>
      <c r="I91" s="482"/>
      <c r="J91" s="482"/>
      <c r="M91" s="359" t="s">
        <v>3327</v>
      </c>
      <c r="P91" s="414" t="s">
        <v>3303</v>
      </c>
      <c r="Q91" s="415"/>
    </row>
    <row r="92" spans="1:18" ht="29.25" customHeight="1">
      <c r="B92" s="540" t="s">
        <v>38</v>
      </c>
      <c r="C92" s="490" t="s">
        <v>39</v>
      </c>
      <c r="D92" s="490" t="s">
        <v>37</v>
      </c>
      <c r="E92" s="490" t="s">
        <v>491</v>
      </c>
      <c r="F92" s="562" t="s">
        <v>653</v>
      </c>
      <c r="G92" s="562" t="s">
        <v>3270</v>
      </c>
      <c r="H92" s="585" t="s">
        <v>623</v>
      </c>
      <c r="I92" s="490" t="s">
        <v>3265</v>
      </c>
      <c r="J92" s="490" t="s">
        <v>3304</v>
      </c>
      <c r="K92" s="490" t="s">
        <v>3255</v>
      </c>
      <c r="M92" s="359" t="s">
        <v>3327</v>
      </c>
      <c r="P92" s="424" t="str">
        <f>IF(OR(J93=TRUE, J94=TRUE, J95=TRUE), "If True, Provide documentation for Affordability", "")</f>
        <v/>
      </c>
      <c r="Q92" s="426"/>
    </row>
    <row r="93" spans="1:18" ht="45" customHeight="1">
      <c r="B93" s="543" t="s">
        <v>3360</v>
      </c>
      <c r="C93" s="634">
        <v>0</v>
      </c>
      <c r="D93" s="542"/>
      <c r="E93" s="543"/>
      <c r="F93" s="563" t="str">
        <f>IF(D93=0,"", ROUND((PMT(D93/12,E93,C93)*-12),0))</f>
        <v/>
      </c>
      <c r="G93" s="413" t="b">
        <v>0</v>
      </c>
      <c r="H93" s="641"/>
      <c r="I93" s="627"/>
      <c r="J93" s="543" t="b">
        <v>0</v>
      </c>
      <c r="K93" s="740"/>
      <c r="M93" s="359" t="str">
        <f t="shared" si="6"/>
        <v>No</v>
      </c>
      <c r="P93" s="392"/>
      <c r="Q93" s="394"/>
    </row>
    <row r="94" spans="1:18" ht="45" customHeight="1">
      <c r="B94" s="543" t="s">
        <v>3360</v>
      </c>
      <c r="C94" s="634">
        <v>0</v>
      </c>
      <c r="D94" s="542"/>
      <c r="E94" s="543"/>
      <c r="F94" s="563" t="str">
        <f>IF(D94=0,"", ROUND((PMT(D94/12,E94,C94)*-12),0))</f>
        <v/>
      </c>
      <c r="G94" s="413" t="b">
        <v>0</v>
      </c>
      <c r="H94" s="641"/>
      <c r="I94" s="627"/>
      <c r="J94" s="543" t="b">
        <v>0</v>
      </c>
      <c r="K94" s="740"/>
      <c r="M94" s="359" t="str">
        <f t="shared" si="6"/>
        <v>No</v>
      </c>
    </row>
    <row r="95" spans="1:18" ht="45" customHeight="1">
      <c r="B95" s="543" t="s">
        <v>3360</v>
      </c>
      <c r="C95" s="634">
        <v>0</v>
      </c>
      <c r="D95" s="542"/>
      <c r="E95" s="543"/>
      <c r="F95" s="563" t="str">
        <f>IF(D95=0,"", ROUND((PMT(D95/12,E95,C95)*-12),0))</f>
        <v/>
      </c>
      <c r="G95" s="413" t="b">
        <v>0</v>
      </c>
      <c r="H95" s="641"/>
      <c r="I95" s="627"/>
      <c r="J95" s="543" t="b">
        <v>0</v>
      </c>
      <c r="K95" s="740"/>
      <c r="M95" s="359" t="str">
        <f t="shared" si="6"/>
        <v>No</v>
      </c>
    </row>
    <row r="96" spans="1:18" ht="45" customHeight="1">
      <c r="B96" s="543" t="s">
        <v>3360</v>
      </c>
      <c r="C96" s="634">
        <v>0</v>
      </c>
      <c r="D96" s="542"/>
      <c r="E96" s="543"/>
      <c r="F96" s="563" t="str">
        <f t="shared" ref="F96:F97" si="8">IF(D96=0,"", ROUND((PMT(D96/12,E96,C96)*-12),0))</f>
        <v/>
      </c>
      <c r="G96" s="413" t="b">
        <v>0</v>
      </c>
      <c r="H96" s="641"/>
      <c r="I96" s="627"/>
      <c r="J96" s="543" t="b">
        <v>0</v>
      </c>
      <c r="K96" s="740"/>
      <c r="M96" s="359" t="str">
        <f t="shared" si="6"/>
        <v>No</v>
      </c>
    </row>
    <row r="97" spans="1:13" ht="45" customHeight="1">
      <c r="B97" s="543" t="s">
        <v>3360</v>
      </c>
      <c r="C97" s="634">
        <v>0</v>
      </c>
      <c r="D97" s="542"/>
      <c r="E97" s="543"/>
      <c r="F97" s="563" t="str">
        <f t="shared" si="8"/>
        <v/>
      </c>
      <c r="G97" s="413" t="b">
        <v>0</v>
      </c>
      <c r="H97" s="641"/>
      <c r="I97" s="627"/>
      <c r="J97" s="543" t="b">
        <v>0</v>
      </c>
      <c r="K97" s="740"/>
      <c r="M97" s="359" t="str">
        <f t="shared" si="6"/>
        <v>No</v>
      </c>
    </row>
    <row r="98" spans="1:13" ht="15" customHeight="1">
      <c r="B98" s="418" t="s">
        <v>990</v>
      </c>
      <c r="C98" s="635">
        <f>SUM(C93:C97)</f>
        <v>0</v>
      </c>
      <c r="F98" s="546">
        <f>SUM(F93:F97)</f>
        <v>0</v>
      </c>
      <c r="G98" s="482"/>
      <c r="H98" s="482"/>
      <c r="I98" s="482"/>
      <c r="J98" s="628" t="str">
        <f>P92</f>
        <v/>
      </c>
      <c r="M98" s="359" t="s">
        <v>3327</v>
      </c>
    </row>
    <row r="99" spans="1:13" ht="15" customHeight="1">
      <c r="B99" s="418"/>
      <c r="C99" s="546"/>
      <c r="F99" s="546"/>
      <c r="G99" s="482"/>
      <c r="H99" s="482"/>
      <c r="I99" s="482"/>
      <c r="J99" s="482"/>
      <c r="M99" s="359" t="s">
        <v>3327</v>
      </c>
    </row>
    <row r="100" spans="1:13" ht="15" customHeight="1">
      <c r="B100" s="418" t="s">
        <v>661</v>
      </c>
      <c r="F100" s="546"/>
      <c r="G100" s="482"/>
      <c r="H100" s="482"/>
      <c r="I100" s="482"/>
      <c r="J100" s="482"/>
      <c r="M100" s="359" t="s">
        <v>3327</v>
      </c>
    </row>
    <row r="101" spans="1:13" ht="15" customHeight="1">
      <c r="B101" s="359" t="s">
        <v>959</v>
      </c>
      <c r="E101" s="413" t="b">
        <v>0</v>
      </c>
      <c r="F101" s="546"/>
      <c r="G101" s="482"/>
      <c r="H101" s="482"/>
      <c r="I101" s="482"/>
      <c r="J101" s="482"/>
      <c r="M101" s="359" t="s">
        <v>3327</v>
      </c>
    </row>
    <row r="102" spans="1:13" ht="15" customHeight="1">
      <c r="B102" s="418"/>
      <c r="C102" s="546"/>
      <c r="F102" s="546"/>
      <c r="G102" s="482"/>
      <c r="H102" s="482"/>
      <c r="I102" s="482"/>
      <c r="J102" s="482"/>
      <c r="M102" s="359" t="s">
        <v>3327</v>
      </c>
    </row>
    <row r="103" spans="1:13">
      <c r="A103" s="534">
        <v>3</v>
      </c>
      <c r="B103" s="418" t="s">
        <v>3259</v>
      </c>
      <c r="C103" s="418"/>
      <c r="M103" s="359" t="s">
        <v>3327</v>
      </c>
    </row>
    <row r="104" spans="1:13">
      <c r="C104" s="418"/>
      <c r="M104" s="359" t="s">
        <v>3327</v>
      </c>
    </row>
    <row r="105" spans="1:13" ht="26.25" customHeight="1">
      <c r="B105" s="540" t="s">
        <v>654</v>
      </c>
      <c r="C105" s="490" t="s">
        <v>646</v>
      </c>
      <c r="D105" s="490" t="s">
        <v>37</v>
      </c>
      <c r="E105" s="490" t="s">
        <v>491</v>
      </c>
      <c r="F105" s="490" t="s">
        <v>3330</v>
      </c>
      <c r="G105" s="490" t="s">
        <v>3263</v>
      </c>
      <c r="H105" s="490" t="s">
        <v>3264</v>
      </c>
      <c r="I105" s="490" t="s">
        <v>3265</v>
      </c>
      <c r="J105" s="991" t="s">
        <v>3255</v>
      </c>
      <c r="K105" s="991"/>
      <c r="M105" s="359" t="s">
        <v>3327</v>
      </c>
    </row>
    <row r="106" spans="1:13" ht="60" customHeight="1">
      <c r="B106" s="541" t="s">
        <v>655</v>
      </c>
      <c r="C106" s="632">
        <f>ROUND(F106*G106*H106,0)</f>
        <v>0</v>
      </c>
      <c r="D106" s="764"/>
      <c r="E106" s="765"/>
      <c r="F106" s="658">
        <v>0</v>
      </c>
      <c r="G106" s="580">
        <v>0</v>
      </c>
      <c r="H106" s="578">
        <v>0</v>
      </c>
      <c r="I106" s="543"/>
      <c r="J106" s="979"/>
      <c r="K106" s="979"/>
      <c r="M106" s="359" t="str">
        <f>IF(C106=0,"No", "Yes")</f>
        <v>No</v>
      </c>
    </row>
    <row r="107" spans="1:13" ht="60" customHeight="1">
      <c r="B107" s="541" t="s">
        <v>3260</v>
      </c>
      <c r="C107" s="632">
        <f t="shared" ref="C107:C110" si="9">ROUND(F107*G107*H107,0)</f>
        <v>0</v>
      </c>
      <c r="D107" s="766"/>
      <c r="E107" s="767"/>
      <c r="F107" s="658">
        <v>0</v>
      </c>
      <c r="G107" s="580">
        <v>0</v>
      </c>
      <c r="H107" s="578">
        <v>0</v>
      </c>
      <c r="I107" s="543"/>
      <c r="J107" s="979"/>
      <c r="K107" s="979"/>
      <c r="M107" s="359" t="str">
        <f>IF(C107=0,"No", "Yes")</f>
        <v>No</v>
      </c>
    </row>
    <row r="108" spans="1:13" ht="60" customHeight="1">
      <c r="B108" s="541" t="s">
        <v>3261</v>
      </c>
      <c r="C108" s="632">
        <f t="shared" si="9"/>
        <v>0</v>
      </c>
      <c r="D108" s="766"/>
      <c r="E108" s="767"/>
      <c r="F108" s="658">
        <v>0</v>
      </c>
      <c r="G108" s="580">
        <v>0</v>
      </c>
      <c r="H108" s="578">
        <v>0</v>
      </c>
      <c r="I108" s="543"/>
      <c r="J108" s="979"/>
      <c r="K108" s="979"/>
      <c r="M108" s="359" t="str">
        <f t="shared" si="6"/>
        <v>No</v>
      </c>
    </row>
    <row r="109" spans="1:13" ht="60" customHeight="1">
      <c r="B109" s="541" t="s">
        <v>3262</v>
      </c>
      <c r="C109" s="632">
        <f t="shared" si="9"/>
        <v>0</v>
      </c>
      <c r="D109" s="766"/>
      <c r="E109" s="768"/>
      <c r="F109" s="658">
        <v>0</v>
      </c>
      <c r="G109" s="580">
        <v>0</v>
      </c>
      <c r="H109" s="578">
        <v>0</v>
      </c>
      <c r="I109" s="543"/>
      <c r="J109" s="979"/>
      <c r="K109" s="979"/>
      <c r="M109" s="359" t="str">
        <f t="shared" si="6"/>
        <v>No</v>
      </c>
    </row>
    <row r="110" spans="1:13" ht="60" customHeight="1">
      <c r="B110" s="543" t="s">
        <v>3376</v>
      </c>
      <c r="C110" s="632">
        <f t="shared" si="9"/>
        <v>0</v>
      </c>
      <c r="D110" s="683"/>
      <c r="E110" s="769"/>
      <c r="F110" s="658">
        <v>0</v>
      </c>
      <c r="G110" s="580">
        <v>0</v>
      </c>
      <c r="H110" s="578">
        <v>0</v>
      </c>
      <c r="I110" s="543"/>
      <c r="J110" s="979"/>
      <c r="K110" s="979"/>
      <c r="M110" s="359" t="str">
        <f t="shared" si="6"/>
        <v>No</v>
      </c>
    </row>
    <row r="111" spans="1:13">
      <c r="B111" s="547" t="s">
        <v>677</v>
      </c>
      <c r="C111" s="635">
        <f>SUM(C106:C110)</f>
        <v>0</v>
      </c>
      <c r="F111" s="561"/>
      <c r="M111" s="359" t="s">
        <v>3327</v>
      </c>
    </row>
    <row r="112" spans="1:13" ht="15" customHeight="1">
      <c r="B112" s="418"/>
      <c r="C112" s="546"/>
      <c r="F112" s="546"/>
      <c r="G112" s="482"/>
      <c r="H112" s="482"/>
      <c r="I112" s="482"/>
      <c r="J112" s="482"/>
      <c r="M112" s="359" t="s">
        <v>3327</v>
      </c>
    </row>
    <row r="113" spans="1:19" ht="15" customHeight="1">
      <c r="B113" s="418"/>
      <c r="C113" s="546"/>
      <c r="F113" s="546"/>
      <c r="G113" s="482"/>
      <c r="H113" s="482"/>
      <c r="I113" s="482"/>
      <c r="J113" s="482"/>
      <c r="M113" s="359" t="s">
        <v>3327</v>
      </c>
    </row>
    <row r="114" spans="1:19" ht="15" customHeight="1">
      <c r="A114" s="534">
        <v>4</v>
      </c>
      <c r="B114" s="418" t="s">
        <v>3399</v>
      </c>
      <c r="C114" s="546"/>
      <c r="F114" s="546"/>
      <c r="G114" s="482"/>
      <c r="H114" s="482"/>
      <c r="I114" s="482"/>
      <c r="J114" s="482"/>
      <c r="M114" s="359" t="s">
        <v>3327</v>
      </c>
    </row>
    <row r="115" spans="1:19" ht="29.25" customHeight="1">
      <c r="B115" s="540" t="s">
        <v>658</v>
      </c>
      <c r="C115" s="540" t="s">
        <v>46</v>
      </c>
      <c r="D115" s="490" t="s">
        <v>37</v>
      </c>
      <c r="E115" s="490" t="s">
        <v>491</v>
      </c>
      <c r="F115" s="490" t="s">
        <v>3304</v>
      </c>
      <c r="G115" s="490" t="s">
        <v>3265</v>
      </c>
      <c r="H115" s="978" t="s">
        <v>3255</v>
      </c>
      <c r="I115" s="978"/>
      <c r="J115" s="978"/>
      <c r="K115" s="978"/>
      <c r="M115" s="359" t="s">
        <v>3327</v>
      </c>
      <c r="P115" s="414" t="s">
        <v>3305</v>
      </c>
      <c r="Q115" s="421"/>
      <c r="R115" s="421"/>
      <c r="S115" s="415"/>
    </row>
    <row r="116" spans="1:19" ht="30" customHeight="1">
      <c r="B116" s="541" t="s">
        <v>952</v>
      </c>
      <c r="C116" s="634">
        <v>0</v>
      </c>
      <c r="D116" s="764"/>
      <c r="E116" s="765"/>
      <c r="F116" s="413"/>
      <c r="G116" s="627"/>
      <c r="H116" s="979"/>
      <c r="I116" s="979"/>
      <c r="J116" s="979"/>
      <c r="K116" s="979"/>
      <c r="M116" s="359" t="str">
        <f t="shared" si="6"/>
        <v>No</v>
      </c>
      <c r="P116" s="424">
        <f t="shared" ref="P116:P124" si="10">IF(F116=TRUE,1,0)</f>
        <v>0</v>
      </c>
      <c r="Q116" s="359">
        <f>SUM(P116:P124)</f>
        <v>0</v>
      </c>
      <c r="S116" s="426"/>
    </row>
    <row r="117" spans="1:19" ht="30" customHeight="1">
      <c r="B117" s="487" t="s">
        <v>3268</v>
      </c>
      <c r="C117" s="634">
        <v>0</v>
      </c>
      <c r="D117" s="766"/>
      <c r="E117" s="767"/>
      <c r="F117" s="413"/>
      <c r="G117" s="627"/>
      <c r="H117" s="979"/>
      <c r="I117" s="979"/>
      <c r="J117" s="979"/>
      <c r="K117" s="979"/>
      <c r="M117" s="359" t="str">
        <f t="shared" si="6"/>
        <v>No</v>
      </c>
      <c r="P117" s="424">
        <f t="shared" si="10"/>
        <v>0</v>
      </c>
      <c r="Q117" s="424" t="str">
        <f>IF(Q116&gt;0, "If True, Provide documentation for Affordability", "")</f>
        <v/>
      </c>
      <c r="S117" s="426"/>
    </row>
    <row r="118" spans="1:19" ht="30" customHeight="1">
      <c r="B118" s="541" t="s">
        <v>953</v>
      </c>
      <c r="C118" s="634">
        <v>0</v>
      </c>
      <c r="D118" s="766"/>
      <c r="E118" s="767"/>
      <c r="F118" s="413"/>
      <c r="G118" s="627"/>
      <c r="H118" s="979"/>
      <c r="I118" s="979"/>
      <c r="J118" s="979"/>
      <c r="K118" s="979"/>
      <c r="M118" s="359" t="str">
        <f t="shared" si="6"/>
        <v>No</v>
      </c>
      <c r="P118" s="424">
        <f t="shared" si="10"/>
        <v>0</v>
      </c>
      <c r="S118" s="426"/>
    </row>
    <row r="119" spans="1:19" ht="30" customHeight="1">
      <c r="B119" s="541" t="s">
        <v>954</v>
      </c>
      <c r="C119" s="634">
        <v>0</v>
      </c>
      <c r="D119" s="766"/>
      <c r="E119" s="768"/>
      <c r="F119" s="413"/>
      <c r="G119" s="627"/>
      <c r="H119" s="979"/>
      <c r="I119" s="979"/>
      <c r="J119" s="979"/>
      <c r="K119" s="979"/>
      <c r="M119" s="359" t="str">
        <f t="shared" si="6"/>
        <v>No</v>
      </c>
      <c r="P119" s="424">
        <f t="shared" si="10"/>
        <v>0</v>
      </c>
      <c r="S119" s="426"/>
    </row>
    <row r="120" spans="1:19" ht="30" customHeight="1">
      <c r="B120" s="541" t="s">
        <v>3271</v>
      </c>
      <c r="C120" s="634">
        <v>0</v>
      </c>
      <c r="D120" s="766"/>
      <c r="E120" s="768"/>
      <c r="F120" s="413"/>
      <c r="G120" s="627"/>
      <c r="H120" s="979"/>
      <c r="I120" s="979"/>
      <c r="J120" s="979"/>
      <c r="K120" s="979"/>
      <c r="M120" s="359" t="str">
        <f t="shared" si="6"/>
        <v>No</v>
      </c>
      <c r="P120" s="424">
        <f t="shared" si="10"/>
        <v>0</v>
      </c>
      <c r="S120" s="426"/>
    </row>
    <row r="121" spans="1:19" ht="30" customHeight="1">
      <c r="B121" s="543" t="s">
        <v>3376</v>
      </c>
      <c r="C121" s="634">
        <v>0</v>
      </c>
      <c r="D121" s="766"/>
      <c r="E121" s="768"/>
      <c r="F121" s="413"/>
      <c r="G121" s="627"/>
      <c r="H121" s="979"/>
      <c r="I121" s="979"/>
      <c r="J121" s="979"/>
      <c r="K121" s="979"/>
      <c r="M121" s="359" t="str">
        <f t="shared" si="6"/>
        <v>No</v>
      </c>
      <c r="P121" s="424"/>
      <c r="S121" s="426"/>
    </row>
    <row r="122" spans="1:19" ht="30" customHeight="1">
      <c r="B122" s="543" t="s">
        <v>3376</v>
      </c>
      <c r="C122" s="634">
        <v>0</v>
      </c>
      <c r="D122" s="766"/>
      <c r="E122" s="768"/>
      <c r="F122" s="413"/>
      <c r="G122" s="627"/>
      <c r="H122" s="979"/>
      <c r="I122" s="979"/>
      <c r="J122" s="979"/>
      <c r="K122" s="979"/>
      <c r="M122" s="359" t="str">
        <f t="shared" si="6"/>
        <v>No</v>
      </c>
      <c r="P122" s="424">
        <f t="shared" si="10"/>
        <v>0</v>
      </c>
      <c r="S122" s="426"/>
    </row>
    <row r="123" spans="1:19" ht="30" customHeight="1">
      <c r="B123" s="543" t="s">
        <v>3376</v>
      </c>
      <c r="C123" s="634">
        <v>0</v>
      </c>
      <c r="D123" s="766"/>
      <c r="E123" s="768"/>
      <c r="F123" s="413"/>
      <c r="G123" s="627"/>
      <c r="H123" s="979"/>
      <c r="I123" s="979"/>
      <c r="J123" s="979"/>
      <c r="K123" s="979"/>
      <c r="M123" s="359" t="str">
        <f t="shared" si="6"/>
        <v>No</v>
      </c>
      <c r="P123" s="424">
        <f t="shared" si="10"/>
        <v>0</v>
      </c>
      <c r="S123" s="426"/>
    </row>
    <row r="124" spans="1:19" ht="30" customHeight="1">
      <c r="B124" s="543" t="s">
        <v>3376</v>
      </c>
      <c r="C124" s="634">
        <v>0</v>
      </c>
      <c r="D124" s="683"/>
      <c r="E124" s="769"/>
      <c r="F124" s="413"/>
      <c r="G124" s="627"/>
      <c r="H124" s="979"/>
      <c r="I124" s="979"/>
      <c r="J124" s="979"/>
      <c r="K124" s="979"/>
      <c r="M124" s="359" t="str">
        <f t="shared" si="6"/>
        <v>No</v>
      </c>
      <c r="P124" s="392">
        <f t="shared" si="10"/>
        <v>0</v>
      </c>
      <c r="Q124" s="393"/>
      <c r="R124" s="393"/>
      <c r="S124" s="394"/>
    </row>
    <row r="125" spans="1:19" ht="15" customHeight="1">
      <c r="B125" s="547" t="s">
        <v>667</v>
      </c>
      <c r="C125" s="635">
        <f>SUM(C116:C124)</f>
        <v>0</v>
      </c>
      <c r="F125" s="370" t="str">
        <f>Q117</f>
        <v/>
      </c>
      <c r="G125" s="482"/>
      <c r="H125" s="482"/>
      <c r="I125" s="482"/>
      <c r="J125" s="482"/>
    </row>
    <row r="126" spans="1:19" ht="15" customHeight="1" thickBot="1">
      <c r="B126" s="534"/>
      <c r="G126" s="482"/>
      <c r="H126" s="482"/>
      <c r="I126" s="482"/>
      <c r="J126" s="482"/>
    </row>
    <row r="127" spans="1:19" ht="18" customHeight="1">
      <c r="A127" s="534">
        <v>5</v>
      </c>
      <c r="B127" s="548" t="str">
        <f>IF(C12="Construction/Permanent", "TOTAL SOURCES AFTER CONSTRUCTION", "Total Permanent Funds")</f>
        <v>Total Permanent Funds</v>
      </c>
      <c r="C127" s="549"/>
      <c r="D127" s="550"/>
      <c r="E127" s="550"/>
      <c r="F127" s="551"/>
      <c r="G127" s="482"/>
      <c r="H127" s="482"/>
      <c r="I127" s="482"/>
      <c r="J127" s="482"/>
      <c r="K127" s="370"/>
      <c r="P127" s="422" t="s">
        <v>955</v>
      </c>
      <c r="Q127" s="564"/>
      <c r="R127" s="565"/>
    </row>
    <row r="128" spans="1:19" ht="15" customHeight="1">
      <c r="B128" s="552"/>
      <c r="C128" s="677" t="s">
        <v>988</v>
      </c>
      <c r="D128" s="993">
        <f>C87</f>
        <v>0</v>
      </c>
      <c r="E128" s="993"/>
      <c r="F128" s="553"/>
      <c r="G128" s="482"/>
      <c r="H128" s="482"/>
      <c r="I128" s="482"/>
      <c r="J128" s="482"/>
      <c r="P128" s="566" t="str">
        <f>IF(OR(D132=D74, C12&lt;&gt;"Construction/Permanent"), "", "Total Permanent Sources must match Total Construction Sources")</f>
        <v/>
      </c>
      <c r="Q128" s="567"/>
      <c r="R128" s="568"/>
    </row>
    <row r="129" spans="1:17" ht="15" customHeight="1">
      <c r="B129" s="552"/>
      <c r="C129" s="677" t="s">
        <v>660</v>
      </c>
      <c r="D129" s="993">
        <f>C98</f>
        <v>0</v>
      </c>
      <c r="E129" s="993"/>
      <c r="F129" s="553"/>
      <c r="G129" s="625"/>
      <c r="H129" s="626"/>
      <c r="I129" s="569"/>
      <c r="J129" s="569"/>
      <c r="K129" s="370"/>
    </row>
    <row r="130" spans="1:17" ht="15" customHeight="1">
      <c r="B130" s="552"/>
      <c r="C130" s="677" t="s">
        <v>659</v>
      </c>
      <c r="D130" s="993">
        <f>C111</f>
        <v>0</v>
      </c>
      <c r="E130" s="993"/>
      <c r="F130" s="553"/>
      <c r="G130" s="625"/>
      <c r="H130" s="626"/>
      <c r="I130" s="569"/>
      <c r="J130" s="569"/>
      <c r="K130" s="370"/>
    </row>
    <row r="131" spans="1:17" ht="15" customHeight="1">
      <c r="B131" s="552"/>
      <c r="C131" s="677" t="s">
        <v>316</v>
      </c>
      <c r="D131" s="994">
        <f>C125</f>
        <v>0</v>
      </c>
      <c r="E131" s="994"/>
      <c r="F131" s="553"/>
      <c r="G131" s="625"/>
      <c r="H131" s="626"/>
      <c r="I131" s="569"/>
      <c r="J131" s="569"/>
      <c r="K131" s="370"/>
    </row>
    <row r="132" spans="1:17" ht="15" customHeight="1">
      <c r="B132" s="552"/>
      <c r="C132" s="678" t="s">
        <v>274</v>
      </c>
      <c r="D132" s="1007">
        <f>SUM(D128:E131)</f>
        <v>0</v>
      </c>
      <c r="E132" s="1007"/>
      <c r="F132" s="557"/>
      <c r="G132" s="625"/>
      <c r="H132" s="626"/>
      <c r="I132" s="569"/>
      <c r="J132" s="569"/>
      <c r="P132" s="414" t="s">
        <v>1142</v>
      </c>
      <c r="Q132" s="415"/>
    </row>
    <row r="133" spans="1:17" ht="15" customHeight="1">
      <c r="B133" s="570" t="str">
        <f>P133</f>
        <v/>
      </c>
      <c r="C133" s="571"/>
      <c r="D133" s="572"/>
      <c r="E133" s="572"/>
      <c r="F133" s="557"/>
      <c r="G133" s="482"/>
      <c r="H133" s="482"/>
      <c r="I133" s="482"/>
      <c r="J133" s="482"/>
      <c r="P133" s="554" t="str">
        <f>IF($C$12&lt;&gt;"Construction/Permanent", P134, "")</f>
        <v/>
      </c>
      <c r="Q133" s="426"/>
    </row>
    <row r="134" spans="1:17" ht="15" customHeight="1" thickBot="1">
      <c r="B134" s="573" t="str">
        <f>P128</f>
        <v/>
      </c>
      <c r="C134" s="558"/>
      <c r="D134" s="559"/>
      <c r="E134" s="559"/>
      <c r="F134" s="560"/>
      <c r="G134" s="482"/>
      <c r="H134" s="482"/>
      <c r="I134" s="482"/>
      <c r="J134" s="482"/>
      <c r="P134" s="555" t="str">
        <f>IF(D132&lt;&gt;Uses!F102, "Error: Sources should equal Uses on Uses Tab", "")</f>
        <v/>
      </c>
      <c r="Q134" s="394"/>
    </row>
    <row r="135" spans="1:17" ht="15" customHeight="1">
      <c r="B135" s="547"/>
      <c r="C135" s="546"/>
      <c r="G135" s="482"/>
      <c r="H135" s="482"/>
      <c r="I135" s="482"/>
      <c r="J135" s="482"/>
    </row>
    <row r="136" spans="1:17" ht="15" customHeight="1">
      <c r="A136" s="534"/>
      <c r="B136" s="418"/>
      <c r="P136" s="414"/>
      <c r="Q136" s="415"/>
    </row>
    <row r="137" spans="1:17" ht="15" customHeight="1">
      <c r="A137" s="534"/>
      <c r="B137" s="418" t="s">
        <v>991</v>
      </c>
      <c r="E137" s="433"/>
      <c r="F137" s="433"/>
      <c r="P137" s="424" t="s">
        <v>3319</v>
      </c>
      <c r="Q137" s="642" t="b">
        <f>IF(C12 = "Construction/Permanent", TRUE,FALSE)</f>
        <v>0</v>
      </c>
    </row>
    <row r="138" spans="1:17" ht="15" customHeight="1">
      <c r="P138" s="392"/>
      <c r="Q138" s="394"/>
    </row>
    <row r="139" spans="1:17" ht="27" customHeight="1">
      <c r="B139" s="490" t="s">
        <v>496</v>
      </c>
      <c r="C139" s="490" t="s">
        <v>497</v>
      </c>
      <c r="D139" s="1003" t="s">
        <v>3308</v>
      </c>
      <c r="E139" s="1004"/>
      <c r="F139" s="490" t="s">
        <v>662</v>
      </c>
    </row>
    <row r="140" spans="1:17" ht="15" customHeight="1">
      <c r="B140" s="541" t="s">
        <v>10</v>
      </c>
      <c r="C140" s="574" t="s">
        <v>909</v>
      </c>
      <c r="D140" s="1005"/>
      <c r="E140" s="1006"/>
      <c r="F140" s="632">
        <v>10000</v>
      </c>
    </row>
    <row r="141" spans="1:17" ht="15" customHeight="1">
      <c r="B141" s="541" t="s">
        <v>11</v>
      </c>
      <c r="C141" s="574">
        <v>5.0000000000000001E-3</v>
      </c>
      <c r="D141" s="989">
        <f>IF(Q137=FALSE,D128,D70)</f>
        <v>0</v>
      </c>
      <c r="E141" s="990"/>
      <c r="F141" s="632">
        <f>(D141*C141) - F140</f>
        <v>-10000</v>
      </c>
    </row>
    <row r="142" spans="1:17" ht="15" customHeight="1">
      <c r="B142" s="541" t="s">
        <v>664</v>
      </c>
      <c r="C142" s="574">
        <v>5.0000000000000001E-3</v>
      </c>
      <c r="D142" s="989">
        <f>IF(Q137=FALSE,D128,0)</f>
        <v>0</v>
      </c>
      <c r="E142" s="990"/>
      <c r="F142" s="632">
        <f>C142*D142</f>
        <v>0</v>
      </c>
    </row>
    <row r="143" spans="1:17" ht="15" customHeight="1">
      <c r="B143" s="541" t="s">
        <v>663</v>
      </c>
      <c r="C143" s="574">
        <v>1.4999999999999999E-2</v>
      </c>
      <c r="D143" s="989">
        <f>IF(Q137=FALSE,0,D70)</f>
        <v>0</v>
      </c>
      <c r="E143" s="990"/>
      <c r="F143" s="632">
        <f>IF(D143&gt;7500000, C156, C143*D143)</f>
        <v>0</v>
      </c>
    </row>
    <row r="144" spans="1:17" ht="39" customHeight="1">
      <c r="B144" s="575" t="s">
        <v>904</v>
      </c>
      <c r="C144" s="576">
        <v>6.2500000000000003E-3</v>
      </c>
      <c r="D144" s="997"/>
      <c r="E144" s="998"/>
      <c r="F144" s="634">
        <f>C157</f>
        <v>0</v>
      </c>
    </row>
    <row r="145" spans="1:19">
      <c r="B145" s="627" t="s">
        <v>3307</v>
      </c>
      <c r="C145" s="619"/>
      <c r="D145" s="619"/>
      <c r="E145" s="620"/>
      <c r="F145" s="634">
        <v>0</v>
      </c>
    </row>
    <row r="146" spans="1:19">
      <c r="B146" s="627" t="s">
        <v>3307</v>
      </c>
      <c r="C146" s="619"/>
      <c r="D146" s="619"/>
      <c r="E146" s="620"/>
      <c r="F146" s="634">
        <v>0</v>
      </c>
    </row>
    <row r="147" spans="1:19">
      <c r="B147" s="627" t="s">
        <v>3307</v>
      </c>
      <c r="C147" s="619"/>
      <c r="D147" s="619"/>
      <c r="E147" s="620"/>
      <c r="F147" s="634">
        <v>0</v>
      </c>
    </row>
    <row r="148" spans="1:19" ht="15" customHeight="1">
      <c r="B148" s="627" t="s">
        <v>3307</v>
      </c>
      <c r="C148" s="619"/>
      <c r="D148" s="619"/>
      <c r="E148" s="620"/>
      <c r="F148" s="634">
        <v>0</v>
      </c>
      <c r="N148" s="414" t="s">
        <v>1146</v>
      </c>
      <c r="O148" s="421"/>
      <c r="P148" s="421"/>
      <c r="Q148" s="421"/>
      <c r="R148" s="421"/>
      <c r="S148" s="415"/>
    </row>
    <row r="149" spans="1:19" ht="15" customHeight="1">
      <c r="D149" s="418" t="s">
        <v>671</v>
      </c>
      <c r="E149" s="544"/>
      <c r="F149" s="633">
        <f>SUM(F140:F148)</f>
        <v>0</v>
      </c>
      <c r="N149" s="424" t="s">
        <v>1147</v>
      </c>
      <c r="O149" s="366" t="str">
        <f>IF((D141)=C32, "", "Warning:  Funded Amount listed for Processing not equal to Virginia Housing Funding above")</f>
        <v/>
      </c>
      <c r="S149" s="426"/>
    </row>
    <row r="150" spans="1:19" ht="15" customHeight="1">
      <c r="B150" s="366" t="str">
        <f>IF(C12= "Construction/Permanent", O149,O150)</f>
        <v/>
      </c>
      <c r="N150" s="392" t="s">
        <v>1148</v>
      </c>
      <c r="O150" s="577" t="str">
        <f>IF((D141)=C87, "", "Warning:  Funded Amount listed for Processing not equal to Virginia Housing Funding above")</f>
        <v/>
      </c>
      <c r="P150" s="393"/>
      <c r="Q150" s="393"/>
      <c r="R150" s="393"/>
      <c r="S150" s="394"/>
    </row>
    <row r="151" spans="1:19" ht="15" customHeight="1">
      <c r="A151" s="359"/>
    </row>
    <row r="152" spans="1:19" ht="15" customHeight="1"/>
    <row r="153" spans="1:19" ht="15" customHeight="1"/>
    <row r="154" spans="1:19" ht="15" customHeight="1">
      <c r="B154" s="157" t="s">
        <v>905</v>
      </c>
      <c r="C154" s="158"/>
    </row>
    <row r="155" spans="1:19" ht="15" customHeight="1">
      <c r="B155" s="159" t="s">
        <v>906</v>
      </c>
      <c r="C155" s="160" t="b">
        <f>IF(D143&gt;=7500000,TRUE, FALSE)</f>
        <v>0</v>
      </c>
    </row>
    <row r="156" spans="1:19" ht="15" customHeight="1">
      <c r="B156" s="159" t="s">
        <v>907</v>
      </c>
      <c r="C156" s="161">
        <f>C143 * 7500000</f>
        <v>112500</v>
      </c>
    </row>
    <row r="157" spans="1:19" ht="15" customHeight="1">
      <c r="B157" s="162" t="s">
        <v>908</v>
      </c>
      <c r="C157" s="163">
        <f>IF(C155= FALSE, 0, (D143-7500000) *C144)</f>
        <v>0</v>
      </c>
    </row>
    <row r="158" spans="1:19" ht="15" customHeight="1"/>
  </sheetData>
  <sheetProtection algorithmName="SHA-512" hashValue="5mvsHtGxbW4RJ8GSwtoiMlyxWo3+8MPLNZ2XuvT5Xw7SbpX9PcFM5u4u5q2Khmnje3a8cguVdcrZ37DcJUHjgg==" saltValue="t4JrBEDNLewRUCuMYAvtYw==" spinCount="100000" sheet="1" objects="1" scenarios="1" autoFilter="0"/>
  <mergeCells count="90">
    <mergeCell ref="B87:B88"/>
    <mergeCell ref="B32:B33"/>
    <mergeCell ref="G84:H84"/>
    <mergeCell ref="G85:H85"/>
    <mergeCell ref="G86:H86"/>
    <mergeCell ref="D74:E74"/>
    <mergeCell ref="G62:H62"/>
    <mergeCell ref="G63:H63"/>
    <mergeCell ref="G64:H64"/>
    <mergeCell ref="G59:H59"/>
    <mergeCell ref="G60:H60"/>
    <mergeCell ref="G61:H61"/>
    <mergeCell ref="D70:E70"/>
    <mergeCell ref="D71:E71"/>
    <mergeCell ref="D72:E72"/>
    <mergeCell ref="D73:E73"/>
    <mergeCell ref="D144:E144"/>
    <mergeCell ref="G82:H82"/>
    <mergeCell ref="G81:H81"/>
    <mergeCell ref="G83:H83"/>
    <mergeCell ref="D139:E139"/>
    <mergeCell ref="D140:E140"/>
    <mergeCell ref="D141:E141"/>
    <mergeCell ref="D132:E132"/>
    <mergeCell ref="H120:K120"/>
    <mergeCell ref="H121:K121"/>
    <mergeCell ref="H122:K122"/>
    <mergeCell ref="H123:K123"/>
    <mergeCell ref="H124:K124"/>
    <mergeCell ref="I84:K84"/>
    <mergeCell ref="I85:K85"/>
    <mergeCell ref="D129:E129"/>
    <mergeCell ref="C12:D12"/>
    <mergeCell ref="C15:E15"/>
    <mergeCell ref="F11:G12"/>
    <mergeCell ref="F13:G14"/>
    <mergeCell ref="I81:K81"/>
    <mergeCell ref="J11:K13"/>
    <mergeCell ref="G43:K43"/>
    <mergeCell ref="G44:K44"/>
    <mergeCell ref="F24:K24"/>
    <mergeCell ref="F25:K25"/>
    <mergeCell ref="F26:K26"/>
    <mergeCell ref="F27:K27"/>
    <mergeCell ref="F28:K28"/>
    <mergeCell ref="F29:K29"/>
    <mergeCell ref="F30:K30"/>
    <mergeCell ref="F31:K31"/>
    <mergeCell ref="P61:R62"/>
    <mergeCell ref="F57:I58"/>
    <mergeCell ref="D142:E142"/>
    <mergeCell ref="D143:E143"/>
    <mergeCell ref="J105:K105"/>
    <mergeCell ref="I86:K86"/>
    <mergeCell ref="I59:K59"/>
    <mergeCell ref="I60:K60"/>
    <mergeCell ref="I82:K82"/>
    <mergeCell ref="I83:K83"/>
    <mergeCell ref="D130:E130"/>
    <mergeCell ref="D131:E131"/>
    <mergeCell ref="D128:E128"/>
    <mergeCell ref="J106:K106"/>
    <mergeCell ref="J107:K107"/>
    <mergeCell ref="J108:K108"/>
    <mergeCell ref="J109:K109"/>
    <mergeCell ref="J110:K110"/>
    <mergeCell ref="H115:K115"/>
    <mergeCell ref="H116:K116"/>
    <mergeCell ref="H117:K117"/>
    <mergeCell ref="H118:K118"/>
    <mergeCell ref="H119:K119"/>
    <mergeCell ref="I66:K66"/>
    <mergeCell ref="G49:K49"/>
    <mergeCell ref="G50:K50"/>
    <mergeCell ref="G51:K51"/>
    <mergeCell ref="G52:K52"/>
    <mergeCell ref="G53:K53"/>
    <mergeCell ref="G54:K54"/>
    <mergeCell ref="I61:K61"/>
    <mergeCell ref="I62:K62"/>
    <mergeCell ref="I63:K63"/>
    <mergeCell ref="I64:K64"/>
    <mergeCell ref="I65:K65"/>
    <mergeCell ref="G65:H65"/>
    <mergeCell ref="G66:H66"/>
    <mergeCell ref="G38:K38"/>
    <mergeCell ref="G39:K39"/>
    <mergeCell ref="G40:K40"/>
    <mergeCell ref="G41:K41"/>
    <mergeCell ref="G42:K42"/>
  </mergeCells>
  <conditionalFormatting sqref="A23:K75">
    <cfRule type="expression" dxfId="2" priority="1">
      <formula>$C$12 &lt;&gt; "construction/Permanent"</formula>
    </cfRule>
  </conditionalFormatting>
  <conditionalFormatting sqref="H12">
    <cfRule type="expression" dxfId="1" priority="8">
      <formula>$C$12="Permanent Immediate"</formula>
    </cfRule>
  </conditionalFormatting>
  <conditionalFormatting sqref="H14">
    <cfRule type="expression" dxfId="0" priority="7">
      <formula>$C$12="Permanent Immediate"</formula>
    </cfRule>
  </conditionalFormatting>
  <dataValidations count="8">
    <dataValidation type="list" allowBlank="1" showInputMessage="1" showErrorMessage="1" errorTitle="Invalid Entry" error="Must select True or False!" sqref="E9 F116:F124 G17 E101 G93:G97 J93:J97" xr:uid="{00000000-0002-0000-0800-000000000000}">
      <formula1>$N$5:$N$6</formula1>
    </dataValidation>
    <dataValidation type="custom" errorStyle="warning" allowBlank="1" showInputMessage="1" showErrorMessage="1" errorTitle="Taxable Funding" error="Taxable Funding requests must be increments of $1,000." sqref="C25" xr:uid="{9AD65926-7F06-45A6-9DEB-4A639D9CBD57}">
      <formula1>Q24=0</formula1>
    </dataValidation>
    <dataValidation type="custom" errorStyle="warning" allowBlank="1" showInputMessage="1" showErrorMessage="1" errorTitle="Tax Exempt Funding" error="Tax Exempt Funding requests must be increments of $5,000." sqref="C26" xr:uid="{2A1D5AF7-E1CA-44E3-B878-A9B343FDFD37}">
      <formula1>R25&lt;&gt;FALSE</formula1>
    </dataValidation>
    <dataValidation type="list" allowBlank="1" showInputMessage="1" showErrorMessage="1" errorTitle="Invalid value: " error="Choose from options provided. " sqref="I93:I97 F39:F44" xr:uid="{C0E5698B-E675-4469-9C75-960947A7325F}">
      <formula1>$P$39:$P$43</formula1>
    </dataValidation>
    <dataValidation type="list" allowBlank="1" showInputMessage="1" showErrorMessage="1" errorTitle="Invalid value: " error="Choose from options provided. " sqref="F60:F66 G116:G124" xr:uid="{FF9FDB47-463D-4361-8358-7EC4420EBC36}">
      <formula1>$P$65:$P$69</formula1>
    </dataValidation>
    <dataValidation type="custom" errorStyle="warning" allowBlank="1" showInputMessage="1" showErrorMessage="1" errorTitle="Taxable Funding" error="Taxable funding requests must be in increments of $1000." sqref="C82" xr:uid="{FA63BC6D-8B04-4BD8-BB19-D0B88C74DAE6}">
      <formula1>Q82=0</formula1>
    </dataValidation>
    <dataValidation type="custom" errorStyle="warning" allowBlank="1" showInputMessage="1" showErrorMessage="1" errorTitle="Tax-Exempt Funding" error="Tax-Exempt Funding must be in increments of $5000." sqref="C83" xr:uid="{056FFBAB-570D-4B17-B75F-28CF2C813152}">
      <formula1>R83&lt;&gt;FALSE</formula1>
    </dataValidation>
    <dataValidation type="list" allowBlank="1" showInputMessage="1" showErrorMessage="1" errorTitle="Invalid value: " error="Choose from options provided. " sqref="F50:F54 I106:I110" xr:uid="{9BFF017D-8601-4CC0-961D-F231AEB26B0F}">
      <formula1>$P$49:$P$51</formula1>
    </dataValidation>
  </dataValidations>
  <printOptions horizontalCentered="1"/>
  <pageMargins left="0.45" right="0.45" top="0.25" bottom="0.75" header="0.3" footer="0.3"/>
  <pageSetup scale="72" fitToHeight="0" orientation="landscape" r:id="rId1"/>
  <headerFooter>
    <oddFooter>&amp;L&amp;9&amp;F&amp;R&amp;9&amp;A, Page &amp;P of &amp;N</oddFooter>
  </headerFooter>
  <rowBreaks count="5" manualBreakCount="5">
    <brk id="35" max="10" man="1"/>
    <brk id="56" max="10" man="1"/>
    <brk id="76" max="10" man="1"/>
    <brk id="102" max="10" man="1"/>
    <brk id="122"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Invalid Entry" error="Must select from options provided_x000a_" xr:uid="{00000000-0002-0000-0800-000002000000}">
          <x14:formula1>
            <xm:f>Dropdowns!$A$5:$A$7</xm:f>
          </x14:formula1>
          <xm:sqref>C12:D12</xm:sqref>
        </x14:dataValidation>
        <x14:dataValidation type="list" errorStyle="warning" allowBlank="1" showInputMessage="1" showErrorMessage="1" errorTitle="Invalid Entry" error="Select from options provided_x000a_" xr:uid="{00000000-0002-0000-0800-000003000000}">
          <x14:formula1>
            <xm:f>Dropdowns!$A$5:$A$7</xm:f>
          </x14:formula1>
          <xm:sqref>G82:G86 H86 H82:H83 H93:H97</xm:sqref>
        </x14:dataValidation>
        <x14:dataValidation type="list" allowBlank="1" showInputMessage="1" showErrorMessage="1" errorTitle="Invalid Input" error="Must select from provided list. " xr:uid="{00000000-0002-0000-0800-000004000000}">
          <x14:formula1>
            <xm:f>Dropdowns!$A$11:$A$21</xm:f>
          </x14:formula1>
          <xm:sqref>C15</xm:sqref>
        </x14:dataValidation>
        <x14:dataValidation type="list" allowBlank="1" showInputMessage="1" showErrorMessage="1" errorTitle="Invalid Value" error="Select from available Other Virginia Housing Fees" xr:uid="{AEE36377-878C-4B99-96CE-48B954D7F133}">
          <x14:formula1>
            <xm:f>Dropdowns!$A$127:$A$135</xm:f>
          </x14:formula1>
          <xm:sqref>B145:B148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M143"/>
  <sheetViews>
    <sheetView zoomScaleNormal="100" workbookViewId="0">
      <selection activeCell="F7" sqref="F7"/>
    </sheetView>
  </sheetViews>
  <sheetFormatPr defaultRowHeight="14.25"/>
  <cols>
    <col min="1" max="1" width="3.5703125" style="587" customWidth="1"/>
    <col min="2" max="2" width="3.28515625" style="359" customWidth="1"/>
    <col min="3" max="3" width="33.5703125" style="359" customWidth="1"/>
    <col min="4" max="4" width="19.28515625" style="359" customWidth="1"/>
    <col min="5" max="5" width="16.7109375" style="359" customWidth="1"/>
    <col min="6" max="6" width="17.7109375" style="359" customWidth="1"/>
    <col min="7" max="7" width="5.5703125" style="359" customWidth="1"/>
    <col min="8" max="8" width="10.28515625" style="359" customWidth="1"/>
    <col min="9" max="9" width="9.5703125" style="359" customWidth="1"/>
    <col min="10" max="10" width="2.140625" style="476" customWidth="1"/>
    <col min="11" max="11" width="22.7109375" style="359" hidden="1" customWidth="1"/>
    <col min="12" max="12" width="28.28515625" style="359" hidden="1" customWidth="1"/>
    <col min="13" max="13" width="2" style="476" customWidth="1"/>
    <col min="14" max="15" width="9.140625" style="359"/>
    <col min="16" max="16" width="8.85546875" style="359" customWidth="1"/>
    <col min="17" max="16384" width="9.140625" style="359"/>
  </cols>
  <sheetData>
    <row r="1" spans="1:13" ht="15">
      <c r="A1" s="350" t="str">
        <f>'Development Info'!A1</f>
        <v xml:space="preserve">Virginia Housing Rental Housing Loan Application  </v>
      </c>
    </row>
    <row r="2" spans="1:13" ht="3.6" customHeight="1" thickBot="1">
      <c r="A2" s="804"/>
      <c r="B2" s="1"/>
      <c r="C2" s="364"/>
      <c r="D2" s="1"/>
      <c r="E2" s="1"/>
      <c r="F2" s="364"/>
      <c r="G2" s="559"/>
      <c r="H2" s="559"/>
      <c r="I2" s="559"/>
    </row>
    <row r="3" spans="1:13" ht="10.15" customHeight="1"/>
    <row r="4" spans="1:13" ht="18">
      <c r="A4" s="738" t="s">
        <v>3381</v>
      </c>
      <c r="B4" s="377"/>
      <c r="F4" s="588" t="s">
        <v>681</v>
      </c>
      <c r="I4" s="370"/>
      <c r="K4" s="359" t="s">
        <v>213</v>
      </c>
    </row>
    <row r="5" spans="1:13" ht="6.6" customHeight="1"/>
    <row r="6" spans="1:13" s="334" customFormat="1" ht="15" customHeight="1">
      <c r="A6" s="589"/>
      <c r="B6" s="418" t="s">
        <v>1128</v>
      </c>
      <c r="F6" s="359"/>
      <c r="J6" s="476"/>
      <c r="M6" s="476"/>
    </row>
    <row r="7" spans="1:13" s="334" customFormat="1" ht="15" customHeight="1">
      <c r="A7" s="589">
        <v>1</v>
      </c>
      <c r="B7" s="418"/>
      <c r="C7" s="805" t="s">
        <v>1129</v>
      </c>
      <c r="D7" s="805"/>
      <c r="E7" s="458"/>
      <c r="F7" s="649">
        <v>0</v>
      </c>
      <c r="H7" s="591"/>
      <c r="I7" s="591"/>
      <c r="J7" s="476"/>
      <c r="M7" s="476"/>
    </row>
    <row r="8" spans="1:13" s="334" customFormat="1" ht="15" customHeight="1">
      <c r="A8" s="589">
        <v>2</v>
      </c>
      <c r="B8" s="21"/>
      <c r="C8" s="806" t="s">
        <v>1088</v>
      </c>
      <c r="D8" s="807"/>
      <c r="E8" s="459"/>
      <c r="F8" s="750">
        <v>0</v>
      </c>
      <c r="H8" s="591"/>
      <c r="I8" s="591"/>
      <c r="J8" s="592"/>
      <c r="M8" s="592"/>
    </row>
    <row r="9" spans="1:13" s="334" customFormat="1" ht="15" customHeight="1">
      <c r="A9" s="589"/>
      <c r="B9" s="21"/>
      <c r="C9" s="378" t="s">
        <v>218</v>
      </c>
      <c r="D9" s="21"/>
      <c r="F9" s="633">
        <f>SUM(F7:F8)</f>
        <v>0</v>
      </c>
      <c r="J9" s="592"/>
      <c r="M9" s="592"/>
    </row>
    <row r="10" spans="1:13" s="334" customFormat="1" ht="15" customHeight="1">
      <c r="A10" s="589"/>
      <c r="B10" s="21"/>
      <c r="C10" s="378"/>
      <c r="D10" s="21"/>
      <c r="F10" s="633"/>
      <c r="J10" s="592"/>
      <c r="M10" s="592"/>
    </row>
    <row r="11" spans="1:13" s="334" customFormat="1" ht="15" customHeight="1">
      <c r="A11" s="589">
        <v>1</v>
      </c>
      <c r="B11" s="21"/>
      <c r="C11" s="808" t="s">
        <v>1089</v>
      </c>
      <c r="D11" s="809"/>
      <c r="E11" s="458"/>
      <c r="F11" s="649">
        <v>0</v>
      </c>
      <c r="J11" s="592"/>
      <c r="K11" s="593" t="s">
        <v>214</v>
      </c>
      <c r="L11" s="594">
        <f>'Development Info'!D24</f>
        <v>0</v>
      </c>
      <c r="M11" s="592"/>
    </row>
    <row r="12" spans="1:13" s="334" customFormat="1" ht="15" customHeight="1">
      <c r="A12" s="589">
        <v>2</v>
      </c>
      <c r="B12" s="21"/>
      <c r="C12" s="808" t="s">
        <v>1091</v>
      </c>
      <c r="D12" s="809"/>
      <c r="E12" s="458"/>
      <c r="F12" s="649">
        <v>0</v>
      </c>
      <c r="J12" s="592"/>
      <c r="K12" s="595"/>
      <c r="L12" s="596"/>
      <c r="M12" s="592"/>
    </row>
    <row r="13" spans="1:13" s="334" customFormat="1" ht="15" customHeight="1">
      <c r="A13" s="589">
        <v>3</v>
      </c>
      <c r="B13" s="21"/>
      <c r="C13" s="808" t="s">
        <v>1090</v>
      </c>
      <c r="D13" s="809"/>
      <c r="E13" s="458"/>
      <c r="F13" s="649">
        <v>0</v>
      </c>
      <c r="J13" s="592"/>
      <c r="M13" s="592"/>
    </row>
    <row r="14" spans="1:13" s="334" customFormat="1" ht="15" customHeight="1">
      <c r="A14" s="589"/>
      <c r="B14" s="21"/>
      <c r="C14" s="378" t="s">
        <v>219</v>
      </c>
      <c r="D14" s="21"/>
      <c r="F14" s="633">
        <f>SUM(F11:F13)</f>
        <v>0</v>
      </c>
      <c r="J14" s="592"/>
      <c r="M14" s="592"/>
    </row>
    <row r="15" spans="1:13" s="334" customFormat="1" ht="10.9" customHeight="1" thickBot="1">
      <c r="A15" s="589"/>
      <c r="B15" s="21"/>
      <c r="C15" s="369"/>
      <c r="D15" s="21"/>
      <c r="F15" s="633"/>
      <c r="J15" s="592"/>
      <c r="M15" s="592"/>
    </row>
    <row r="16" spans="1:13" s="334" customFormat="1" ht="15" customHeight="1" thickTop="1">
      <c r="A16" s="589"/>
      <c r="B16" s="20"/>
      <c r="C16" s="378" t="s">
        <v>3003</v>
      </c>
      <c r="D16" s="21"/>
      <c r="F16" s="751">
        <f>F9+F14</f>
        <v>0</v>
      </c>
      <c r="J16" s="592"/>
      <c r="M16" s="592"/>
    </row>
    <row r="17" spans="1:13" s="334" customFormat="1" ht="9" customHeight="1">
      <c r="A17" s="589"/>
      <c r="B17" s="20"/>
      <c r="C17" s="378"/>
      <c r="D17" s="21"/>
      <c r="F17" s="633"/>
      <c r="J17" s="592"/>
      <c r="M17" s="592"/>
    </row>
    <row r="18" spans="1:13" s="334" customFormat="1" ht="15" customHeight="1">
      <c r="A18" s="589">
        <v>1</v>
      </c>
      <c r="B18" s="20"/>
      <c r="C18" s="808" t="s">
        <v>220</v>
      </c>
      <c r="D18" s="316" t="e">
        <f>F18/F16</f>
        <v>#DIV/0!</v>
      </c>
      <c r="E18" s="458"/>
      <c r="F18" s="649">
        <v>0</v>
      </c>
      <c r="J18" s="592"/>
      <c r="K18" s="334" t="s">
        <v>683</v>
      </c>
      <c r="L18" s="597">
        <f>F18+F19+F20</f>
        <v>0</v>
      </c>
      <c r="M18" s="592"/>
    </row>
    <row r="19" spans="1:13" s="334" customFormat="1" ht="15" customHeight="1">
      <c r="A19" s="589">
        <v>2</v>
      </c>
      <c r="B19" s="20"/>
      <c r="C19" s="806" t="s">
        <v>221</v>
      </c>
      <c r="D19" s="317" t="e">
        <f>F19/(F$16+F$18)</f>
        <v>#DIV/0!</v>
      </c>
      <c r="E19" s="459"/>
      <c r="F19" s="750">
        <v>0</v>
      </c>
      <c r="J19" s="592"/>
      <c r="L19" s="597"/>
      <c r="M19" s="592"/>
    </row>
    <row r="20" spans="1:13" s="334" customFormat="1" ht="15" customHeight="1">
      <c r="A20" s="589">
        <v>3</v>
      </c>
      <c r="B20" s="20"/>
      <c r="C20" s="806" t="s">
        <v>222</v>
      </c>
      <c r="D20" s="317" t="e">
        <f>F20/(F$16+F$18)</f>
        <v>#DIV/0!</v>
      </c>
      <c r="E20" s="459"/>
      <c r="F20" s="750">
        <v>0</v>
      </c>
      <c r="J20" s="592"/>
      <c r="M20" s="592"/>
    </row>
    <row r="21" spans="1:13" s="334" customFormat="1" ht="15" customHeight="1">
      <c r="A21" s="589">
        <v>4</v>
      </c>
      <c r="B21" s="20"/>
      <c r="C21" s="806" t="s">
        <v>3027</v>
      </c>
      <c r="D21" s="317"/>
      <c r="E21" s="459"/>
      <c r="F21" s="750">
        <v>0</v>
      </c>
      <c r="J21" s="592"/>
      <c r="M21" s="592"/>
    </row>
    <row r="22" spans="1:13" s="334" customFormat="1" ht="15" customHeight="1">
      <c r="A22" s="589">
        <v>5</v>
      </c>
      <c r="B22" s="20"/>
      <c r="C22" s="806" t="s">
        <v>3028</v>
      </c>
      <c r="D22" s="317"/>
      <c r="E22" s="459"/>
      <c r="F22" s="750">
        <v>0</v>
      </c>
      <c r="J22" s="592"/>
      <c r="M22" s="592"/>
    </row>
    <row r="23" spans="1:13" s="334" customFormat="1" ht="9" customHeight="1">
      <c r="A23" s="589"/>
      <c r="B23" s="20"/>
      <c r="C23" s="378"/>
      <c r="D23" s="21"/>
      <c r="F23" s="633"/>
      <c r="J23" s="592"/>
      <c r="M23" s="592"/>
    </row>
    <row r="24" spans="1:13" s="334" customFormat="1" ht="15" customHeight="1">
      <c r="A24" s="589"/>
      <c r="B24" s="20"/>
      <c r="C24" s="378" t="s">
        <v>680</v>
      </c>
      <c r="D24" s="21"/>
      <c r="F24" s="633">
        <f>F16+SUM(F18:F22)</f>
        <v>0</v>
      </c>
      <c r="J24" s="592"/>
      <c r="M24" s="592"/>
    </row>
    <row r="25" spans="1:13" s="334" customFormat="1" ht="15" customHeight="1">
      <c r="A25" s="589"/>
      <c r="B25" s="20"/>
      <c r="C25" s="369"/>
      <c r="D25" s="21"/>
      <c r="F25" s="633"/>
      <c r="J25" s="592"/>
      <c r="M25" s="592"/>
    </row>
    <row r="26" spans="1:13" s="334" customFormat="1" ht="15" customHeight="1">
      <c r="A26" s="589"/>
      <c r="B26" s="20"/>
      <c r="C26" s="378" t="s">
        <v>224</v>
      </c>
      <c r="D26" s="21"/>
      <c r="F26" s="633"/>
      <c r="J26" s="592"/>
      <c r="M26" s="592"/>
    </row>
    <row r="27" spans="1:13" s="334" customFormat="1" ht="15" customHeight="1">
      <c r="A27" s="589">
        <v>1</v>
      </c>
      <c r="B27" s="21"/>
      <c r="C27" s="808" t="s">
        <v>254</v>
      </c>
      <c r="D27" s="809"/>
      <c r="E27" s="458"/>
      <c r="F27" s="649">
        <v>0</v>
      </c>
      <c r="J27" s="592"/>
      <c r="M27" s="592"/>
    </row>
    <row r="28" spans="1:13" s="334" customFormat="1" ht="15" customHeight="1">
      <c r="A28" s="589">
        <v>2</v>
      </c>
      <c r="B28" s="21"/>
      <c r="C28" s="806" t="s">
        <v>255</v>
      </c>
      <c r="D28" s="807"/>
      <c r="E28" s="459"/>
      <c r="F28" s="649">
        <v>0</v>
      </c>
      <c r="J28" s="592"/>
      <c r="M28" s="592"/>
    </row>
    <row r="29" spans="1:13" s="334" customFormat="1" ht="15" customHeight="1">
      <c r="A29" s="589">
        <v>3</v>
      </c>
      <c r="B29" s="21"/>
      <c r="C29" s="806" t="s">
        <v>256</v>
      </c>
      <c r="D29" s="807"/>
      <c r="E29" s="459"/>
      <c r="F29" s="649">
        <v>0</v>
      </c>
      <c r="J29" s="592"/>
      <c r="M29" s="592"/>
    </row>
    <row r="30" spans="1:13" s="334" customFormat="1" ht="15" customHeight="1">
      <c r="A30" s="589">
        <v>4</v>
      </c>
      <c r="B30" s="21"/>
      <c r="C30" s="806" t="s">
        <v>257</v>
      </c>
      <c r="D30" s="807"/>
      <c r="E30" s="459"/>
      <c r="F30" s="649">
        <v>0</v>
      </c>
      <c r="J30" s="592"/>
      <c r="M30" s="592"/>
    </row>
    <row r="31" spans="1:13" s="334" customFormat="1" ht="15" customHeight="1">
      <c r="A31" s="589">
        <v>5</v>
      </c>
      <c r="C31" s="806" t="s">
        <v>258</v>
      </c>
      <c r="D31" s="807"/>
      <c r="E31" s="459"/>
      <c r="F31" s="649">
        <v>0</v>
      </c>
      <c r="J31" s="592"/>
      <c r="M31" s="592"/>
    </row>
    <row r="32" spans="1:13" s="334" customFormat="1" ht="15" customHeight="1">
      <c r="A32" s="589">
        <v>6</v>
      </c>
      <c r="C32" s="806" t="s">
        <v>259</v>
      </c>
      <c r="D32" s="807"/>
      <c r="E32" s="459"/>
      <c r="F32" s="649">
        <v>0</v>
      </c>
      <c r="J32" s="592"/>
      <c r="M32" s="592"/>
    </row>
    <row r="33" spans="1:13" s="334" customFormat="1" ht="15" customHeight="1">
      <c r="A33" s="589">
        <v>7</v>
      </c>
      <c r="B33" s="21"/>
      <c r="C33" s="806" t="s">
        <v>260</v>
      </c>
      <c r="D33" s="807"/>
      <c r="E33" s="459"/>
      <c r="F33" s="649">
        <v>0</v>
      </c>
      <c r="J33" s="592"/>
      <c r="M33" s="592"/>
    </row>
    <row r="34" spans="1:13" s="334" customFormat="1" ht="15" customHeight="1">
      <c r="A34" s="589">
        <v>8</v>
      </c>
      <c r="C34" s="806" t="s">
        <v>261</v>
      </c>
      <c r="D34" s="807"/>
      <c r="E34" s="459"/>
      <c r="F34" s="649">
        <v>0</v>
      </c>
      <c r="J34" s="592"/>
      <c r="M34" s="592"/>
    </row>
    <row r="35" spans="1:13" s="334" customFormat="1" ht="15" customHeight="1">
      <c r="A35" s="589">
        <v>9</v>
      </c>
      <c r="B35" s="21"/>
      <c r="C35" s="806" t="s">
        <v>724</v>
      </c>
      <c r="D35" s="807"/>
      <c r="E35" s="459"/>
      <c r="F35" s="649">
        <v>0</v>
      </c>
      <c r="J35" s="592"/>
      <c r="M35" s="592"/>
    </row>
    <row r="36" spans="1:13" s="334" customFormat="1" ht="15" customHeight="1">
      <c r="A36" s="589">
        <v>10</v>
      </c>
      <c r="B36" s="20"/>
      <c r="C36" s="806" t="s">
        <v>232</v>
      </c>
      <c r="D36" s="807"/>
      <c r="E36" s="459"/>
      <c r="F36" s="649">
        <v>0</v>
      </c>
      <c r="J36" s="592"/>
      <c r="M36" s="592"/>
    </row>
    <row r="37" spans="1:13" s="334" customFormat="1" ht="15" customHeight="1">
      <c r="A37" s="589">
        <v>11</v>
      </c>
      <c r="C37" s="806" t="s">
        <v>1131</v>
      </c>
      <c r="D37" s="1012" t="str">
        <f>K38</f>
        <v/>
      </c>
      <c r="E37" s="1012"/>
      <c r="F37" s="649">
        <v>0</v>
      </c>
      <c r="J37" s="592"/>
      <c r="K37" s="593" t="s">
        <v>3272</v>
      </c>
      <c r="L37" s="598"/>
      <c r="M37" s="592"/>
    </row>
    <row r="38" spans="1:13" s="334" customFormat="1" ht="15" customHeight="1">
      <c r="A38" s="589">
        <v>12</v>
      </c>
      <c r="C38" s="806" t="s">
        <v>1132</v>
      </c>
      <c r="D38" s="1012"/>
      <c r="E38" s="1012"/>
      <c r="F38" s="649">
        <v>0</v>
      </c>
      <c r="I38" s="599"/>
      <c r="J38" s="592"/>
      <c r="K38" s="595" t="str">
        <f>IF(F37+F38=ROUND(Sources!F149,0),"","Warning:  Fees not equal to amount listed on Sources")</f>
        <v/>
      </c>
      <c r="L38" s="596"/>
      <c r="M38" s="592"/>
    </row>
    <row r="39" spans="1:13" s="334" customFormat="1" ht="15" customHeight="1">
      <c r="A39" s="589">
        <v>13</v>
      </c>
      <c r="C39" s="806" t="s">
        <v>262</v>
      </c>
      <c r="D39" s="807"/>
      <c r="E39" s="459"/>
      <c r="F39" s="649">
        <v>0</v>
      </c>
      <c r="I39" s="599"/>
      <c r="J39" s="592"/>
      <c r="M39" s="592"/>
    </row>
    <row r="40" spans="1:13" s="334" customFormat="1" ht="15" customHeight="1">
      <c r="A40" s="589">
        <v>14</v>
      </c>
      <c r="C40" s="806" t="s">
        <v>263</v>
      </c>
      <c r="D40" s="807"/>
      <c r="E40" s="459"/>
      <c r="F40" s="649">
        <v>0</v>
      </c>
      <c r="J40" s="592"/>
      <c r="M40" s="592"/>
    </row>
    <row r="41" spans="1:13" s="334" customFormat="1" ht="15" customHeight="1">
      <c r="A41" s="589">
        <v>15</v>
      </c>
      <c r="C41" s="806" t="s">
        <v>163</v>
      </c>
      <c r="D41" s="807"/>
      <c r="E41" s="459"/>
      <c r="F41" s="649">
        <v>0</v>
      </c>
      <c r="J41" s="592"/>
      <c r="M41" s="592"/>
    </row>
    <row r="42" spans="1:13" s="334" customFormat="1" ht="15" customHeight="1">
      <c r="A42" s="589">
        <v>16</v>
      </c>
      <c r="C42" s="806" t="s">
        <v>264</v>
      </c>
      <c r="D42" s="807"/>
      <c r="E42" s="459"/>
      <c r="F42" s="649">
        <v>0</v>
      </c>
      <c r="J42" s="592"/>
      <c r="M42" s="592"/>
    </row>
    <row r="43" spans="1:13" s="334" customFormat="1" ht="15" customHeight="1">
      <c r="A43" s="589">
        <v>17</v>
      </c>
      <c r="C43" s="806" t="s">
        <v>265</v>
      </c>
      <c r="D43" s="807"/>
      <c r="E43" s="459"/>
      <c r="F43" s="649">
        <v>0</v>
      </c>
      <c r="J43" s="592"/>
      <c r="M43" s="592"/>
    </row>
    <row r="44" spans="1:13" s="334" customFormat="1" ht="15" customHeight="1">
      <c r="A44" s="589">
        <v>18</v>
      </c>
      <c r="C44" s="806" t="s">
        <v>266</v>
      </c>
      <c r="D44" s="807"/>
      <c r="E44" s="459"/>
      <c r="F44" s="649">
        <v>0</v>
      </c>
      <c r="J44" s="592"/>
      <c r="M44" s="592"/>
    </row>
    <row r="45" spans="1:13" s="334" customFormat="1" ht="15" customHeight="1">
      <c r="A45" s="589">
        <v>19</v>
      </c>
      <c r="C45" s="806" t="s">
        <v>267</v>
      </c>
      <c r="D45" s="807"/>
      <c r="E45" s="459"/>
      <c r="F45" s="649">
        <v>0</v>
      </c>
      <c r="J45" s="592"/>
      <c r="M45" s="592"/>
    </row>
    <row r="46" spans="1:13" s="334" customFormat="1" ht="15" customHeight="1">
      <c r="A46" s="589">
        <v>20</v>
      </c>
      <c r="C46" s="806" t="s">
        <v>234</v>
      </c>
      <c r="D46" s="807"/>
      <c r="E46" s="459"/>
      <c r="F46" s="649">
        <v>0</v>
      </c>
      <c r="J46" s="592"/>
      <c r="M46" s="592"/>
    </row>
    <row r="47" spans="1:13" s="334" customFormat="1">
      <c r="A47" s="589">
        <v>21</v>
      </c>
      <c r="C47" s="806" t="s">
        <v>268</v>
      </c>
      <c r="D47" s="807"/>
      <c r="E47" s="459"/>
      <c r="F47" s="649">
        <v>0</v>
      </c>
      <c r="I47" s="360"/>
      <c r="J47" s="592"/>
      <c r="M47" s="592"/>
    </row>
    <row r="48" spans="1:13" s="334" customFormat="1">
      <c r="A48" s="589">
        <v>22</v>
      </c>
      <c r="C48" s="806" t="s">
        <v>225</v>
      </c>
      <c r="D48" s="807"/>
      <c r="E48" s="459"/>
      <c r="F48" s="649">
        <v>0</v>
      </c>
      <c r="I48" s="360"/>
      <c r="J48" s="592"/>
      <c r="M48" s="592"/>
    </row>
    <row r="49" spans="1:13" s="334" customFormat="1">
      <c r="A49" s="589">
        <v>23</v>
      </c>
      <c r="C49" s="806" t="s">
        <v>3273</v>
      </c>
      <c r="D49" s="807"/>
      <c r="E49" s="459"/>
      <c r="F49" s="649">
        <v>0</v>
      </c>
      <c r="J49" s="592"/>
      <c r="M49" s="592"/>
    </row>
    <row r="50" spans="1:13" s="334" customFormat="1">
      <c r="A50" s="589">
        <v>24</v>
      </c>
      <c r="C50" s="806" t="s">
        <v>227</v>
      </c>
      <c r="D50" s="807"/>
      <c r="E50" s="459"/>
      <c r="F50" s="649">
        <v>0</v>
      </c>
      <c r="J50" s="592"/>
      <c r="M50" s="592"/>
    </row>
    <row r="51" spans="1:13" s="334" customFormat="1">
      <c r="A51" s="589">
        <v>25</v>
      </c>
      <c r="C51" s="806" t="s">
        <v>229</v>
      </c>
      <c r="D51" s="807"/>
      <c r="E51" s="459"/>
      <c r="F51" s="649">
        <v>0</v>
      </c>
      <c r="J51" s="592"/>
      <c r="M51" s="592"/>
    </row>
    <row r="52" spans="1:13" s="334" customFormat="1">
      <c r="A52" s="589">
        <v>26</v>
      </c>
      <c r="B52" s="21"/>
      <c r="C52" s="806" t="s">
        <v>3367</v>
      </c>
      <c r="D52" s="807"/>
      <c r="E52" s="459"/>
      <c r="F52" s="649">
        <v>0</v>
      </c>
      <c r="J52" s="592"/>
      <c r="M52" s="592"/>
    </row>
    <row r="53" spans="1:13" s="334" customFormat="1">
      <c r="A53" s="589">
        <v>27</v>
      </c>
      <c r="C53" s="806" t="s">
        <v>230</v>
      </c>
      <c r="D53" s="807"/>
      <c r="E53" s="459"/>
      <c r="F53" s="649">
        <v>0</v>
      </c>
      <c r="I53" s="360"/>
      <c r="J53" s="592"/>
      <c r="M53" s="592"/>
    </row>
    <row r="54" spans="1:13" s="334" customFormat="1">
      <c r="A54" s="589">
        <v>28</v>
      </c>
      <c r="C54" s="806" t="s">
        <v>231</v>
      </c>
      <c r="D54" s="807"/>
      <c r="E54" s="459"/>
      <c r="F54" s="750">
        <v>0</v>
      </c>
      <c r="J54" s="592"/>
      <c r="M54" s="592"/>
    </row>
    <row r="55" spans="1:13" s="334" customFormat="1">
      <c r="A55" s="589">
        <v>29</v>
      </c>
      <c r="B55" s="21"/>
      <c r="C55" s="808" t="s">
        <v>938</v>
      </c>
      <c r="D55" s="809"/>
      <c r="E55" s="458"/>
      <c r="F55" s="649">
        <v>0</v>
      </c>
      <c r="J55" s="592"/>
      <c r="M55" s="592"/>
    </row>
    <row r="56" spans="1:13" s="334" customFormat="1">
      <c r="A56" s="589">
        <v>30</v>
      </c>
      <c r="C56" s="806" t="s">
        <v>233</v>
      </c>
      <c r="D56" s="807"/>
      <c r="E56" s="459"/>
      <c r="F56" s="649">
        <v>0</v>
      </c>
      <c r="J56" s="592"/>
      <c r="M56" s="592"/>
    </row>
    <row r="57" spans="1:13" s="334" customFormat="1">
      <c r="A57" s="589">
        <v>31</v>
      </c>
      <c r="B57" s="21"/>
      <c r="C57" s="806" t="s">
        <v>235</v>
      </c>
      <c r="D57" s="807"/>
      <c r="E57" s="459"/>
      <c r="F57" s="649">
        <v>0</v>
      </c>
      <c r="J57" s="592"/>
      <c r="M57" s="592"/>
    </row>
    <row r="58" spans="1:13" s="334" customFormat="1">
      <c r="A58" s="589">
        <v>32</v>
      </c>
      <c r="B58" s="21"/>
      <c r="C58" s="806" t="s">
        <v>236</v>
      </c>
      <c r="D58" s="807"/>
      <c r="E58" s="459"/>
      <c r="F58" s="649">
        <v>0</v>
      </c>
      <c r="J58" s="592"/>
      <c r="M58" s="592"/>
    </row>
    <row r="59" spans="1:13" s="334" customFormat="1">
      <c r="A59" s="589">
        <v>33</v>
      </c>
      <c r="B59" s="21"/>
      <c r="C59" s="806" t="s">
        <v>237</v>
      </c>
      <c r="D59" s="807"/>
      <c r="E59" s="459"/>
      <c r="F59" s="649">
        <v>0</v>
      </c>
      <c r="H59" s="359"/>
      <c r="J59" s="592"/>
      <c r="M59" s="592"/>
    </row>
    <row r="60" spans="1:13" s="334" customFormat="1">
      <c r="A60" s="589">
        <v>34</v>
      </c>
      <c r="C60" s="806" t="s">
        <v>238</v>
      </c>
      <c r="D60" s="807"/>
      <c r="E60" s="459"/>
      <c r="F60" s="649">
        <v>0</v>
      </c>
      <c r="J60" s="592"/>
      <c r="M60" s="592"/>
    </row>
    <row r="61" spans="1:13" s="334" customFormat="1">
      <c r="A61" s="589">
        <v>35</v>
      </c>
      <c r="C61" s="806" t="s">
        <v>3274</v>
      </c>
      <c r="D61" s="807"/>
      <c r="E61" s="459"/>
      <c r="F61" s="649">
        <v>0</v>
      </c>
      <c r="J61" s="592"/>
      <c r="M61" s="592"/>
    </row>
    <row r="62" spans="1:13" s="334" customFormat="1">
      <c r="A62" s="589">
        <v>36</v>
      </c>
      <c r="C62" s="806" t="s">
        <v>240</v>
      </c>
      <c r="D62" s="807"/>
      <c r="E62" s="459"/>
      <c r="F62" s="649">
        <v>0</v>
      </c>
      <c r="J62" s="592"/>
      <c r="M62" s="592"/>
    </row>
    <row r="63" spans="1:13" s="334" customFormat="1">
      <c r="A63" s="589">
        <v>37</v>
      </c>
      <c r="C63" s="806" t="s">
        <v>241</v>
      </c>
      <c r="D63" s="807"/>
      <c r="E63" s="459"/>
      <c r="F63" s="649">
        <v>0</v>
      </c>
      <c r="J63" s="592"/>
      <c r="M63" s="592"/>
    </row>
    <row r="64" spans="1:13" s="334" customFormat="1">
      <c r="A64" s="589">
        <v>38</v>
      </c>
      <c r="B64" s="21"/>
      <c r="C64" s="806" t="s">
        <v>242</v>
      </c>
      <c r="D64" s="807"/>
      <c r="E64" s="459"/>
      <c r="F64" s="649">
        <v>0</v>
      </c>
      <c r="J64" s="592"/>
      <c r="M64" s="592"/>
    </row>
    <row r="65" spans="1:13" s="334" customFormat="1">
      <c r="A65" s="589">
        <v>39</v>
      </c>
      <c r="C65" s="806" t="s">
        <v>243</v>
      </c>
      <c r="D65" s="807"/>
      <c r="E65" s="459"/>
      <c r="F65" s="649">
        <v>0</v>
      </c>
      <c r="J65" s="592"/>
      <c r="M65" s="592"/>
    </row>
    <row r="66" spans="1:13" s="334" customFormat="1">
      <c r="A66" s="589">
        <v>40</v>
      </c>
      <c r="B66" s="21"/>
      <c r="C66" s="806" t="s">
        <v>2987</v>
      </c>
      <c r="D66" s="807"/>
      <c r="E66" s="459"/>
      <c r="F66" s="752">
        <f>F99</f>
        <v>0</v>
      </c>
      <c r="J66" s="592"/>
      <c r="M66" s="592"/>
    </row>
    <row r="67" spans="1:13" s="334" customFormat="1">
      <c r="A67" s="589">
        <v>41</v>
      </c>
      <c r="C67" s="806" t="s">
        <v>228</v>
      </c>
      <c r="D67" s="317" t="e">
        <f>F67/F24</f>
        <v>#DIV/0!</v>
      </c>
      <c r="E67" s="459"/>
      <c r="F67" s="649">
        <v>0</v>
      </c>
      <c r="I67" s="599"/>
      <c r="J67" s="592"/>
      <c r="M67" s="592"/>
    </row>
    <row r="68" spans="1:13" s="334" customFormat="1">
      <c r="A68" s="589">
        <v>42</v>
      </c>
      <c r="C68" s="806" t="s">
        <v>2986</v>
      </c>
      <c r="D68" s="317"/>
      <c r="E68" s="459"/>
      <c r="F68" s="649">
        <v>0</v>
      </c>
      <c r="J68" s="592"/>
      <c r="M68" s="592"/>
    </row>
    <row r="69" spans="1:13" s="334" customFormat="1">
      <c r="A69" s="589">
        <v>43</v>
      </c>
      <c r="C69" s="806" t="s">
        <v>244</v>
      </c>
      <c r="D69" s="318"/>
      <c r="E69" s="459"/>
      <c r="F69" s="649">
        <v>0</v>
      </c>
      <c r="J69" s="592"/>
      <c r="M69" s="592"/>
    </row>
    <row r="70" spans="1:13" s="334" customFormat="1">
      <c r="A70" s="589">
        <v>44</v>
      </c>
      <c r="C70" s="806" t="s">
        <v>245</v>
      </c>
      <c r="D70" s="318"/>
      <c r="E70" s="459"/>
      <c r="F70" s="649">
        <v>0</v>
      </c>
      <c r="J70" s="592"/>
      <c r="M70" s="592"/>
    </row>
    <row r="71" spans="1:13" s="334" customFormat="1">
      <c r="A71" s="589">
        <v>45</v>
      </c>
      <c r="C71" s="806" t="s">
        <v>246</v>
      </c>
      <c r="D71" s="318"/>
      <c r="E71" s="459"/>
      <c r="F71" s="649">
        <v>0</v>
      </c>
      <c r="J71" s="592"/>
      <c r="M71" s="592"/>
    </row>
    <row r="72" spans="1:13" s="334" customFormat="1">
      <c r="A72" s="589">
        <v>46</v>
      </c>
      <c r="C72" s="806" t="s">
        <v>247</v>
      </c>
      <c r="D72" s="318"/>
      <c r="E72" s="459"/>
      <c r="F72" s="649">
        <v>0</v>
      </c>
      <c r="J72" s="592"/>
      <c r="M72" s="592"/>
    </row>
    <row r="73" spans="1:13" s="334" customFormat="1">
      <c r="A73" s="589">
        <v>47</v>
      </c>
      <c r="C73" s="806" t="s">
        <v>248</v>
      </c>
      <c r="D73" s="318"/>
      <c r="E73" s="459"/>
      <c r="F73" s="649">
        <v>0</v>
      </c>
      <c r="J73" s="592"/>
      <c r="M73" s="592"/>
    </row>
    <row r="74" spans="1:13" s="334" customFormat="1">
      <c r="A74" s="589">
        <v>48</v>
      </c>
      <c r="C74" s="806" t="s">
        <v>249</v>
      </c>
      <c r="D74" s="318"/>
      <c r="E74" s="459"/>
      <c r="F74" s="649">
        <v>0</v>
      </c>
      <c r="J74" s="592"/>
      <c r="M74" s="592"/>
    </row>
    <row r="75" spans="1:13" s="334" customFormat="1">
      <c r="A75" s="589">
        <v>49</v>
      </c>
      <c r="C75" s="806" t="s">
        <v>250</v>
      </c>
      <c r="D75" s="318"/>
      <c r="E75" s="459"/>
      <c r="F75" s="649">
        <v>0</v>
      </c>
      <c r="J75" s="592"/>
      <c r="M75" s="592"/>
    </row>
    <row r="76" spans="1:13" s="334" customFormat="1">
      <c r="A76" s="589">
        <v>50</v>
      </c>
      <c r="C76" s="806" t="s">
        <v>251</v>
      </c>
      <c r="D76" s="318"/>
      <c r="E76" s="459"/>
      <c r="F76" s="649">
        <v>0</v>
      </c>
      <c r="J76" s="592"/>
      <c r="M76" s="592"/>
    </row>
    <row r="77" spans="1:13" s="334" customFormat="1">
      <c r="A77" s="589">
        <v>51</v>
      </c>
      <c r="C77" s="806" t="s">
        <v>252</v>
      </c>
      <c r="D77" s="318"/>
      <c r="E77" s="459"/>
      <c r="F77" s="649">
        <v>0</v>
      </c>
      <c r="J77" s="592"/>
      <c r="M77" s="592"/>
    </row>
    <row r="78" spans="1:13" s="334" customFormat="1">
      <c r="A78" s="334">
        <v>52</v>
      </c>
      <c r="C78" s="806" t="s">
        <v>253</v>
      </c>
      <c r="D78" s="318"/>
      <c r="E78" s="459"/>
      <c r="F78" s="649">
        <v>0</v>
      </c>
      <c r="J78" s="592"/>
      <c r="M78" s="592"/>
    </row>
    <row r="79" spans="1:13" s="334" customFormat="1" ht="15">
      <c r="A79" s="589"/>
      <c r="C79" s="378" t="s">
        <v>269</v>
      </c>
      <c r="F79" s="810">
        <f>SUM(F27:F78)</f>
        <v>0</v>
      </c>
      <c r="J79" s="592"/>
      <c r="M79" s="592"/>
    </row>
    <row r="80" spans="1:13" s="334" customFormat="1" ht="15">
      <c r="A80" s="589"/>
      <c r="C80" s="378"/>
      <c r="F80" s="810"/>
      <c r="J80" s="592"/>
      <c r="M80" s="592"/>
    </row>
    <row r="81" spans="1:13" s="334" customFormat="1" ht="15">
      <c r="A81" s="589"/>
      <c r="C81" s="378" t="s">
        <v>3275</v>
      </c>
      <c r="F81" s="810"/>
      <c r="J81" s="592"/>
      <c r="M81" s="592"/>
    </row>
    <row r="82" spans="1:13" s="334" customFormat="1">
      <c r="A82" s="589"/>
      <c r="C82" s="808" t="s">
        <v>1087</v>
      </c>
      <c r="D82" s="809"/>
      <c r="E82" s="458"/>
      <c r="F82" s="649">
        <v>0</v>
      </c>
      <c r="J82" s="592"/>
      <c r="M82" s="592"/>
    </row>
    <row r="83" spans="1:13" s="334" customFormat="1">
      <c r="A83" s="589"/>
      <c r="C83" s="806" t="s">
        <v>270</v>
      </c>
      <c r="D83" s="807"/>
      <c r="E83" s="459"/>
      <c r="F83" s="649">
        <v>0</v>
      </c>
      <c r="J83" s="592"/>
      <c r="M83" s="592"/>
    </row>
    <row r="84" spans="1:13" s="334" customFormat="1">
      <c r="A84" s="589"/>
      <c r="C84" s="369"/>
      <c r="D84" s="21"/>
      <c r="F84" s="810"/>
      <c r="J84" s="592"/>
      <c r="M84" s="592"/>
    </row>
    <row r="85" spans="1:13" s="334" customFormat="1">
      <c r="A85" s="589"/>
      <c r="C85" s="369"/>
      <c r="D85" s="21"/>
      <c r="E85" s="811" t="s">
        <v>983</v>
      </c>
      <c r="F85" s="812"/>
      <c r="J85" s="592"/>
      <c r="M85" s="592"/>
    </row>
    <row r="86" spans="1:13" s="334" customFormat="1" ht="15" thickBot="1">
      <c r="A86" s="589"/>
      <c r="C86" s="369"/>
      <c r="D86" s="21"/>
      <c r="E86" s="433" t="s">
        <v>984</v>
      </c>
      <c r="F86" s="813">
        <f>F82+F83+F79+F24-F99</f>
        <v>0</v>
      </c>
      <c r="J86" s="592"/>
      <c r="M86" s="592"/>
    </row>
    <row r="87" spans="1:13" s="334" customFormat="1" ht="15" thickTop="1">
      <c r="A87" s="589"/>
      <c r="C87" s="369"/>
      <c r="D87" s="21"/>
      <c r="F87" s="812"/>
      <c r="J87" s="592"/>
      <c r="M87" s="592"/>
    </row>
    <row r="88" spans="1:13" s="334" customFormat="1" ht="15">
      <c r="A88" s="589"/>
      <c r="C88" s="814"/>
      <c r="D88" s="815" t="s">
        <v>649</v>
      </c>
      <c r="E88" s="816"/>
      <c r="F88" s="753">
        <v>0</v>
      </c>
      <c r="J88" s="592"/>
      <c r="K88" s="57" t="s">
        <v>3004</v>
      </c>
      <c r="L88" s="58">
        <f>F88</f>
        <v>0</v>
      </c>
      <c r="M88" s="592"/>
    </row>
    <row r="89" spans="1:13" s="334" customFormat="1" ht="15.75" customHeight="1">
      <c r="A89" s="589"/>
      <c r="C89" s="1011" t="s">
        <v>2942</v>
      </c>
      <c r="D89" s="340"/>
      <c r="F89" s="754">
        <v>0</v>
      </c>
      <c r="J89" s="592"/>
      <c r="M89" s="592"/>
    </row>
    <row r="90" spans="1:13" s="334" customFormat="1" ht="13.9" customHeight="1">
      <c r="A90" s="589"/>
      <c r="C90" s="1011"/>
      <c r="D90" s="340"/>
      <c r="F90" s="754">
        <v>0</v>
      </c>
      <c r="J90" s="592"/>
      <c r="M90" s="592"/>
    </row>
    <row r="91" spans="1:13" s="334" customFormat="1" ht="14.45" customHeight="1">
      <c r="A91" s="589"/>
      <c r="C91" s="1011"/>
      <c r="D91" s="340"/>
      <c r="F91" s="754">
        <v>0</v>
      </c>
      <c r="J91" s="592"/>
      <c r="M91" s="592"/>
    </row>
    <row r="92" spans="1:13" s="334" customFormat="1">
      <c r="A92" s="589"/>
      <c r="C92" s="1011"/>
      <c r="D92" s="340"/>
      <c r="F92" s="754">
        <v>0</v>
      </c>
      <c r="J92" s="592"/>
      <c r="M92" s="592"/>
    </row>
    <row r="93" spans="1:13" s="334" customFormat="1">
      <c r="A93" s="589"/>
      <c r="C93" s="817"/>
      <c r="D93" s="340"/>
      <c r="F93" s="754">
        <v>0</v>
      </c>
      <c r="J93" s="592"/>
      <c r="M93" s="592"/>
    </row>
    <row r="94" spans="1:13" s="334" customFormat="1">
      <c r="A94" s="589"/>
      <c r="C94" s="817"/>
      <c r="D94" s="340"/>
      <c r="F94" s="754">
        <v>0</v>
      </c>
      <c r="J94" s="592"/>
      <c r="M94" s="592"/>
    </row>
    <row r="95" spans="1:13" s="334" customFormat="1">
      <c r="A95" s="589"/>
      <c r="C95" s="817"/>
      <c r="D95" s="340"/>
      <c r="F95" s="754">
        <v>0</v>
      </c>
      <c r="J95" s="592"/>
      <c r="M95" s="592"/>
    </row>
    <row r="96" spans="1:13" s="334" customFormat="1">
      <c r="A96" s="589"/>
      <c r="C96" s="817"/>
      <c r="D96" s="340"/>
      <c r="F96" s="754">
        <v>0</v>
      </c>
      <c r="J96" s="592"/>
      <c r="M96" s="592"/>
    </row>
    <row r="97" spans="1:13" s="334" customFormat="1">
      <c r="A97" s="589"/>
      <c r="C97" s="817"/>
      <c r="D97" s="340"/>
      <c r="F97" s="754">
        <v>0</v>
      </c>
      <c r="J97" s="592"/>
      <c r="M97" s="592"/>
    </row>
    <row r="98" spans="1:13" s="334" customFormat="1" ht="15">
      <c r="A98" s="589"/>
      <c r="C98" s="818"/>
      <c r="D98" s="340"/>
      <c r="E98" s="458"/>
      <c r="F98" s="754">
        <v>0</v>
      </c>
      <c r="J98" s="592"/>
      <c r="M98" s="592"/>
    </row>
    <row r="99" spans="1:13" s="334" customFormat="1" ht="15">
      <c r="A99" s="589"/>
      <c r="C99" s="378"/>
      <c r="D99" s="378" t="s">
        <v>942</v>
      </c>
      <c r="E99" s="378"/>
      <c r="F99" s="819">
        <f>ROUND(SUM(F88:F98),0)</f>
        <v>0</v>
      </c>
      <c r="J99" s="592"/>
      <c r="M99" s="592"/>
    </row>
    <row r="100" spans="1:13" s="334" customFormat="1" ht="15">
      <c r="A100" s="589"/>
      <c r="C100" s="378"/>
      <c r="D100" s="378"/>
      <c r="E100" s="378"/>
      <c r="F100" s="819"/>
      <c r="J100" s="592"/>
      <c r="M100" s="592"/>
    </row>
    <row r="101" spans="1:13" s="334" customFormat="1">
      <c r="A101" s="589"/>
      <c r="C101" s="359"/>
      <c r="F101" s="810"/>
      <c r="J101" s="592"/>
      <c r="M101" s="592"/>
    </row>
    <row r="102" spans="1:13" s="334" customFormat="1" ht="15">
      <c r="A102" s="589"/>
      <c r="D102" s="418" t="s">
        <v>271</v>
      </c>
      <c r="F102" s="820">
        <f>F82+F83+F79+F24</f>
        <v>0</v>
      </c>
      <c r="J102" s="592"/>
      <c r="M102" s="592"/>
    </row>
    <row r="103" spans="1:13" s="334" customFormat="1">
      <c r="A103" s="589"/>
      <c r="F103" s="810"/>
      <c r="J103" s="592"/>
      <c r="K103" s="334" t="s">
        <v>327</v>
      </c>
      <c r="L103" s="597">
        <f>F82+F83</f>
        <v>0</v>
      </c>
      <c r="M103" s="592"/>
    </row>
    <row r="104" spans="1:13" s="334" customFormat="1">
      <c r="A104" s="589"/>
      <c r="F104" s="810"/>
      <c r="J104" s="592"/>
      <c r="M104" s="592"/>
    </row>
    <row r="105" spans="1:13" s="334" customFormat="1">
      <c r="A105" s="589"/>
      <c r="F105" s="810"/>
      <c r="J105" s="592"/>
      <c r="M105" s="592"/>
    </row>
    <row r="106" spans="1:13" s="334" customFormat="1" ht="15">
      <c r="A106" s="589"/>
      <c r="E106" s="547" t="s">
        <v>956</v>
      </c>
      <c r="F106" s="821">
        <f>Sources!P76</f>
        <v>0</v>
      </c>
      <c r="J106" s="592"/>
      <c r="M106" s="592"/>
    </row>
    <row r="107" spans="1:13" s="334" customFormat="1" ht="15" thickBot="1">
      <c r="A107" s="589"/>
      <c r="F107" s="810"/>
      <c r="J107" s="592"/>
      <c r="M107" s="592"/>
    </row>
    <row r="108" spans="1:13" s="334" customFormat="1" ht="16.5" thickTop="1" thickBot="1">
      <c r="A108" s="589"/>
      <c r="C108" s="359"/>
      <c r="D108" s="822" t="s">
        <v>703</v>
      </c>
      <c r="E108" s="823"/>
      <c r="F108" s="824">
        <f>F102-F106</f>
        <v>0</v>
      </c>
      <c r="J108" s="592"/>
      <c r="M108" s="592"/>
    </row>
    <row r="109" spans="1:13" s="334" customFormat="1" ht="14.45" customHeight="1" thickTop="1">
      <c r="A109" s="589"/>
      <c r="C109" s="359"/>
      <c r="D109" s="359"/>
      <c r="E109" s="359"/>
      <c r="F109" s="810"/>
      <c r="J109" s="592"/>
      <c r="M109" s="592"/>
    </row>
    <row r="110" spans="1:13" s="334" customFormat="1" ht="15">
      <c r="A110" s="589"/>
      <c r="C110" s="359"/>
      <c r="D110" s="366" t="str">
        <f>IF(F108=0,"", "Error:  Total Costs must match Total Sources.")</f>
        <v/>
      </c>
      <c r="E110" s="359"/>
      <c r="F110" s="810"/>
      <c r="J110" s="592"/>
      <c r="M110" s="592"/>
    </row>
    <row r="111" spans="1:13" s="334" customFormat="1">
      <c r="A111" s="589"/>
      <c r="C111" s="359"/>
      <c r="D111" s="359"/>
      <c r="E111" s="359"/>
      <c r="F111" s="359"/>
      <c r="J111" s="592"/>
      <c r="M111" s="592"/>
    </row>
    <row r="112" spans="1:13" s="334" customFormat="1">
      <c r="A112" s="589"/>
      <c r="C112" s="359"/>
      <c r="D112" s="359"/>
      <c r="E112" s="359"/>
      <c r="F112" s="359"/>
      <c r="J112" s="592"/>
      <c r="M112" s="592"/>
    </row>
    <row r="113" spans="1:13" s="334" customFormat="1">
      <c r="A113" s="589"/>
      <c r="C113" s="359"/>
      <c r="D113" s="359"/>
      <c r="E113" s="359"/>
      <c r="F113" s="359"/>
      <c r="J113" s="592"/>
      <c r="M113" s="592"/>
    </row>
    <row r="114" spans="1:13" s="334" customFormat="1">
      <c r="A114" s="589"/>
      <c r="C114" s="359"/>
      <c r="D114" s="359"/>
      <c r="E114" s="359"/>
      <c r="F114" s="359"/>
      <c r="J114" s="592"/>
      <c r="M114" s="592"/>
    </row>
    <row r="115" spans="1:13" s="334" customFormat="1">
      <c r="A115" s="589"/>
      <c r="C115" s="359"/>
      <c r="D115" s="359"/>
      <c r="E115" s="600"/>
      <c r="F115" s="444"/>
      <c r="J115" s="592"/>
      <c r="M115" s="592"/>
    </row>
    <row r="116" spans="1:13" s="334" customFormat="1">
      <c r="A116" s="589"/>
      <c r="C116" s="359"/>
      <c r="D116" s="359"/>
      <c r="E116" s="359"/>
      <c r="F116" s="359"/>
      <c r="J116" s="592"/>
      <c r="M116" s="592"/>
    </row>
    <row r="117" spans="1:13" s="334" customFormat="1">
      <c r="A117" s="589"/>
      <c r="C117" s="359"/>
      <c r="D117" s="359"/>
      <c r="E117" s="359"/>
      <c r="F117" s="359"/>
      <c r="J117" s="592"/>
      <c r="M117" s="592"/>
    </row>
    <row r="122" spans="1:13" ht="17.45" customHeight="1">
      <c r="C122" s="601"/>
      <c r="D122" s="601"/>
      <c r="E122" s="175"/>
    </row>
    <row r="123" spans="1:13" ht="18">
      <c r="C123" s="601"/>
      <c r="D123" s="601"/>
    </row>
    <row r="124" spans="1:13" ht="18">
      <c r="C124" s="601"/>
      <c r="D124" s="601"/>
    </row>
    <row r="125" spans="1:13" ht="18">
      <c r="C125" s="601"/>
      <c r="D125" s="601"/>
      <c r="G125" s="444"/>
      <c r="H125" s="444"/>
      <c r="I125" s="444"/>
      <c r="K125" s="444"/>
      <c r="L125" s="444"/>
    </row>
    <row r="126" spans="1:13" ht="18">
      <c r="C126" s="601"/>
      <c r="D126" s="601"/>
    </row>
    <row r="127" spans="1:13" ht="18">
      <c r="C127" s="601"/>
      <c r="D127" s="601"/>
    </row>
    <row r="128" spans="1:13" ht="18">
      <c r="C128" s="601"/>
      <c r="D128" s="601"/>
    </row>
    <row r="129" spans="3:4" ht="18">
      <c r="C129" s="601"/>
      <c r="D129" s="601"/>
    </row>
    <row r="130" spans="3:4" ht="18">
      <c r="C130" s="601"/>
      <c r="D130" s="601"/>
    </row>
    <row r="131" spans="3:4" ht="18">
      <c r="C131" s="601"/>
      <c r="D131" s="601"/>
    </row>
    <row r="132" spans="3:4" ht="18">
      <c r="C132" s="601"/>
      <c r="D132" s="601"/>
    </row>
    <row r="133" spans="3:4" ht="18">
      <c r="C133" s="601"/>
      <c r="D133" s="601"/>
    </row>
    <row r="134" spans="3:4" ht="18">
      <c r="C134" s="601"/>
      <c r="D134" s="601"/>
    </row>
    <row r="135" spans="3:4" ht="18">
      <c r="C135" s="601"/>
      <c r="D135" s="601"/>
    </row>
    <row r="136" spans="3:4" ht="18">
      <c r="C136" s="601"/>
      <c r="D136" s="601"/>
    </row>
    <row r="137" spans="3:4" ht="18">
      <c r="C137" s="601"/>
      <c r="D137" s="601"/>
    </row>
    <row r="138" spans="3:4" ht="18">
      <c r="C138" s="601"/>
      <c r="D138" s="601"/>
    </row>
    <row r="139" spans="3:4" ht="18">
      <c r="C139" s="601"/>
      <c r="D139" s="601"/>
    </row>
    <row r="140" spans="3:4" ht="18">
      <c r="C140" s="601"/>
      <c r="D140" s="601"/>
    </row>
    <row r="141" spans="3:4" ht="18">
      <c r="C141" s="601"/>
      <c r="D141" s="601"/>
    </row>
    <row r="142" spans="3:4" ht="18">
      <c r="C142" s="601"/>
      <c r="D142" s="601"/>
    </row>
    <row r="143" spans="3:4" ht="18">
      <c r="C143" s="601"/>
      <c r="D143" s="601"/>
    </row>
  </sheetData>
  <sheetProtection algorithmName="SHA-512" hashValue="7dt52Q3N1mbhDEZAue1OjaK45n2N53YenPcTZ8qu3lwLHpVIuk97PzbCSkepuj3UI/wDAkB3lk/1ZNGvXjRlGQ==" saltValue="dsfKKbwsUSstfZNyyxRkZw==" spinCount="100000" sheet="1" objects="1" scenarios="1" autoFilter="0"/>
  <sortState xmlns:xlrd2="http://schemas.microsoft.com/office/spreadsheetml/2017/richdata2" ref="A69:G120">
    <sortCondition ref="A69:A120"/>
  </sortState>
  <mergeCells count="2">
    <mergeCell ref="C89:C92"/>
    <mergeCell ref="D37:E38"/>
  </mergeCells>
  <dataValidations count="1">
    <dataValidation type="whole" errorStyle="warning" operator="greaterThanOrEqual" allowBlank="1" showInputMessage="1" showErrorMessage="1" errorTitle="Use Whole Numbers" error="Use WHOLE NUMBERS only to ensure totals match what is seen on the DCA. " sqref="F88:F98 F8 F11:F13 F18:F22 F27:F78 F82:F83" xr:uid="{00000000-0002-0000-1100-000000000000}">
      <formula1>0</formula1>
    </dataValidation>
  </dataValidations>
  <pageMargins left="0.45" right="0.45" top="0.25" bottom="0.75" header="0.3" footer="0.3"/>
  <pageSetup scale="97" fitToHeight="3" orientation="portrait" r:id="rId1"/>
  <headerFooter>
    <oddFooter>&amp;L&amp;9&amp;F&amp;R&amp;9&amp;A, Page &amp;P of &amp;N</oddFooter>
  </headerFooter>
  <rowBreaks count="1" manualBreakCount="1">
    <brk id="86" max="6"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3E34B-E7D4-45CF-BC8A-874654A6AA13}">
  <sheetPr codeName="Sheet18">
    <pageSetUpPr fitToPage="1"/>
  </sheetPr>
  <dimension ref="A1:O32"/>
  <sheetViews>
    <sheetView zoomScaleNormal="100" workbookViewId="0">
      <selection activeCell="C15" sqref="C15"/>
    </sheetView>
  </sheetViews>
  <sheetFormatPr defaultColWidth="8.7109375" defaultRowHeight="15"/>
  <cols>
    <col min="1" max="1" width="3.42578125" customWidth="1"/>
    <col min="2" max="2" width="36.28515625" customWidth="1"/>
    <col min="3" max="3" width="15.7109375" customWidth="1"/>
    <col min="4" max="4" width="3.7109375" customWidth="1"/>
    <col min="5" max="5" width="16.42578125" customWidth="1"/>
    <col min="6" max="6" width="3.7109375" customWidth="1"/>
    <col min="7" max="7" width="15.28515625" customWidth="1"/>
    <col min="8" max="8" width="10.7109375" customWidth="1"/>
    <col min="9" max="9" width="9.140625" customWidth="1"/>
    <col min="10" max="10" width="11.7109375" bestFit="1" customWidth="1"/>
    <col min="11" max="11" width="17.7109375" customWidth="1"/>
    <col min="12" max="12" width="11" bestFit="1" customWidth="1"/>
    <col min="13" max="14" width="11.140625" bestFit="1" customWidth="1"/>
  </cols>
  <sheetData>
    <row r="1" spans="1:15" ht="18.75">
      <c r="A1" s="350" t="str">
        <f>'Development Info'!A1</f>
        <v xml:space="preserve">Virginia Housing Rental Housing Loan Application  </v>
      </c>
      <c r="E1" s="745"/>
      <c r="M1" s="82"/>
    </row>
    <row r="2" spans="1:15" ht="3" customHeight="1" thickBot="1">
      <c r="A2" s="746"/>
      <c r="B2" s="98"/>
      <c r="C2" s="98"/>
      <c r="D2" s="98"/>
      <c r="E2" s="747"/>
      <c r="F2" s="98"/>
      <c r="G2" s="98"/>
      <c r="H2" s="98"/>
      <c r="I2" s="98"/>
      <c r="J2" s="98"/>
      <c r="M2" s="82"/>
    </row>
    <row r="3" spans="1:15" ht="9" customHeight="1">
      <c r="A3" s="350"/>
      <c r="E3" s="745"/>
      <c r="M3" s="82"/>
    </row>
    <row r="4" spans="1:15" ht="15.75">
      <c r="A4" s="748" t="s">
        <v>3382</v>
      </c>
      <c r="E4" s="749"/>
      <c r="M4" s="82"/>
    </row>
    <row r="5" spans="1:15">
      <c r="A5" s="587"/>
      <c r="M5" s="1013" t="s">
        <v>3025</v>
      </c>
      <c r="N5" s="1013"/>
      <c r="O5" s="1013"/>
    </row>
    <row r="6" spans="1:15" ht="47.25">
      <c r="A6" s="738"/>
      <c r="B6" s="772"/>
      <c r="C6" s="772" t="s">
        <v>3276</v>
      </c>
      <c r="D6" s="773"/>
      <c r="E6" s="774" t="s">
        <v>3277</v>
      </c>
      <c r="F6" s="773"/>
      <c r="G6" s="772" t="s">
        <v>3278</v>
      </c>
      <c r="H6" s="775"/>
      <c r="I6" s="776"/>
      <c r="J6" s="773"/>
      <c r="M6" s="1013"/>
      <c r="N6" s="1013"/>
      <c r="O6" s="1013"/>
    </row>
    <row r="7" spans="1:15" ht="15.75">
      <c r="A7" s="773"/>
      <c r="B7" s="773" t="s">
        <v>650</v>
      </c>
      <c r="C7" s="777">
        <f>Sources!C25</f>
        <v>0</v>
      </c>
      <c r="D7" s="773"/>
      <c r="E7" s="778">
        <f>G7-C7</f>
        <v>0</v>
      </c>
      <c r="F7" s="773"/>
      <c r="G7" s="779">
        <f>Sources!C82</f>
        <v>0</v>
      </c>
      <c r="H7" s="773"/>
      <c r="I7" s="780"/>
      <c r="J7" s="773"/>
      <c r="M7" s="1013"/>
      <c r="N7" s="1013"/>
      <c r="O7" s="1013"/>
    </row>
    <row r="8" spans="1:15" ht="15.75">
      <c r="A8" s="773"/>
      <c r="B8" s="773" t="s">
        <v>651</v>
      </c>
      <c r="C8" s="777">
        <f>Sources!C26</f>
        <v>0</v>
      </c>
      <c r="D8" s="773"/>
      <c r="E8" s="778">
        <f t="shared" ref="E8:E17" si="0">G8-C8</f>
        <v>0</v>
      </c>
      <c r="F8" s="773"/>
      <c r="G8" s="779">
        <f>Sources!C83</f>
        <v>0</v>
      </c>
      <c r="H8" s="773"/>
      <c r="I8" s="780"/>
      <c r="J8" s="773"/>
      <c r="M8" s="1013"/>
      <c r="N8" s="1013"/>
      <c r="O8" s="1013"/>
    </row>
    <row r="9" spans="1:15" ht="15.75">
      <c r="A9" s="773"/>
      <c r="B9" s="773" t="s">
        <v>3279</v>
      </c>
      <c r="C9" s="777">
        <f>Sources!C27</f>
        <v>0</v>
      </c>
      <c r="D9" s="773"/>
      <c r="E9" s="778">
        <f t="shared" si="0"/>
        <v>0</v>
      </c>
      <c r="F9" s="773"/>
      <c r="G9" s="779">
        <f>Sources!C84</f>
        <v>0</v>
      </c>
      <c r="H9" s="773"/>
      <c r="I9" s="776"/>
      <c r="J9" s="773"/>
      <c r="M9" s="1013"/>
      <c r="N9" s="1013"/>
      <c r="O9" s="1013"/>
    </row>
    <row r="10" spans="1:15" ht="15.75">
      <c r="A10" s="773"/>
      <c r="B10" s="773" t="s">
        <v>3280</v>
      </c>
      <c r="C10" s="777">
        <f>Sources!C28</f>
        <v>0</v>
      </c>
      <c r="D10" s="773"/>
      <c r="E10" s="778">
        <f t="shared" si="0"/>
        <v>0</v>
      </c>
      <c r="F10" s="773"/>
      <c r="G10" s="779">
        <f>Sources!C85</f>
        <v>0</v>
      </c>
      <c r="H10" s="773"/>
      <c r="I10" s="776"/>
      <c r="J10" s="773"/>
      <c r="M10" s="1013"/>
      <c r="N10" s="1013"/>
      <c r="O10" s="1013"/>
    </row>
    <row r="11" spans="1:15" ht="15.75">
      <c r="A11" s="773"/>
      <c r="B11" s="773" t="s">
        <v>3373</v>
      </c>
      <c r="C11" s="777">
        <f>Sources!C29</f>
        <v>0</v>
      </c>
      <c r="D11" s="773"/>
      <c r="E11" s="778">
        <f t="shared" si="0"/>
        <v>0</v>
      </c>
      <c r="F11" s="773"/>
      <c r="G11" s="779">
        <f>Sources!C86</f>
        <v>0</v>
      </c>
      <c r="H11" s="773"/>
      <c r="I11" s="776"/>
      <c r="J11" s="773"/>
    </row>
    <row r="12" spans="1:15" ht="15.75">
      <c r="A12" s="773"/>
      <c r="B12" s="773" t="s">
        <v>652</v>
      </c>
      <c r="C12" s="777">
        <f>Sources!C30</f>
        <v>0</v>
      </c>
      <c r="D12" s="773"/>
      <c r="E12" s="778">
        <f t="shared" si="0"/>
        <v>0</v>
      </c>
      <c r="F12" s="773"/>
      <c r="G12" s="781"/>
      <c r="H12" s="773"/>
      <c r="I12" s="776"/>
      <c r="J12" s="773"/>
    </row>
    <row r="13" spans="1:15" ht="15.75">
      <c r="A13" s="773"/>
      <c r="B13" s="773" t="s">
        <v>3389</v>
      </c>
      <c r="C13" s="777">
        <f>Sources!C31</f>
        <v>0</v>
      </c>
      <c r="D13" s="773"/>
      <c r="E13" s="778">
        <f t="shared" si="0"/>
        <v>0</v>
      </c>
      <c r="F13" s="773"/>
      <c r="G13" s="781"/>
      <c r="H13" s="773"/>
      <c r="I13" s="776"/>
      <c r="J13" s="773"/>
    </row>
    <row r="14" spans="1:15" ht="15.75">
      <c r="A14" s="773"/>
      <c r="B14" s="773" t="s">
        <v>3390</v>
      </c>
      <c r="C14" s="782">
        <f>Sources!C45</f>
        <v>0</v>
      </c>
      <c r="D14" s="773"/>
      <c r="E14" s="778">
        <f t="shared" si="0"/>
        <v>0</v>
      </c>
      <c r="F14" s="773"/>
      <c r="G14" s="779">
        <f>Sources!C98</f>
        <v>0</v>
      </c>
      <c r="H14" s="773"/>
      <c r="I14" s="776"/>
      <c r="J14" s="773"/>
    </row>
    <row r="15" spans="1:15" ht="15.75">
      <c r="A15" s="773"/>
      <c r="B15" s="773" t="s">
        <v>3391</v>
      </c>
      <c r="C15" s="782">
        <f>Sources!C55</f>
        <v>0</v>
      </c>
      <c r="D15" s="773"/>
      <c r="E15" s="778">
        <f t="shared" si="0"/>
        <v>0</v>
      </c>
      <c r="F15" s="773"/>
      <c r="G15" s="779">
        <f>Sources!C111</f>
        <v>0</v>
      </c>
      <c r="H15" s="773"/>
      <c r="I15" s="776"/>
      <c r="J15" s="773"/>
    </row>
    <row r="16" spans="1:15" ht="15.75">
      <c r="A16" s="773"/>
      <c r="B16" s="773" t="s">
        <v>3400</v>
      </c>
      <c r="C16" s="782">
        <f>Sources!C67</f>
        <v>0</v>
      </c>
      <c r="D16" s="773"/>
      <c r="E16" s="778">
        <f t="shared" si="0"/>
        <v>0</v>
      </c>
      <c r="F16" s="773"/>
      <c r="G16" s="779">
        <f>Sources!C125</f>
        <v>0</v>
      </c>
      <c r="H16" s="773"/>
      <c r="I16" s="776"/>
      <c r="J16" s="773"/>
    </row>
    <row r="17" spans="1:11" ht="15.75">
      <c r="A17" s="773"/>
      <c r="B17" s="783" t="s">
        <v>3281</v>
      </c>
      <c r="C17" s="784">
        <f>SUM(C7:C16)</f>
        <v>0</v>
      </c>
      <c r="D17" s="773"/>
      <c r="E17" s="778">
        <f t="shared" si="0"/>
        <v>0</v>
      </c>
      <c r="F17" s="773"/>
      <c r="G17" s="785">
        <f>SUM(G7:G16)</f>
        <v>0</v>
      </c>
      <c r="H17" s="786"/>
      <c r="I17" s="773"/>
      <c r="J17" s="773"/>
      <c r="K17" s="741"/>
    </row>
    <row r="18" spans="1:11" ht="16.5" thickBot="1">
      <c r="A18" s="773"/>
      <c r="B18" s="787"/>
      <c r="C18" s="788"/>
      <c r="D18" s="787"/>
      <c r="E18" s="789"/>
      <c r="F18" s="787"/>
      <c r="G18" s="788"/>
      <c r="H18" s="790"/>
      <c r="I18" s="791" t="s">
        <v>3282</v>
      </c>
      <c r="J18" s="773"/>
      <c r="K18" s="741"/>
    </row>
    <row r="19" spans="1:11" ht="16.5" thickBot="1">
      <c r="A19" s="773"/>
      <c r="B19" s="792"/>
      <c r="C19" s="793"/>
      <c r="D19" s="787"/>
      <c r="E19" s="787"/>
      <c r="F19" s="787"/>
      <c r="G19" s="793"/>
      <c r="H19" s="787"/>
      <c r="I19" s="794" t="e">
        <f>Sources!C117/'Const. to Perm.'!C24</f>
        <v>#DIV/0!</v>
      </c>
      <c r="J19" s="773"/>
    </row>
    <row r="20" spans="1:11" ht="15.75">
      <c r="A20" s="773"/>
      <c r="B20" s="795" t="s">
        <v>217</v>
      </c>
      <c r="C20" s="787"/>
      <c r="D20" s="787"/>
      <c r="E20" s="796"/>
      <c r="F20" s="787"/>
      <c r="G20" s="795"/>
      <c r="H20" s="787"/>
      <c r="I20" s="787"/>
      <c r="J20" s="773"/>
    </row>
    <row r="21" spans="1:11" ht="15.75">
      <c r="A21" s="773"/>
      <c r="B21" s="773" t="s">
        <v>3283</v>
      </c>
      <c r="C21" s="777">
        <f>Uses!F24</f>
        <v>0</v>
      </c>
      <c r="D21" s="773"/>
      <c r="E21" s="780" t="str">
        <f>IF((OR(C17&lt;&gt;G17,C17&lt;&gt;C26,G17&lt;&gt;C26)),"Total Perm Sources, Total Const. Sources, and/or Total Uses do not match","")</f>
        <v/>
      </c>
      <c r="F21" s="773"/>
      <c r="G21" s="797"/>
      <c r="H21" s="773"/>
      <c r="I21" s="773"/>
      <c r="J21" s="773"/>
      <c r="K21" s="82"/>
    </row>
    <row r="22" spans="1:11" ht="15.75">
      <c r="A22" s="773"/>
      <c r="B22" s="773" t="s">
        <v>3284</v>
      </c>
      <c r="C22" s="782">
        <f>Uses!F79-Uses!F99</f>
        <v>0</v>
      </c>
      <c r="D22" s="773"/>
      <c r="E22" s="798"/>
      <c r="F22" s="773"/>
      <c r="G22" s="797"/>
      <c r="H22" s="773"/>
      <c r="I22" s="773"/>
      <c r="J22" s="773"/>
    </row>
    <row r="23" spans="1:11" ht="15.75">
      <c r="A23" s="773"/>
      <c r="B23" s="773" t="s">
        <v>3285</v>
      </c>
      <c r="C23" s="782">
        <f>SUM(Uses!F82:F83)</f>
        <v>0</v>
      </c>
      <c r="D23" s="773"/>
      <c r="E23" s="798"/>
      <c r="F23" s="773"/>
      <c r="G23" s="797"/>
      <c r="H23" s="773"/>
      <c r="I23" s="773"/>
      <c r="J23" s="773"/>
    </row>
    <row r="24" spans="1:11" ht="15.75">
      <c r="A24" s="773"/>
      <c r="B24" s="773" t="s">
        <v>943</v>
      </c>
      <c r="C24" s="782">
        <f>Uses!F88</f>
        <v>0</v>
      </c>
      <c r="D24" s="773"/>
      <c r="E24" s="798"/>
      <c r="F24" s="773"/>
      <c r="G24" s="797"/>
      <c r="H24" s="773"/>
      <c r="I24" s="773"/>
      <c r="J24" s="773"/>
    </row>
    <row r="25" spans="1:11" ht="15.75">
      <c r="A25" s="773"/>
      <c r="B25" s="773" t="s">
        <v>3286</v>
      </c>
      <c r="C25" s="782">
        <f>Uses!F99-Uses!F88</f>
        <v>0</v>
      </c>
      <c r="D25" s="773"/>
      <c r="E25" s="798"/>
      <c r="F25" s="773"/>
      <c r="G25" s="799"/>
      <c r="H25" s="773"/>
      <c r="I25" s="773"/>
      <c r="J25" s="773"/>
    </row>
    <row r="26" spans="1:11" ht="15.75">
      <c r="A26" s="773"/>
      <c r="B26" s="783" t="s">
        <v>3281</v>
      </c>
      <c r="C26" s="800">
        <f>SUM(C21:C25)</f>
        <v>0</v>
      </c>
      <c r="D26" s="773"/>
      <c r="E26" s="797"/>
      <c r="F26" s="773"/>
      <c r="G26" s="797"/>
      <c r="H26" s="773"/>
      <c r="I26" s="773"/>
      <c r="J26" s="801"/>
    </row>
    <row r="28" spans="1:11">
      <c r="C28" s="742"/>
      <c r="G28" s="743"/>
    </row>
    <row r="29" spans="1:11">
      <c r="C29" s="742"/>
    </row>
    <row r="30" spans="1:11">
      <c r="C30" s="742"/>
      <c r="G30" s="743"/>
    </row>
    <row r="32" spans="1:11">
      <c r="B32" s="744"/>
    </row>
  </sheetData>
  <sheetProtection algorithmName="SHA-512" hashValue="Oe9KhPpTlVr/8vEd1BxafrxJPUkZc1C9jnkOevRc3lqNks4AQH+Y8J7mGQ//Kx1dnhWWrRBHH8f4AWcZPxbAPQ==" saltValue="fcEwUBdRQJU2KM1g+dm8Ag==" spinCount="100000" sheet="1" objects="1" scenarios="1" autoFilter="0"/>
  <mergeCells count="1">
    <mergeCell ref="M5:O10"/>
  </mergeCells>
  <pageMargins left="0.45" right="0.45" top="0.25" bottom="0.75" header="0.3" footer="0.3"/>
  <pageSetup fitToHeight="0" orientation="landscape" verticalDpi="200"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AZ73"/>
  <sheetViews>
    <sheetView zoomScaleNormal="100" workbookViewId="0">
      <selection activeCell="B8" sqref="B8"/>
    </sheetView>
  </sheetViews>
  <sheetFormatPr defaultRowHeight="15"/>
  <cols>
    <col min="1" max="1" width="3.140625" style="418" customWidth="1"/>
    <col min="2" max="2" width="13.85546875" style="359" customWidth="1"/>
    <col min="3" max="3" width="6.28515625" style="359" customWidth="1"/>
    <col min="4" max="4" width="8.85546875" style="359" customWidth="1"/>
    <col min="5" max="5" width="11.140625" style="359" customWidth="1"/>
    <col min="6" max="6" width="10.5703125" style="359" customWidth="1"/>
    <col min="7" max="7" width="11.7109375" style="359" customWidth="1"/>
    <col min="8" max="8" width="14.28515625" style="359" customWidth="1"/>
    <col min="9" max="9" width="11" style="359" customWidth="1"/>
    <col min="10" max="10" width="9.140625" style="359"/>
    <col min="11" max="11" width="15.5703125" style="359" customWidth="1"/>
    <col min="12" max="12" width="28.5703125" style="359" customWidth="1"/>
    <col min="13" max="13" width="15.85546875" style="359" customWidth="1"/>
    <col min="14" max="14" width="6.85546875" style="359" customWidth="1"/>
    <col min="15" max="15" width="9.7109375" style="359" customWidth="1"/>
    <col min="16" max="16" width="1.7109375" style="825" customWidth="1"/>
    <col min="17" max="17" width="3.28515625" style="359" customWidth="1"/>
    <col min="18" max="18" width="3.42578125" style="359" customWidth="1"/>
    <col min="19" max="19" width="20.28515625" style="359" customWidth="1"/>
    <col min="20" max="20" width="8.85546875" style="359" customWidth="1"/>
    <col min="21" max="21" width="10.7109375" style="359" customWidth="1"/>
    <col min="22" max="25" width="8.85546875" style="359" customWidth="1"/>
    <col min="26" max="27" width="11" style="359" customWidth="1"/>
    <col min="28" max="36" width="8.85546875" style="359" customWidth="1"/>
    <col min="37" max="37" width="21.5703125" style="359" customWidth="1"/>
    <col min="38" max="38" width="19.42578125" style="359" customWidth="1"/>
    <col min="39" max="39" width="2.42578125" style="391" customWidth="1"/>
    <col min="40" max="51" width="8.85546875" style="359" hidden="1" customWidth="1"/>
    <col min="52" max="52" width="2.42578125" style="391" customWidth="1"/>
    <col min="53" max="16384" width="9.140625" style="359"/>
  </cols>
  <sheetData>
    <row r="1" spans="1:52">
      <c r="A1" s="350" t="str">
        <f>'Development Info'!A1</f>
        <v xml:space="preserve">Virginia Housing Rental Housing Loan Application  </v>
      </c>
      <c r="N1" s="370"/>
    </row>
    <row r="2" spans="1:52" ht="7.9" customHeight="1" thickBot="1">
      <c r="A2" s="18"/>
      <c r="B2" s="1"/>
      <c r="C2" s="1"/>
      <c r="D2" s="1"/>
      <c r="E2" s="1"/>
      <c r="F2" s="1"/>
      <c r="G2" s="1"/>
      <c r="H2" s="1"/>
      <c r="I2" s="1"/>
      <c r="J2" s="1"/>
      <c r="K2" s="1"/>
      <c r="L2" s="1"/>
      <c r="M2" s="1"/>
      <c r="N2" s="739"/>
      <c r="O2" s="559"/>
    </row>
    <row r="3" spans="1:52" ht="6.75" customHeight="1">
      <c r="N3" s="370"/>
      <c r="T3" s="366"/>
    </row>
    <row r="4" spans="1:52" ht="15.75">
      <c r="A4" s="535" t="s">
        <v>3383</v>
      </c>
      <c r="E4" s="602" t="s">
        <v>3320</v>
      </c>
      <c r="L4" s="1014" t="s">
        <v>976</v>
      </c>
      <c r="M4" s="1014"/>
      <c r="N4" s="370"/>
      <c r="T4" s="418" t="s">
        <v>648</v>
      </c>
    </row>
    <row r="5" spans="1:52" ht="6" customHeight="1">
      <c r="A5" s="534"/>
      <c r="B5" s="418"/>
      <c r="L5" s="1014"/>
      <c r="M5" s="1014"/>
      <c r="N5" s="370"/>
    </row>
    <row r="6" spans="1:52" ht="7.5" customHeight="1">
      <c r="L6" s="1014"/>
      <c r="M6" s="1014"/>
      <c r="N6" s="370"/>
    </row>
    <row r="7" spans="1:52" s="603" customFormat="1" ht="35.25" customHeight="1">
      <c r="A7" s="586"/>
      <c r="B7" s="540" t="s">
        <v>142</v>
      </c>
      <c r="C7" s="540" t="s">
        <v>143</v>
      </c>
      <c r="D7" s="540" t="s">
        <v>144</v>
      </c>
      <c r="E7" s="540" t="s">
        <v>644</v>
      </c>
      <c r="F7" s="540" t="s">
        <v>146</v>
      </c>
      <c r="G7" s="540" t="s">
        <v>145</v>
      </c>
      <c r="H7" s="540" t="s">
        <v>702</v>
      </c>
      <c r="I7" s="540" t="s">
        <v>149</v>
      </c>
      <c r="J7" s="540" t="s">
        <v>147</v>
      </c>
      <c r="K7" s="540" t="s">
        <v>148</v>
      </c>
      <c r="L7" s="540" t="s">
        <v>562</v>
      </c>
      <c r="N7" s="604"/>
      <c r="O7" s="359"/>
      <c r="P7" s="826"/>
      <c r="Q7" s="586"/>
      <c r="S7" s="603" t="s">
        <v>561</v>
      </c>
      <c r="T7" s="168" t="s">
        <v>129</v>
      </c>
      <c r="U7" s="168" t="s">
        <v>131</v>
      </c>
      <c r="V7" s="168" t="s">
        <v>132</v>
      </c>
      <c r="W7" s="168" t="s">
        <v>133</v>
      </c>
      <c r="X7" s="168" t="s">
        <v>134</v>
      </c>
      <c r="Y7" s="168" t="s">
        <v>135</v>
      </c>
      <c r="Z7" s="168" t="s">
        <v>136</v>
      </c>
      <c r="AA7" s="168" t="s">
        <v>3007</v>
      </c>
      <c r="AB7" s="168" t="s">
        <v>137</v>
      </c>
      <c r="AC7" s="168" t="s">
        <v>138</v>
      </c>
      <c r="AD7" s="168" t="s">
        <v>139</v>
      </c>
      <c r="AE7" s="168" t="s">
        <v>140</v>
      </c>
      <c r="AF7" s="168" t="str">
        <f>IF(Amenities!C18="","Additional A. N/A", Amenities!C18)</f>
        <v>Additional A. N/A</v>
      </c>
      <c r="AG7" s="168" t="str">
        <f>IF(Amenities!C19="","Additional b. N/A", Amenities!C19)</f>
        <v>Additional b. N/A</v>
      </c>
      <c r="AH7" s="168" t="str">
        <f>IF(Amenities!C20="","Additional c. N/A", Amenities!C20)</f>
        <v>Additional c. N/A</v>
      </c>
      <c r="AI7" s="168" t="str">
        <f>IF(Amenities!G18="","Additional d. N/A", Amenities!G18)</f>
        <v>Additional d. N/A</v>
      </c>
      <c r="AJ7" s="168" t="str">
        <f>IF(Amenities!G19="","Additional e. N/A", Amenities!G19)</f>
        <v>Additional e. N/A</v>
      </c>
      <c r="AK7" s="168" t="s">
        <v>3015</v>
      </c>
      <c r="AL7" s="168" t="s">
        <v>563</v>
      </c>
      <c r="AM7" s="606"/>
      <c r="AN7" s="603" t="s">
        <v>130</v>
      </c>
      <c r="AO7" s="603" t="s">
        <v>641</v>
      </c>
      <c r="AP7" s="603" t="s">
        <v>501</v>
      </c>
      <c r="AR7" s="477" t="s">
        <v>53</v>
      </c>
      <c r="AS7" s="603" t="s">
        <v>3008</v>
      </c>
      <c r="AT7" s="603" t="s">
        <v>3009</v>
      </c>
      <c r="AU7" s="603" t="s">
        <v>3010</v>
      </c>
      <c r="AV7" s="603" t="s">
        <v>3011</v>
      </c>
      <c r="AW7" s="603" t="s">
        <v>3012</v>
      </c>
      <c r="AY7" s="603" t="s">
        <v>688</v>
      </c>
      <c r="AZ7" s="606"/>
    </row>
    <row r="8" spans="1:52">
      <c r="A8" s="418">
        <v>1</v>
      </c>
      <c r="B8" s="607"/>
      <c r="C8" s="608"/>
      <c r="D8" s="543"/>
      <c r="E8" s="543"/>
      <c r="F8" s="634"/>
      <c r="G8" s="609"/>
      <c r="H8" s="579"/>
      <c r="I8" s="657">
        <f>F8+H8</f>
        <v>0</v>
      </c>
      <c r="J8" s="656">
        <f>IFERROR(I8/D8,0)</f>
        <v>0</v>
      </c>
      <c r="K8" s="656">
        <f>C8*F8*12</f>
        <v>0</v>
      </c>
      <c r="L8" s="612"/>
      <c r="R8" s="418">
        <v>1</v>
      </c>
      <c r="S8" s="359">
        <f>B8</f>
        <v>0</v>
      </c>
      <c r="T8" s="180" t="str">
        <f>IF(C8=0, "",Amenities!$D$8)</f>
        <v/>
      </c>
      <c r="U8" s="180" t="str">
        <f>IF(C8=0,"",Amenities!$D$9)</f>
        <v/>
      </c>
      <c r="V8" s="180" t="str">
        <f>IF(C8=0,"",Amenities!$D$10)</f>
        <v/>
      </c>
      <c r="W8" s="180" t="str">
        <f>IF(C8=0, "",Amenities!$D$11)</f>
        <v/>
      </c>
      <c r="X8" s="180" t="str">
        <f>IF(C8=0,"",Amenities!$D$12)</f>
        <v/>
      </c>
      <c r="Y8" s="180" t="str">
        <f>IF(C8 = 0,"",Amenities!$D$13)</f>
        <v/>
      </c>
      <c r="Z8" s="180" t="str">
        <f>IF(C8=0,"",Amenities!$D$14)</f>
        <v/>
      </c>
      <c r="AA8" s="180" t="str">
        <f>IF(C8=0,"",Amenities!$J$8)</f>
        <v/>
      </c>
      <c r="AB8" s="180" t="str">
        <f>IF(C8=0,"",Amenities!$H$9)</f>
        <v/>
      </c>
      <c r="AC8" s="180" t="str">
        <f>IF(C8=0,"",Amenities!$H$10)</f>
        <v/>
      </c>
      <c r="AD8" s="180" t="str">
        <f>IF(C8=0,"",Amenities!$H$11)</f>
        <v/>
      </c>
      <c r="AE8" s="180" t="str">
        <f>IF($C8=0,"",Amenities!$H$12)</f>
        <v/>
      </c>
      <c r="AF8" s="180" t="str">
        <f>IF($C8=0,"",Amenities!$C$18)</f>
        <v/>
      </c>
      <c r="AG8" s="180" t="str">
        <f>IF($C8=0,"",Amenities!$C$19)</f>
        <v/>
      </c>
      <c r="AH8" s="180" t="str">
        <f>IF($C8=0,"",Amenities!$C$20)</f>
        <v/>
      </c>
      <c r="AI8" s="180" t="str">
        <f>IF($C8=0,"",Amenities!$G$18)</f>
        <v/>
      </c>
      <c r="AJ8" s="180" t="str">
        <f>IF($C8=0,"",Amenities!$G$19)</f>
        <v/>
      </c>
      <c r="AK8" s="180"/>
      <c r="AL8" s="181" t="str">
        <f>IF(C8=0,"",Amenities!$D$22)</f>
        <v/>
      </c>
      <c r="AN8" s="359" t="str">
        <f>IF($C8=0,"",IF($E8= "DEN", TRUE, FALSE))</f>
        <v/>
      </c>
      <c r="AO8" s="359" t="str">
        <f>IF($C8=0,"",IF($E8="Sunroom",TRUE,FALSE))</f>
        <v/>
      </c>
      <c r="AP8" s="359" t="str">
        <f>IF($C8=0,"",IF($E8="Loft", TRUE, FALSE))</f>
        <v/>
      </c>
      <c r="AR8" s="359" t="b">
        <v>1</v>
      </c>
      <c r="AS8" s="359" t="b">
        <f>IF(AF8&gt;"",TRUE, FALSE)</f>
        <v>0</v>
      </c>
      <c r="AT8" s="359" t="b">
        <f t="shared" ref="AT8:AW8" si="0">IF(AG8&gt;"",TRUE, FALSE)</f>
        <v>0</v>
      </c>
      <c r="AU8" s="359" t="b">
        <f t="shared" si="0"/>
        <v>0</v>
      </c>
      <c r="AV8" s="359" t="b">
        <f t="shared" si="0"/>
        <v>0</v>
      </c>
      <c r="AW8" s="359" t="b">
        <f t="shared" si="0"/>
        <v>0</v>
      </c>
      <c r="AY8" s="359">
        <f t="shared" ref="AY8:AY39" si="1">C8*D8</f>
        <v>0</v>
      </c>
    </row>
    <row r="9" spans="1:52">
      <c r="A9" s="418">
        <v>2</v>
      </c>
      <c r="B9" s="607"/>
      <c r="C9" s="608"/>
      <c r="D9" s="543"/>
      <c r="E9" s="543"/>
      <c r="F9" s="634"/>
      <c r="G9" s="609"/>
      <c r="H9" s="579"/>
      <c r="I9" s="657">
        <f t="shared" ref="I9:I32" si="2">F9+H9</f>
        <v>0</v>
      </c>
      <c r="J9" s="656">
        <f t="shared" ref="J9:J37" si="3">IFERROR(I9/D9,0)</f>
        <v>0</v>
      </c>
      <c r="K9" s="656">
        <f t="shared" ref="K9:K32" si="4">C9*F9*12</f>
        <v>0</v>
      </c>
      <c r="L9" s="612"/>
      <c r="N9" s="1021"/>
      <c r="R9" s="418">
        <v>2</v>
      </c>
      <c r="S9" s="359">
        <f t="shared" ref="S9:S17" si="5">B9</f>
        <v>0</v>
      </c>
      <c r="T9" s="180" t="str">
        <f>IF(C9=0, "",Amenities!$D$8)</f>
        <v/>
      </c>
      <c r="U9" s="180" t="str">
        <f>IF(C9=0,"",Amenities!$D$9)</f>
        <v/>
      </c>
      <c r="V9" s="180" t="str">
        <f>IF(C9=0,"",Amenities!$D$10)</f>
        <v/>
      </c>
      <c r="W9" s="180" t="str">
        <f>IF(C9=0, "",Amenities!$D$11)</f>
        <v/>
      </c>
      <c r="X9" s="180" t="str">
        <f>IF(C9=0,"",Amenities!$D$12)</f>
        <v/>
      </c>
      <c r="Y9" s="180" t="str">
        <f>IF(C9 = 0,"",Amenities!$D$13)</f>
        <v/>
      </c>
      <c r="Z9" s="180" t="str">
        <f>IF(C9=0,"",Amenities!$D$14)</f>
        <v/>
      </c>
      <c r="AA9" s="180" t="str">
        <f>IF(C9=0,"",Amenities!$J$8)</f>
        <v/>
      </c>
      <c r="AB9" s="180" t="str">
        <f>IF(C9=0,"",Amenities!$H$9)</f>
        <v/>
      </c>
      <c r="AC9" s="180" t="str">
        <f>IF(C9=0,"",Amenities!$H$10)</f>
        <v/>
      </c>
      <c r="AD9" s="180" t="str">
        <f>IF(C9=0,"",Amenities!$H$11)</f>
        <v/>
      </c>
      <c r="AE9" s="180" t="str">
        <f>IF(C9=0,"",Amenities!$H$12)</f>
        <v/>
      </c>
      <c r="AF9" s="180" t="str">
        <f>IF($C9=0,"",Amenities!$C$18)</f>
        <v/>
      </c>
      <c r="AG9" s="180" t="str">
        <f>IF($C9=0,"",Amenities!$C$19)</f>
        <v/>
      </c>
      <c r="AH9" s="180" t="str">
        <f>IF($C9=0,"",Amenities!$C$20)</f>
        <v/>
      </c>
      <c r="AI9" s="180" t="str">
        <f>IF($C9=0,"",Amenities!$G$18)</f>
        <v/>
      </c>
      <c r="AJ9" s="180" t="str">
        <f>IF($C9=0,"",Amenities!$G$19)</f>
        <v/>
      </c>
      <c r="AK9" s="180"/>
      <c r="AL9" s="181" t="str">
        <f>IF(C9=0,"",Amenities!$D$22)</f>
        <v/>
      </c>
      <c r="AN9" s="359" t="str">
        <f t="shared" ref="AN9:AN57" si="6">IF($C9=0,"",IF($E9= "DEN", TRUE, FALSE))</f>
        <v/>
      </c>
      <c r="AO9" s="359" t="str">
        <f t="shared" ref="AO9:AO57" si="7">IF($C9=0,"",IF($E9="Sunroom",TRUE,FALSE))</f>
        <v/>
      </c>
      <c r="AP9" s="359" t="str">
        <f t="shared" ref="AP9:AP57" si="8">IF($C9=0,"",IF($E9="Loft", TRUE, FALSE))</f>
        <v/>
      </c>
      <c r="AR9" s="359" t="b">
        <v>0</v>
      </c>
      <c r="AS9" s="359" t="b">
        <f t="shared" ref="AS9:AS57" si="9">IF(AF9&gt;"",TRUE, FALSE)</f>
        <v>0</v>
      </c>
      <c r="AT9" s="359" t="b">
        <f t="shared" ref="AT9:AT57" si="10">IF(AG9&gt;"",TRUE, FALSE)</f>
        <v>0</v>
      </c>
      <c r="AU9" s="359" t="b">
        <f t="shared" ref="AU9:AU57" si="11">IF(AH9&gt;"",TRUE, FALSE)</f>
        <v>0</v>
      </c>
      <c r="AV9" s="359" t="b">
        <f t="shared" ref="AV9:AV57" si="12">IF(AI9&gt;"",TRUE, FALSE)</f>
        <v>0</v>
      </c>
      <c r="AW9" s="359" t="b">
        <f t="shared" ref="AW9:AW57" si="13">IF(AJ9&gt;"",TRUE, FALSE)</f>
        <v>0</v>
      </c>
      <c r="AY9" s="359">
        <f t="shared" si="1"/>
        <v>0</v>
      </c>
    </row>
    <row r="10" spans="1:52">
      <c r="A10" s="418">
        <v>3</v>
      </c>
      <c r="B10" s="607"/>
      <c r="C10" s="608"/>
      <c r="D10" s="543"/>
      <c r="E10" s="543"/>
      <c r="F10" s="634"/>
      <c r="G10" s="609"/>
      <c r="H10" s="579"/>
      <c r="I10" s="657">
        <f t="shared" si="2"/>
        <v>0</v>
      </c>
      <c r="J10" s="656">
        <f t="shared" si="3"/>
        <v>0</v>
      </c>
      <c r="K10" s="656">
        <f t="shared" si="4"/>
        <v>0</v>
      </c>
      <c r="L10" s="612"/>
      <c r="N10" s="1021"/>
      <c r="R10" s="418">
        <v>3</v>
      </c>
      <c r="S10" s="359">
        <f t="shared" si="5"/>
        <v>0</v>
      </c>
      <c r="T10" s="180" t="str">
        <f>IF(C10=0, "",Amenities!$D$8)</f>
        <v/>
      </c>
      <c r="U10" s="180" t="str">
        <f>IF(C10=0,"",Amenities!$D$9)</f>
        <v/>
      </c>
      <c r="V10" s="180" t="str">
        <f>IF(C10=0,"",Amenities!$D$10)</f>
        <v/>
      </c>
      <c r="W10" s="180" t="str">
        <f>IF(C10=0, "",Amenities!$D$11)</f>
        <v/>
      </c>
      <c r="X10" s="180" t="str">
        <f>IF(C10=0,"",Amenities!$D$12)</f>
        <v/>
      </c>
      <c r="Y10" s="180" t="str">
        <f>IF(C10 = 0,"",Amenities!$D$13)</f>
        <v/>
      </c>
      <c r="Z10" s="180" t="str">
        <f>IF(C10=0,"",Amenities!$D$14)</f>
        <v/>
      </c>
      <c r="AA10" s="180" t="str">
        <f>IF(C10=0,"",Amenities!$J$8)</f>
        <v/>
      </c>
      <c r="AB10" s="180" t="str">
        <f>IF(C10=0,"",Amenities!$H$9)</f>
        <v/>
      </c>
      <c r="AC10" s="180" t="str">
        <f>IF(C10=0,"",Amenities!$H$10)</f>
        <v/>
      </c>
      <c r="AD10" s="180" t="str">
        <f>IF(C10=0,"",Amenities!$H$11)</f>
        <v/>
      </c>
      <c r="AE10" s="180" t="str">
        <f>IF(C10=0,"",Amenities!$H$12)</f>
        <v/>
      </c>
      <c r="AF10" s="180" t="str">
        <f>IF($C10=0,"",Amenities!$C$18)</f>
        <v/>
      </c>
      <c r="AG10" s="180" t="str">
        <f>IF($C10=0,"",Amenities!$C$19)</f>
        <v/>
      </c>
      <c r="AH10" s="180" t="str">
        <f>IF($C10=0,"",Amenities!$C$20)</f>
        <v/>
      </c>
      <c r="AI10" s="180" t="str">
        <f>IF($C10=0,"",Amenities!$G$18)</f>
        <v/>
      </c>
      <c r="AJ10" s="180" t="str">
        <f>IF($C10=0,"",Amenities!$G$19)</f>
        <v/>
      </c>
      <c r="AK10" s="180"/>
      <c r="AL10" s="181" t="str">
        <f>IF(C10=0,"",Amenities!$D$22)</f>
        <v/>
      </c>
      <c r="AN10" s="359" t="str">
        <f t="shared" si="6"/>
        <v/>
      </c>
      <c r="AO10" s="359" t="str">
        <f t="shared" si="7"/>
        <v/>
      </c>
      <c r="AP10" s="359" t="str">
        <f t="shared" si="8"/>
        <v/>
      </c>
      <c r="AS10" s="359" t="b">
        <f t="shared" si="9"/>
        <v>0</v>
      </c>
      <c r="AT10" s="359" t="b">
        <f t="shared" si="10"/>
        <v>0</v>
      </c>
      <c r="AU10" s="359" t="b">
        <f t="shared" si="11"/>
        <v>0</v>
      </c>
      <c r="AV10" s="359" t="b">
        <f t="shared" si="12"/>
        <v>0</v>
      </c>
      <c r="AW10" s="359" t="b">
        <f t="shared" si="13"/>
        <v>0</v>
      </c>
      <c r="AY10" s="359">
        <f t="shared" si="1"/>
        <v>0</v>
      </c>
    </row>
    <row r="11" spans="1:52">
      <c r="A11" s="418">
        <v>4</v>
      </c>
      <c r="B11" s="607"/>
      <c r="C11" s="608"/>
      <c r="D11" s="543"/>
      <c r="E11" s="543"/>
      <c r="F11" s="634"/>
      <c r="G11" s="609"/>
      <c r="H11" s="579"/>
      <c r="I11" s="657">
        <f t="shared" si="2"/>
        <v>0</v>
      </c>
      <c r="J11" s="656">
        <f t="shared" si="3"/>
        <v>0</v>
      </c>
      <c r="K11" s="656">
        <f t="shared" si="4"/>
        <v>0</v>
      </c>
      <c r="L11" s="612"/>
      <c r="N11" s="1021"/>
      <c r="R11" s="418">
        <v>4</v>
      </c>
      <c r="S11" s="359">
        <f t="shared" si="5"/>
        <v>0</v>
      </c>
      <c r="T11" s="180" t="str">
        <f>IF(C11=0, "",Amenities!$D$8)</f>
        <v/>
      </c>
      <c r="U11" s="180" t="str">
        <f>IF(C11=0,"",Amenities!$D$9)</f>
        <v/>
      </c>
      <c r="V11" s="180" t="str">
        <f>IF(C11=0,"",Amenities!$D$10)</f>
        <v/>
      </c>
      <c r="W11" s="180" t="str">
        <f>IF(C11=0, "",Amenities!$D$11)</f>
        <v/>
      </c>
      <c r="X11" s="180" t="str">
        <f>IF(C11=0,"",Amenities!$D$12)</f>
        <v/>
      </c>
      <c r="Y11" s="180" t="str">
        <f>IF(C11 = 0,"",Amenities!$D$13)</f>
        <v/>
      </c>
      <c r="Z11" s="180" t="str">
        <f>IF(C11=0,"",Amenities!$D$14)</f>
        <v/>
      </c>
      <c r="AA11" s="180" t="str">
        <f>IF(C11=0,"",Amenities!$J$8)</f>
        <v/>
      </c>
      <c r="AB11" s="180" t="str">
        <f>IF(C11=0,"",Amenities!$H$9)</f>
        <v/>
      </c>
      <c r="AC11" s="180" t="str">
        <f>IF(C11=0,"",Amenities!$H$10)</f>
        <v/>
      </c>
      <c r="AD11" s="180" t="str">
        <f>IF(C11=0,"",Amenities!$H$11)</f>
        <v/>
      </c>
      <c r="AE11" s="180" t="str">
        <f>IF(C11=0,"",Amenities!$H$12)</f>
        <v/>
      </c>
      <c r="AF11" s="180" t="str">
        <f>IF($C11=0,"",Amenities!$C$18)</f>
        <v/>
      </c>
      <c r="AG11" s="180" t="str">
        <f>IF($C11=0,"",Amenities!$C$19)</f>
        <v/>
      </c>
      <c r="AH11" s="180" t="str">
        <f>IF($C11=0,"",Amenities!$C$20)</f>
        <v/>
      </c>
      <c r="AI11" s="180" t="str">
        <f>IF($C11=0,"",Amenities!$G$18)</f>
        <v/>
      </c>
      <c r="AJ11" s="180" t="str">
        <f>IF($C11=0,"",Amenities!$G$19)</f>
        <v/>
      </c>
      <c r="AK11" s="180"/>
      <c r="AL11" s="181" t="str">
        <f>IF(C11=0,"",Amenities!$D$22)</f>
        <v/>
      </c>
      <c r="AN11" s="359" t="str">
        <f t="shared" si="6"/>
        <v/>
      </c>
      <c r="AO11" s="359" t="str">
        <f t="shared" si="7"/>
        <v/>
      </c>
      <c r="AP11" s="359" t="str">
        <f t="shared" si="8"/>
        <v/>
      </c>
      <c r="AS11" s="359" t="b">
        <f t="shared" si="9"/>
        <v>0</v>
      </c>
      <c r="AT11" s="359" t="b">
        <f t="shared" si="10"/>
        <v>0</v>
      </c>
      <c r="AU11" s="359" t="b">
        <f t="shared" si="11"/>
        <v>0</v>
      </c>
      <c r="AV11" s="359" t="b">
        <f t="shared" si="12"/>
        <v>0</v>
      </c>
      <c r="AW11" s="359" t="b">
        <f t="shared" si="13"/>
        <v>0</v>
      </c>
      <c r="AY11" s="359">
        <f t="shared" si="1"/>
        <v>0</v>
      </c>
    </row>
    <row r="12" spans="1:52">
      <c r="A12" s="418">
        <v>5</v>
      </c>
      <c r="B12" s="607"/>
      <c r="C12" s="608"/>
      <c r="D12" s="543"/>
      <c r="E12" s="543"/>
      <c r="F12" s="634"/>
      <c r="G12" s="609"/>
      <c r="H12" s="579"/>
      <c r="I12" s="657">
        <f t="shared" si="2"/>
        <v>0</v>
      </c>
      <c r="J12" s="656">
        <f t="shared" si="3"/>
        <v>0</v>
      </c>
      <c r="K12" s="656">
        <f t="shared" si="4"/>
        <v>0</v>
      </c>
      <c r="L12" s="612"/>
      <c r="R12" s="418">
        <v>5</v>
      </c>
      <c r="S12" s="359">
        <f t="shared" si="5"/>
        <v>0</v>
      </c>
      <c r="T12" s="180" t="str">
        <f>IF(C12=0, "",Amenities!$D$8)</f>
        <v/>
      </c>
      <c r="U12" s="180" t="str">
        <f>IF(C12=0,"",Amenities!$D$9)</f>
        <v/>
      </c>
      <c r="V12" s="180" t="str">
        <f>IF(C12=0,"",Amenities!$D$10)</f>
        <v/>
      </c>
      <c r="W12" s="180" t="str">
        <f>IF(C12=0, "",Amenities!$D$11)</f>
        <v/>
      </c>
      <c r="X12" s="180" t="str">
        <f>IF(C12=0,"",Amenities!$D$12)</f>
        <v/>
      </c>
      <c r="Y12" s="180" t="str">
        <f>IF(C12 = 0,"",Amenities!$D$13)</f>
        <v/>
      </c>
      <c r="Z12" s="180" t="str">
        <f>IF(C12=0,"",Amenities!$D$14)</f>
        <v/>
      </c>
      <c r="AA12" s="180" t="str">
        <f>IF(C12=0,"",Amenities!$J$8)</f>
        <v/>
      </c>
      <c r="AB12" s="180" t="str">
        <f>IF(C12=0,"",Amenities!$H$9)</f>
        <v/>
      </c>
      <c r="AC12" s="180" t="str">
        <f>IF(C12=0,"",Amenities!$H$10)</f>
        <v/>
      </c>
      <c r="AD12" s="180" t="str">
        <f>IF(C12=0,"",Amenities!$H$11)</f>
        <v/>
      </c>
      <c r="AE12" s="180" t="str">
        <f>IF(C12=0,"",Amenities!$H$12)</f>
        <v/>
      </c>
      <c r="AF12" s="180" t="str">
        <f>IF($C12=0,"",Amenities!$C$18)</f>
        <v/>
      </c>
      <c r="AG12" s="180" t="str">
        <f>IF($C12=0,"",Amenities!$C$19)</f>
        <v/>
      </c>
      <c r="AH12" s="180" t="str">
        <f>IF($C12=0,"",Amenities!$C$20)</f>
        <v/>
      </c>
      <c r="AI12" s="180" t="str">
        <f>IF($C12=0,"",Amenities!$G$18)</f>
        <v/>
      </c>
      <c r="AJ12" s="180" t="str">
        <f>IF($C12=0,"",Amenities!$G$19)</f>
        <v/>
      </c>
      <c r="AK12" s="180"/>
      <c r="AL12" s="181" t="str">
        <f>IF(C12=0,"",Amenities!$D$22)</f>
        <v/>
      </c>
      <c r="AN12" s="359" t="str">
        <f t="shared" si="6"/>
        <v/>
      </c>
      <c r="AO12" s="359" t="str">
        <f t="shared" si="7"/>
        <v/>
      </c>
      <c r="AP12" s="359" t="str">
        <f t="shared" si="8"/>
        <v/>
      </c>
      <c r="AR12" s="418" t="s">
        <v>642</v>
      </c>
      <c r="AS12" s="359" t="b">
        <f t="shared" si="9"/>
        <v>0</v>
      </c>
      <c r="AT12" s="359" t="b">
        <f t="shared" si="10"/>
        <v>0</v>
      </c>
      <c r="AU12" s="359" t="b">
        <f t="shared" si="11"/>
        <v>0</v>
      </c>
      <c r="AV12" s="359" t="b">
        <f t="shared" si="12"/>
        <v>0</v>
      </c>
      <c r="AW12" s="359" t="b">
        <f t="shared" si="13"/>
        <v>0</v>
      </c>
      <c r="AY12" s="359">
        <f t="shared" si="1"/>
        <v>0</v>
      </c>
    </row>
    <row r="13" spans="1:52">
      <c r="A13" s="418">
        <v>6</v>
      </c>
      <c r="B13" s="607"/>
      <c r="C13" s="608"/>
      <c r="D13" s="543"/>
      <c r="E13" s="543"/>
      <c r="F13" s="634"/>
      <c r="G13" s="609"/>
      <c r="H13" s="579"/>
      <c r="I13" s="657">
        <f t="shared" si="2"/>
        <v>0</v>
      </c>
      <c r="J13" s="656">
        <f t="shared" si="3"/>
        <v>0</v>
      </c>
      <c r="K13" s="656">
        <f t="shared" si="4"/>
        <v>0</v>
      </c>
      <c r="L13" s="612"/>
      <c r="R13" s="418">
        <v>6</v>
      </c>
      <c r="S13" s="359">
        <f t="shared" si="5"/>
        <v>0</v>
      </c>
      <c r="T13" s="180" t="str">
        <f>IF(C13=0, "",Amenities!$D$8)</f>
        <v/>
      </c>
      <c r="U13" s="180" t="str">
        <f>IF(C13=0,"",Amenities!$D$9)</f>
        <v/>
      </c>
      <c r="V13" s="180" t="str">
        <f>IF(C13=0,"",Amenities!$D$10)</f>
        <v/>
      </c>
      <c r="W13" s="180" t="str">
        <f>IF(C13=0, "",Amenities!$D$11)</f>
        <v/>
      </c>
      <c r="X13" s="180" t="str">
        <f>IF(C13=0,"",Amenities!$D$12)</f>
        <v/>
      </c>
      <c r="Y13" s="180" t="str">
        <f>IF(C13 = 0,"",Amenities!$D$13)</f>
        <v/>
      </c>
      <c r="Z13" s="180" t="str">
        <f>IF(C13=0,"",Amenities!$D$14)</f>
        <v/>
      </c>
      <c r="AA13" s="180" t="str">
        <f>IF(C13=0,"",Amenities!$J$8)</f>
        <v/>
      </c>
      <c r="AB13" s="180" t="str">
        <f>IF(C13=0,"",Amenities!$H$9)</f>
        <v/>
      </c>
      <c r="AC13" s="180" t="str">
        <f>IF(C13=0,"",Amenities!$H$10)</f>
        <v/>
      </c>
      <c r="AD13" s="180" t="str">
        <f>IF(C13=0,"",Amenities!$H$11)</f>
        <v/>
      </c>
      <c r="AE13" s="180" t="str">
        <f>IF(C13=0,"",Amenities!$H$12)</f>
        <v/>
      </c>
      <c r="AF13" s="180" t="str">
        <f>IF($C13=0,"",Amenities!$C$18)</f>
        <v/>
      </c>
      <c r="AG13" s="180" t="str">
        <f>IF($C13=0,"",Amenities!$C$19)</f>
        <v/>
      </c>
      <c r="AH13" s="180" t="str">
        <f>IF($C13=0,"",Amenities!$C$20)</f>
        <v/>
      </c>
      <c r="AI13" s="180" t="str">
        <f>IF($C13=0,"",Amenities!$G$18)</f>
        <v/>
      </c>
      <c r="AJ13" s="180" t="str">
        <f>IF($C13=0,"",Amenities!$G$19)</f>
        <v/>
      </c>
      <c r="AK13" s="180"/>
      <c r="AL13" s="181" t="str">
        <f>IF(C13=0,"",Amenities!$D$22)</f>
        <v/>
      </c>
      <c r="AN13" s="359" t="str">
        <f t="shared" si="6"/>
        <v/>
      </c>
      <c r="AO13" s="359" t="str">
        <f t="shared" si="7"/>
        <v/>
      </c>
      <c r="AP13" s="359" t="str">
        <f t="shared" si="8"/>
        <v/>
      </c>
      <c r="AR13" s="359" t="s">
        <v>130</v>
      </c>
      <c r="AS13" s="359" t="b">
        <f t="shared" si="9"/>
        <v>0</v>
      </c>
      <c r="AT13" s="359" t="b">
        <f t="shared" si="10"/>
        <v>0</v>
      </c>
      <c r="AU13" s="359" t="b">
        <f t="shared" si="11"/>
        <v>0</v>
      </c>
      <c r="AV13" s="359" t="b">
        <f t="shared" si="12"/>
        <v>0</v>
      </c>
      <c r="AW13" s="359" t="b">
        <f t="shared" si="13"/>
        <v>0</v>
      </c>
      <c r="AY13" s="359">
        <f t="shared" si="1"/>
        <v>0</v>
      </c>
    </row>
    <row r="14" spans="1:52">
      <c r="A14" s="418">
        <v>7</v>
      </c>
      <c r="B14" s="607"/>
      <c r="C14" s="608"/>
      <c r="D14" s="543"/>
      <c r="E14" s="543"/>
      <c r="F14" s="634"/>
      <c r="G14" s="609"/>
      <c r="H14" s="579"/>
      <c r="I14" s="657">
        <f t="shared" si="2"/>
        <v>0</v>
      </c>
      <c r="J14" s="656">
        <f t="shared" si="3"/>
        <v>0</v>
      </c>
      <c r="K14" s="656">
        <f t="shared" si="4"/>
        <v>0</v>
      </c>
      <c r="L14" s="612"/>
      <c r="R14" s="418">
        <v>7</v>
      </c>
      <c r="S14" s="359">
        <f t="shared" si="5"/>
        <v>0</v>
      </c>
      <c r="T14" s="180" t="str">
        <f>IF(C14=0, "",Amenities!$D$8)</f>
        <v/>
      </c>
      <c r="U14" s="180" t="str">
        <f>IF(C14=0,"",Amenities!$D$9)</f>
        <v/>
      </c>
      <c r="V14" s="180" t="str">
        <f>IF(C14=0,"",Amenities!$D$10)</f>
        <v/>
      </c>
      <c r="W14" s="180" t="str">
        <f>IF(C14=0, "",Amenities!$D$11)</f>
        <v/>
      </c>
      <c r="X14" s="180" t="str">
        <f>IF(C14=0,"",Amenities!$D$12)</f>
        <v/>
      </c>
      <c r="Y14" s="180" t="str">
        <f>IF(C14 = 0,"",Amenities!$D$13)</f>
        <v/>
      </c>
      <c r="Z14" s="180" t="str">
        <f>IF(C14=0,"",Amenities!$D$14)</f>
        <v/>
      </c>
      <c r="AA14" s="180" t="str">
        <f>IF(C14=0,"",Amenities!$J$8)</f>
        <v/>
      </c>
      <c r="AB14" s="180" t="str">
        <f>IF(C14=0,"",Amenities!$H$9)</f>
        <v/>
      </c>
      <c r="AC14" s="180" t="str">
        <f>IF(C14=0,"",Amenities!$H$10)</f>
        <v/>
      </c>
      <c r="AD14" s="180" t="str">
        <f>IF(C14=0,"",Amenities!$H$11)</f>
        <v/>
      </c>
      <c r="AE14" s="180" t="str">
        <f>IF(C14=0,"",Amenities!$H$12)</f>
        <v/>
      </c>
      <c r="AF14" s="180" t="str">
        <f>IF($C14=0,"",Amenities!$C$18)</f>
        <v/>
      </c>
      <c r="AG14" s="180" t="str">
        <f>IF($C14=0,"",Amenities!$C$19)</f>
        <v/>
      </c>
      <c r="AH14" s="180" t="str">
        <f>IF($C14=0,"",Amenities!$C$20)</f>
        <v/>
      </c>
      <c r="AI14" s="180" t="str">
        <f>IF($C14=0,"",Amenities!$G$18)</f>
        <v/>
      </c>
      <c r="AJ14" s="180" t="str">
        <f>IF($C14=0,"",Amenities!$G$19)</f>
        <v/>
      </c>
      <c r="AK14" s="180"/>
      <c r="AL14" s="181" t="str">
        <f>IF(C14=0,"",Amenities!$D$22)</f>
        <v/>
      </c>
      <c r="AN14" s="359" t="str">
        <f t="shared" si="6"/>
        <v/>
      </c>
      <c r="AO14" s="359" t="str">
        <f t="shared" si="7"/>
        <v/>
      </c>
      <c r="AP14" s="359" t="str">
        <f t="shared" si="8"/>
        <v/>
      </c>
      <c r="AR14" s="359" t="s">
        <v>501</v>
      </c>
      <c r="AS14" s="359" t="b">
        <f t="shared" si="9"/>
        <v>0</v>
      </c>
      <c r="AT14" s="359" t="b">
        <f t="shared" si="10"/>
        <v>0</v>
      </c>
      <c r="AU14" s="359" t="b">
        <f t="shared" si="11"/>
        <v>0</v>
      </c>
      <c r="AV14" s="359" t="b">
        <f t="shared" si="12"/>
        <v>0</v>
      </c>
      <c r="AW14" s="359" t="b">
        <f t="shared" si="13"/>
        <v>0</v>
      </c>
      <c r="AY14" s="359">
        <f t="shared" si="1"/>
        <v>0</v>
      </c>
    </row>
    <row r="15" spans="1:52">
      <c r="A15" s="418">
        <v>8</v>
      </c>
      <c r="B15" s="607"/>
      <c r="C15" s="608"/>
      <c r="D15" s="543"/>
      <c r="E15" s="543"/>
      <c r="F15" s="634"/>
      <c r="G15" s="609"/>
      <c r="H15" s="579"/>
      <c r="I15" s="657">
        <f t="shared" si="2"/>
        <v>0</v>
      </c>
      <c r="J15" s="656">
        <f t="shared" si="3"/>
        <v>0</v>
      </c>
      <c r="K15" s="656">
        <f t="shared" si="4"/>
        <v>0</v>
      </c>
      <c r="L15" s="612"/>
      <c r="R15" s="418">
        <v>8</v>
      </c>
      <c r="S15" s="359">
        <f t="shared" si="5"/>
        <v>0</v>
      </c>
      <c r="T15" s="180" t="str">
        <f>IF(C15=0, "",Amenities!$D$8)</f>
        <v/>
      </c>
      <c r="U15" s="180" t="str">
        <f>IF(C15=0,"",Amenities!$D$9)</f>
        <v/>
      </c>
      <c r="V15" s="180" t="str">
        <f>IF(C15=0,"",Amenities!$D$10)</f>
        <v/>
      </c>
      <c r="W15" s="180" t="str">
        <f>IF(C15=0, "",Amenities!$D$11)</f>
        <v/>
      </c>
      <c r="X15" s="180" t="str">
        <f>IF(C15=0,"",Amenities!$D$12)</f>
        <v/>
      </c>
      <c r="Y15" s="180" t="str">
        <f>IF(C15 = 0,"",Amenities!$D$13)</f>
        <v/>
      </c>
      <c r="Z15" s="180" t="str">
        <f>IF(C15=0,"",Amenities!$D$14)</f>
        <v/>
      </c>
      <c r="AA15" s="180" t="str">
        <f>IF(C15=0,"",Amenities!$J$8)</f>
        <v/>
      </c>
      <c r="AB15" s="180" t="str">
        <f>IF(C15=0,"",Amenities!$H$9)</f>
        <v/>
      </c>
      <c r="AC15" s="180" t="str">
        <f>IF(C15=0,"",Amenities!$H$10)</f>
        <v/>
      </c>
      <c r="AD15" s="180" t="str">
        <f>IF(C15=0,"",Amenities!$H$11)</f>
        <v/>
      </c>
      <c r="AE15" s="180" t="str">
        <f>IF(C15=0,"",Amenities!$H$12)</f>
        <v/>
      </c>
      <c r="AF15" s="180" t="str">
        <f>IF($C15=0,"",Amenities!$C$18)</f>
        <v/>
      </c>
      <c r="AG15" s="180" t="str">
        <f>IF($C15=0,"",Amenities!$C$19)</f>
        <v/>
      </c>
      <c r="AH15" s="180" t="str">
        <f>IF($C15=0,"",Amenities!$C$20)</f>
        <v/>
      </c>
      <c r="AI15" s="180" t="str">
        <f>IF($C15=0,"",Amenities!$G$18)</f>
        <v/>
      </c>
      <c r="AJ15" s="180" t="str">
        <f>IF($C15=0,"",Amenities!$G$19)</f>
        <v/>
      </c>
      <c r="AK15" s="180"/>
      <c r="AL15" s="181" t="str">
        <f>IF(C15=0,"",Amenities!$D$22)</f>
        <v/>
      </c>
      <c r="AN15" s="359" t="str">
        <f t="shared" si="6"/>
        <v/>
      </c>
      <c r="AO15" s="359" t="str">
        <f t="shared" si="7"/>
        <v/>
      </c>
      <c r="AP15" s="359" t="str">
        <f t="shared" si="8"/>
        <v/>
      </c>
      <c r="AR15" s="359" t="s">
        <v>641</v>
      </c>
      <c r="AS15" s="359" t="b">
        <f t="shared" si="9"/>
        <v>0</v>
      </c>
      <c r="AT15" s="359" t="b">
        <f t="shared" si="10"/>
        <v>0</v>
      </c>
      <c r="AU15" s="359" t="b">
        <f t="shared" si="11"/>
        <v>0</v>
      </c>
      <c r="AV15" s="359" t="b">
        <f t="shared" si="12"/>
        <v>0</v>
      </c>
      <c r="AW15" s="359" t="b">
        <f t="shared" si="13"/>
        <v>0</v>
      </c>
      <c r="AY15" s="359">
        <f t="shared" si="1"/>
        <v>0</v>
      </c>
    </row>
    <row r="16" spans="1:52">
      <c r="A16" s="418">
        <v>9</v>
      </c>
      <c r="B16" s="607"/>
      <c r="C16" s="608"/>
      <c r="D16" s="543"/>
      <c r="E16" s="543"/>
      <c r="F16" s="634"/>
      <c r="G16" s="609"/>
      <c r="H16" s="579"/>
      <c r="I16" s="657">
        <f t="shared" si="2"/>
        <v>0</v>
      </c>
      <c r="J16" s="656">
        <f t="shared" si="3"/>
        <v>0</v>
      </c>
      <c r="K16" s="656">
        <f t="shared" si="4"/>
        <v>0</v>
      </c>
      <c r="L16" s="612"/>
      <c r="R16" s="418">
        <v>9</v>
      </c>
      <c r="S16" s="359">
        <f t="shared" si="5"/>
        <v>0</v>
      </c>
      <c r="T16" s="180" t="str">
        <f>IF(C16=0, "",Amenities!$D$8)</f>
        <v/>
      </c>
      <c r="U16" s="180" t="str">
        <f>IF(C16=0,"",Amenities!$D$9)</f>
        <v/>
      </c>
      <c r="V16" s="180" t="str">
        <f>IF(C16=0,"",Amenities!$D$10)</f>
        <v/>
      </c>
      <c r="W16" s="180" t="str">
        <f>IF(C16=0, "",Amenities!$D$11)</f>
        <v/>
      </c>
      <c r="X16" s="180" t="str">
        <f>IF(C16=0,"",Amenities!$D$12)</f>
        <v/>
      </c>
      <c r="Y16" s="180" t="str">
        <f>IF(C16 = 0,"",Amenities!$D$13)</f>
        <v/>
      </c>
      <c r="Z16" s="180" t="str">
        <f>IF(C16=0,"",Amenities!$D$14)</f>
        <v/>
      </c>
      <c r="AA16" s="180" t="str">
        <f>IF(C16=0,"",Amenities!$J$8)</f>
        <v/>
      </c>
      <c r="AB16" s="180" t="str">
        <f>IF(C16=0,"",Amenities!$H$9)</f>
        <v/>
      </c>
      <c r="AC16" s="180" t="str">
        <f>IF(C16=0,"",Amenities!$H$10)</f>
        <v/>
      </c>
      <c r="AD16" s="180" t="str">
        <f>IF(C16=0,"",Amenities!$H$11)</f>
        <v/>
      </c>
      <c r="AE16" s="180" t="str">
        <f>IF(C16=0,"",Amenities!$H$12)</f>
        <v/>
      </c>
      <c r="AF16" s="180" t="str">
        <f>IF($C16=0,"",Amenities!$C$18)</f>
        <v/>
      </c>
      <c r="AG16" s="180" t="str">
        <f>IF($C16=0,"",Amenities!$C$19)</f>
        <v/>
      </c>
      <c r="AH16" s="180" t="str">
        <f>IF($C16=0,"",Amenities!$C$20)</f>
        <v/>
      </c>
      <c r="AI16" s="180" t="str">
        <f>IF($C16=0,"",Amenities!$G$18)</f>
        <v/>
      </c>
      <c r="AJ16" s="180" t="str">
        <f>IF($C16=0,"",Amenities!$G$19)</f>
        <v/>
      </c>
      <c r="AK16" s="180"/>
      <c r="AL16" s="181" t="str">
        <f>IF(C16=0,"",Amenities!$D$22)</f>
        <v/>
      </c>
      <c r="AN16" s="359" t="str">
        <f t="shared" si="6"/>
        <v/>
      </c>
      <c r="AO16" s="359" t="str">
        <f t="shared" si="7"/>
        <v/>
      </c>
      <c r="AP16" s="359" t="str">
        <f t="shared" si="8"/>
        <v/>
      </c>
      <c r="AR16" s="359" t="s">
        <v>643</v>
      </c>
      <c r="AS16" s="359" t="b">
        <f t="shared" si="9"/>
        <v>0</v>
      </c>
      <c r="AT16" s="359" t="b">
        <f t="shared" si="10"/>
        <v>0</v>
      </c>
      <c r="AU16" s="359" t="b">
        <f t="shared" si="11"/>
        <v>0</v>
      </c>
      <c r="AV16" s="359" t="b">
        <f t="shared" si="12"/>
        <v>0</v>
      </c>
      <c r="AW16" s="359" t="b">
        <f t="shared" si="13"/>
        <v>0</v>
      </c>
      <c r="AY16" s="359">
        <f t="shared" si="1"/>
        <v>0</v>
      </c>
    </row>
    <row r="17" spans="1:51">
      <c r="A17" s="418">
        <v>10</v>
      </c>
      <c r="B17" s="607"/>
      <c r="C17" s="608"/>
      <c r="D17" s="543"/>
      <c r="E17" s="543"/>
      <c r="F17" s="634"/>
      <c r="G17" s="609"/>
      <c r="H17" s="579"/>
      <c r="I17" s="657">
        <f t="shared" si="2"/>
        <v>0</v>
      </c>
      <c r="J17" s="656">
        <f t="shared" si="3"/>
        <v>0</v>
      </c>
      <c r="K17" s="656">
        <f t="shared" si="4"/>
        <v>0</v>
      </c>
      <c r="L17" s="612"/>
      <c r="R17" s="418">
        <v>10</v>
      </c>
      <c r="S17" s="359">
        <f t="shared" si="5"/>
        <v>0</v>
      </c>
      <c r="T17" s="180" t="str">
        <f>IF(C17=0, "",Amenities!$D$8)</f>
        <v/>
      </c>
      <c r="U17" s="180" t="str">
        <f>IF(C17=0,"",Amenities!$D$9)</f>
        <v/>
      </c>
      <c r="V17" s="180" t="str">
        <f>IF(C17=0,"",Amenities!$D$10)</f>
        <v/>
      </c>
      <c r="W17" s="180" t="str">
        <f>IF(C17=0, "",Amenities!$D$11)</f>
        <v/>
      </c>
      <c r="X17" s="180" t="str">
        <f>IF(C17=0,"",Amenities!$D$12)</f>
        <v/>
      </c>
      <c r="Y17" s="180" t="str">
        <f>IF(C17 = 0,"",Amenities!$D$13)</f>
        <v/>
      </c>
      <c r="Z17" s="180" t="str">
        <f>IF(C17=0,"",Amenities!$D$14)</f>
        <v/>
      </c>
      <c r="AA17" s="180" t="str">
        <f>IF(C17=0,"",Amenities!$J$8)</f>
        <v/>
      </c>
      <c r="AB17" s="180" t="str">
        <f>IF(C17=0,"",Amenities!$H$9)</f>
        <v/>
      </c>
      <c r="AC17" s="180" t="str">
        <f>IF(C17=0,"",Amenities!$H$10)</f>
        <v/>
      </c>
      <c r="AD17" s="180" t="str">
        <f>IF(C17=0,"",Amenities!$H$11)</f>
        <v/>
      </c>
      <c r="AE17" s="180" t="str">
        <f>IF(C17=0,"",Amenities!$H$12)</f>
        <v/>
      </c>
      <c r="AF17" s="180" t="str">
        <f>IF($C17=0,"",Amenities!$C$18)</f>
        <v/>
      </c>
      <c r="AG17" s="180" t="str">
        <f>IF($C17=0,"",Amenities!$C$19)</f>
        <v/>
      </c>
      <c r="AH17" s="180" t="str">
        <f>IF($C17=0,"",Amenities!$C$20)</f>
        <v/>
      </c>
      <c r="AI17" s="180" t="str">
        <f>IF($C17=0,"",Amenities!$G$18)</f>
        <v/>
      </c>
      <c r="AJ17" s="180" t="str">
        <f>IF($C17=0,"",Amenities!$G$19)</f>
        <v/>
      </c>
      <c r="AK17" s="180"/>
      <c r="AL17" s="181" t="str">
        <f>IF(C17=0,"",Amenities!$D$22)</f>
        <v/>
      </c>
      <c r="AN17" s="359" t="str">
        <f t="shared" si="6"/>
        <v/>
      </c>
      <c r="AO17" s="359" t="str">
        <f t="shared" si="7"/>
        <v/>
      </c>
      <c r="AP17" s="359" t="str">
        <f t="shared" si="8"/>
        <v/>
      </c>
      <c r="AS17" s="359" t="b">
        <f t="shared" si="9"/>
        <v>0</v>
      </c>
      <c r="AT17" s="359" t="b">
        <f t="shared" si="10"/>
        <v>0</v>
      </c>
      <c r="AU17" s="359" t="b">
        <f t="shared" si="11"/>
        <v>0</v>
      </c>
      <c r="AV17" s="359" t="b">
        <f t="shared" si="12"/>
        <v>0</v>
      </c>
      <c r="AW17" s="359" t="b">
        <f t="shared" si="13"/>
        <v>0</v>
      </c>
      <c r="AY17" s="359">
        <f t="shared" si="1"/>
        <v>0</v>
      </c>
    </row>
    <row r="18" spans="1:51">
      <c r="A18" s="418">
        <v>11</v>
      </c>
      <c r="B18" s="607"/>
      <c r="C18" s="608"/>
      <c r="D18" s="543"/>
      <c r="E18" s="543"/>
      <c r="F18" s="634"/>
      <c r="G18" s="609"/>
      <c r="H18" s="579"/>
      <c r="I18" s="657">
        <f t="shared" si="2"/>
        <v>0</v>
      </c>
      <c r="J18" s="656">
        <f t="shared" si="3"/>
        <v>0</v>
      </c>
      <c r="K18" s="656">
        <f t="shared" si="4"/>
        <v>0</v>
      </c>
      <c r="L18" s="612"/>
      <c r="R18" s="418">
        <v>11</v>
      </c>
      <c r="S18" s="359">
        <f t="shared" ref="S18:S42" si="14">B18</f>
        <v>0</v>
      </c>
      <c r="T18" s="180" t="str">
        <f>IF(C18=0, "",Amenities!$D$8)</f>
        <v/>
      </c>
      <c r="U18" s="180" t="str">
        <f>IF(C18=0,"",Amenities!$D$9)</f>
        <v/>
      </c>
      <c r="V18" s="180" t="str">
        <f>IF(C18=0,"",Amenities!$D$10)</f>
        <v/>
      </c>
      <c r="W18" s="180" t="str">
        <f>IF(C18=0, "",Amenities!$D$11)</f>
        <v/>
      </c>
      <c r="X18" s="180" t="str">
        <f>IF(C18=0,"",Amenities!$D$12)</f>
        <v/>
      </c>
      <c r="Y18" s="180" t="str">
        <f>IF(C18 = 0,"",Amenities!$D$13)</f>
        <v/>
      </c>
      <c r="Z18" s="180" t="str">
        <f>IF(C18=0,"",Amenities!$D$14)</f>
        <v/>
      </c>
      <c r="AA18" s="180" t="str">
        <f>IF(C18=0,"",Amenities!$J$8)</f>
        <v/>
      </c>
      <c r="AB18" s="180" t="str">
        <f>IF(C18=0,"",Amenities!$H$9)</f>
        <v/>
      </c>
      <c r="AC18" s="180" t="str">
        <f>IF(C18=0,"",Amenities!$H$10)</f>
        <v/>
      </c>
      <c r="AD18" s="180" t="str">
        <f>IF(C18=0,"",Amenities!$H$11)</f>
        <v/>
      </c>
      <c r="AE18" s="180" t="str">
        <f>IF(C18=0,"",Amenities!$H$12)</f>
        <v/>
      </c>
      <c r="AF18" s="180" t="str">
        <f>IF($C18=0,"",Amenities!$C$18)</f>
        <v/>
      </c>
      <c r="AG18" s="180" t="str">
        <f>IF($C18=0,"",Amenities!$C$19)</f>
        <v/>
      </c>
      <c r="AH18" s="180" t="str">
        <f>IF($C18=0,"",Amenities!$C$20)</f>
        <v/>
      </c>
      <c r="AI18" s="180" t="str">
        <f>IF($C18=0,"",Amenities!$G$18)</f>
        <v/>
      </c>
      <c r="AJ18" s="180" t="str">
        <f>IF($C18=0,"",Amenities!$G$19)</f>
        <v/>
      </c>
      <c r="AK18" s="180"/>
      <c r="AL18" s="181" t="str">
        <f>IF(C18=0,"",Amenities!$D$22)</f>
        <v/>
      </c>
      <c r="AN18" s="359" t="str">
        <f t="shared" si="6"/>
        <v/>
      </c>
      <c r="AO18" s="359" t="str">
        <f t="shared" si="7"/>
        <v/>
      </c>
      <c r="AP18" s="359" t="str">
        <f t="shared" si="8"/>
        <v/>
      </c>
      <c r="AS18" s="359" t="b">
        <f t="shared" si="9"/>
        <v>0</v>
      </c>
      <c r="AT18" s="359" t="b">
        <f t="shared" si="10"/>
        <v>0</v>
      </c>
      <c r="AU18" s="359" t="b">
        <f t="shared" si="11"/>
        <v>0</v>
      </c>
      <c r="AV18" s="359" t="b">
        <f t="shared" si="12"/>
        <v>0</v>
      </c>
      <c r="AW18" s="359" t="b">
        <f t="shared" si="13"/>
        <v>0</v>
      </c>
      <c r="AY18" s="359">
        <f t="shared" si="1"/>
        <v>0</v>
      </c>
    </row>
    <row r="19" spans="1:51">
      <c r="A19" s="418">
        <v>12</v>
      </c>
      <c r="B19" s="607"/>
      <c r="C19" s="608"/>
      <c r="D19" s="543"/>
      <c r="E19" s="543"/>
      <c r="F19" s="634"/>
      <c r="G19" s="609"/>
      <c r="H19" s="579"/>
      <c r="I19" s="657">
        <f t="shared" si="2"/>
        <v>0</v>
      </c>
      <c r="J19" s="656">
        <f t="shared" si="3"/>
        <v>0</v>
      </c>
      <c r="K19" s="656">
        <f t="shared" si="4"/>
        <v>0</v>
      </c>
      <c r="L19" s="612"/>
      <c r="R19" s="418">
        <v>12</v>
      </c>
      <c r="S19" s="359">
        <f t="shared" si="14"/>
        <v>0</v>
      </c>
      <c r="T19" s="180" t="str">
        <f>IF(C19=0, "",Amenities!$D$8)</f>
        <v/>
      </c>
      <c r="U19" s="180" t="str">
        <f>IF(C19=0,"",Amenities!$D$9)</f>
        <v/>
      </c>
      <c r="V19" s="180" t="str">
        <f>IF(C19=0,"",Amenities!$D$10)</f>
        <v/>
      </c>
      <c r="W19" s="180" t="str">
        <f>IF(C19=0, "",Amenities!$D$11)</f>
        <v/>
      </c>
      <c r="X19" s="180" t="str">
        <f>IF(C19=0,"",Amenities!$D$12)</f>
        <v/>
      </c>
      <c r="Y19" s="180" t="str">
        <f>IF(C19 = 0,"",Amenities!$D$13)</f>
        <v/>
      </c>
      <c r="Z19" s="180" t="str">
        <f>IF(C19=0,"",Amenities!$D$14)</f>
        <v/>
      </c>
      <c r="AA19" s="180" t="str">
        <f>IF(C19=0,"",Amenities!$J$8)</f>
        <v/>
      </c>
      <c r="AB19" s="180" t="str">
        <f>IF(C19=0,"",Amenities!$H$9)</f>
        <v/>
      </c>
      <c r="AC19" s="180" t="str">
        <f>IF(C19=0,"",Amenities!$H$10)</f>
        <v/>
      </c>
      <c r="AD19" s="180" t="str">
        <f>IF(C19=0,"",Amenities!$H$11)</f>
        <v/>
      </c>
      <c r="AE19" s="180" t="str">
        <f>IF(C19=0,"",Amenities!$H$12)</f>
        <v/>
      </c>
      <c r="AF19" s="180" t="str">
        <f>IF($C19=0,"",Amenities!$C$18)</f>
        <v/>
      </c>
      <c r="AG19" s="180" t="str">
        <f>IF($C19=0,"",Amenities!$C$19)</f>
        <v/>
      </c>
      <c r="AH19" s="180" t="str">
        <f>IF($C19=0,"",Amenities!$C$20)</f>
        <v/>
      </c>
      <c r="AI19" s="180" t="str">
        <f>IF($C19=0,"",Amenities!$G$18)</f>
        <v/>
      </c>
      <c r="AJ19" s="180" t="str">
        <f>IF($C19=0,"",Amenities!$G$19)</f>
        <v/>
      </c>
      <c r="AK19" s="180"/>
      <c r="AL19" s="181" t="str">
        <f>IF(C19=0,"",Amenities!$D$22)</f>
        <v/>
      </c>
      <c r="AN19" s="359" t="str">
        <f t="shared" si="6"/>
        <v/>
      </c>
      <c r="AO19" s="359" t="str">
        <f t="shared" si="7"/>
        <v/>
      </c>
      <c r="AP19" s="359" t="str">
        <f t="shared" si="8"/>
        <v/>
      </c>
      <c r="AS19" s="359" t="b">
        <f t="shared" si="9"/>
        <v>0</v>
      </c>
      <c r="AT19" s="359" t="b">
        <f t="shared" si="10"/>
        <v>0</v>
      </c>
      <c r="AU19" s="359" t="b">
        <f t="shared" si="11"/>
        <v>0</v>
      </c>
      <c r="AV19" s="359" t="b">
        <f t="shared" si="12"/>
        <v>0</v>
      </c>
      <c r="AW19" s="359" t="b">
        <f t="shared" si="13"/>
        <v>0</v>
      </c>
      <c r="AY19" s="359">
        <f t="shared" si="1"/>
        <v>0</v>
      </c>
    </row>
    <row r="20" spans="1:51">
      <c r="A20" s="418">
        <v>13</v>
      </c>
      <c r="B20" s="607"/>
      <c r="C20" s="608"/>
      <c r="D20" s="543"/>
      <c r="E20" s="543"/>
      <c r="F20" s="634"/>
      <c r="G20" s="609"/>
      <c r="H20" s="579"/>
      <c r="I20" s="657">
        <f t="shared" si="2"/>
        <v>0</v>
      </c>
      <c r="J20" s="656">
        <f t="shared" si="3"/>
        <v>0</v>
      </c>
      <c r="K20" s="656">
        <f t="shared" si="4"/>
        <v>0</v>
      </c>
      <c r="L20" s="612"/>
      <c r="R20" s="418">
        <v>13</v>
      </c>
      <c r="S20" s="359">
        <f t="shared" si="14"/>
        <v>0</v>
      </c>
      <c r="T20" s="180" t="str">
        <f>IF(C20=0, "",Amenities!$D$8)</f>
        <v/>
      </c>
      <c r="U20" s="180" t="str">
        <f>IF(C20=0,"",Amenities!$D$9)</f>
        <v/>
      </c>
      <c r="V20" s="180" t="str">
        <f>IF(C20=0,"",Amenities!$D$10)</f>
        <v/>
      </c>
      <c r="W20" s="180" t="str">
        <f>IF(C20=0, "",Amenities!$D$11)</f>
        <v/>
      </c>
      <c r="X20" s="180" t="str">
        <f>IF(C20=0,"",Amenities!$D$12)</f>
        <v/>
      </c>
      <c r="Y20" s="180" t="str">
        <f>IF(C20 = 0,"",Amenities!$D$13)</f>
        <v/>
      </c>
      <c r="Z20" s="180" t="str">
        <f>IF(C20=0,"",Amenities!$D$14)</f>
        <v/>
      </c>
      <c r="AA20" s="180" t="str">
        <f>IF(C20=0,"",Amenities!$J$8)</f>
        <v/>
      </c>
      <c r="AB20" s="180" t="str">
        <f>IF(C20=0,"",Amenities!$H$9)</f>
        <v/>
      </c>
      <c r="AC20" s="180" t="str">
        <f>IF(C20=0,"",Amenities!$H$10)</f>
        <v/>
      </c>
      <c r="AD20" s="180" t="str">
        <f>IF(C20=0,"",Amenities!$H$11)</f>
        <v/>
      </c>
      <c r="AE20" s="180" t="str">
        <f>IF(C20=0,"",Amenities!$H$12)</f>
        <v/>
      </c>
      <c r="AF20" s="180" t="str">
        <f>IF($C20=0,"",Amenities!$C$18)</f>
        <v/>
      </c>
      <c r="AG20" s="180" t="str">
        <f>IF($C20=0,"",Amenities!$C$19)</f>
        <v/>
      </c>
      <c r="AH20" s="180" t="str">
        <f>IF($C20=0,"",Amenities!$C$20)</f>
        <v/>
      </c>
      <c r="AI20" s="180" t="str">
        <f>IF($C20=0,"",Amenities!$G$18)</f>
        <v/>
      </c>
      <c r="AJ20" s="180" t="str">
        <f>IF($C20=0,"",Amenities!$G$19)</f>
        <v/>
      </c>
      <c r="AK20" s="180"/>
      <c r="AL20" s="181" t="str">
        <f>IF(C20=0,"",Amenities!$D$22)</f>
        <v/>
      </c>
      <c r="AN20" s="359" t="str">
        <f t="shared" si="6"/>
        <v/>
      </c>
      <c r="AO20" s="359" t="str">
        <f t="shared" si="7"/>
        <v/>
      </c>
      <c r="AP20" s="359" t="str">
        <f t="shared" si="8"/>
        <v/>
      </c>
      <c r="AS20" s="359" t="b">
        <f t="shared" si="9"/>
        <v>0</v>
      </c>
      <c r="AT20" s="359" t="b">
        <f t="shared" si="10"/>
        <v>0</v>
      </c>
      <c r="AU20" s="359" t="b">
        <f t="shared" si="11"/>
        <v>0</v>
      </c>
      <c r="AV20" s="359" t="b">
        <f t="shared" si="12"/>
        <v>0</v>
      </c>
      <c r="AW20" s="359" t="b">
        <f t="shared" si="13"/>
        <v>0</v>
      </c>
      <c r="AY20" s="359">
        <f t="shared" si="1"/>
        <v>0</v>
      </c>
    </row>
    <row r="21" spans="1:51">
      <c r="A21" s="418">
        <v>14</v>
      </c>
      <c r="B21" s="607"/>
      <c r="C21" s="608"/>
      <c r="D21" s="543"/>
      <c r="E21" s="543"/>
      <c r="F21" s="634"/>
      <c r="G21" s="609"/>
      <c r="H21" s="579"/>
      <c r="I21" s="657">
        <f t="shared" si="2"/>
        <v>0</v>
      </c>
      <c r="J21" s="656">
        <f t="shared" si="3"/>
        <v>0</v>
      </c>
      <c r="K21" s="656">
        <f t="shared" si="4"/>
        <v>0</v>
      </c>
      <c r="L21" s="612"/>
      <c r="R21" s="418">
        <v>14</v>
      </c>
      <c r="S21" s="359">
        <f t="shared" si="14"/>
        <v>0</v>
      </c>
      <c r="T21" s="180" t="str">
        <f>IF(C21=0, "",Amenities!$D$8)</f>
        <v/>
      </c>
      <c r="U21" s="180" t="str">
        <f>IF(C21=0,"",Amenities!$D$9)</f>
        <v/>
      </c>
      <c r="V21" s="180" t="str">
        <f>IF(C21=0,"",Amenities!$D$10)</f>
        <v/>
      </c>
      <c r="W21" s="180" t="str">
        <f>IF(C21=0, "",Amenities!$D$11)</f>
        <v/>
      </c>
      <c r="X21" s="180" t="str">
        <f>IF(C21=0,"",Amenities!$D$12)</f>
        <v/>
      </c>
      <c r="Y21" s="180" t="str">
        <f>IF(C21 = 0,"",Amenities!$D$13)</f>
        <v/>
      </c>
      <c r="Z21" s="180" t="str">
        <f>IF(C21=0,"",Amenities!$D$14)</f>
        <v/>
      </c>
      <c r="AA21" s="180" t="str">
        <f>IF(C21=0,"",Amenities!$J$8)</f>
        <v/>
      </c>
      <c r="AB21" s="180" t="str">
        <f>IF(C21=0,"",Amenities!$H$9)</f>
        <v/>
      </c>
      <c r="AC21" s="180" t="str">
        <f>IF(C21=0,"",Amenities!$H$10)</f>
        <v/>
      </c>
      <c r="AD21" s="180" t="str">
        <f>IF(C21=0,"",Amenities!$H$11)</f>
        <v/>
      </c>
      <c r="AE21" s="180" t="str">
        <f>IF(C21=0,"",Amenities!$H$12)</f>
        <v/>
      </c>
      <c r="AF21" s="180" t="str">
        <f>IF($C21=0,"",Amenities!$C$18)</f>
        <v/>
      </c>
      <c r="AG21" s="180" t="str">
        <f>IF($C21=0,"",Amenities!$C$19)</f>
        <v/>
      </c>
      <c r="AH21" s="180" t="str">
        <f>IF($C21=0,"",Amenities!$C$20)</f>
        <v/>
      </c>
      <c r="AI21" s="180" t="str">
        <f>IF($C21=0,"",Amenities!$G$18)</f>
        <v/>
      </c>
      <c r="AJ21" s="180" t="str">
        <f>IF($C21=0,"",Amenities!$G$19)</f>
        <v/>
      </c>
      <c r="AK21" s="180"/>
      <c r="AL21" s="181" t="str">
        <f>IF(C21=0,"",Amenities!$D$22)</f>
        <v/>
      </c>
      <c r="AN21" s="359" t="str">
        <f t="shared" si="6"/>
        <v/>
      </c>
      <c r="AO21" s="359" t="str">
        <f t="shared" si="7"/>
        <v/>
      </c>
      <c r="AP21" s="359" t="str">
        <f t="shared" si="8"/>
        <v/>
      </c>
      <c r="AS21" s="359" t="b">
        <f t="shared" si="9"/>
        <v>0</v>
      </c>
      <c r="AT21" s="359" t="b">
        <f t="shared" si="10"/>
        <v>0</v>
      </c>
      <c r="AU21" s="359" t="b">
        <f t="shared" si="11"/>
        <v>0</v>
      </c>
      <c r="AV21" s="359" t="b">
        <f t="shared" si="12"/>
        <v>0</v>
      </c>
      <c r="AW21" s="359" t="b">
        <f t="shared" si="13"/>
        <v>0</v>
      </c>
      <c r="AY21" s="359">
        <f t="shared" si="1"/>
        <v>0</v>
      </c>
    </row>
    <row r="22" spans="1:51">
      <c r="A22" s="418">
        <v>15</v>
      </c>
      <c r="B22" s="607"/>
      <c r="C22" s="608"/>
      <c r="D22" s="543"/>
      <c r="E22" s="543"/>
      <c r="F22" s="634"/>
      <c r="G22" s="609"/>
      <c r="H22" s="579"/>
      <c r="I22" s="657">
        <f t="shared" si="2"/>
        <v>0</v>
      </c>
      <c r="J22" s="656">
        <f t="shared" si="3"/>
        <v>0</v>
      </c>
      <c r="K22" s="656">
        <f t="shared" si="4"/>
        <v>0</v>
      </c>
      <c r="L22" s="612"/>
      <c r="R22" s="418">
        <v>15</v>
      </c>
      <c r="S22" s="359">
        <f t="shared" si="14"/>
        <v>0</v>
      </c>
      <c r="T22" s="180" t="str">
        <f>IF(C22=0, "",Amenities!$D$8)</f>
        <v/>
      </c>
      <c r="U22" s="180" t="str">
        <f>IF(C22=0,"",Amenities!$D$9)</f>
        <v/>
      </c>
      <c r="V22" s="180" t="str">
        <f>IF(C22=0,"",Amenities!$D$10)</f>
        <v/>
      </c>
      <c r="W22" s="180" t="str">
        <f>IF(C22=0, "",Amenities!$D$11)</f>
        <v/>
      </c>
      <c r="X22" s="180" t="str">
        <f>IF(C22=0,"",Amenities!$D$12)</f>
        <v/>
      </c>
      <c r="Y22" s="180" t="str">
        <f>IF(C22 = 0,"",Amenities!$D$13)</f>
        <v/>
      </c>
      <c r="Z22" s="180" t="str">
        <f>IF(C22=0,"",Amenities!$D$14)</f>
        <v/>
      </c>
      <c r="AA22" s="180" t="str">
        <f>IF(C22=0,"",Amenities!$J$8)</f>
        <v/>
      </c>
      <c r="AB22" s="180" t="str">
        <f>IF(C22=0,"",Amenities!$H$9)</f>
        <v/>
      </c>
      <c r="AC22" s="180" t="str">
        <f>IF(C22=0,"",Amenities!$H$10)</f>
        <v/>
      </c>
      <c r="AD22" s="180" t="str">
        <f>IF(C22=0,"",Amenities!$H$11)</f>
        <v/>
      </c>
      <c r="AE22" s="180" t="str">
        <f>IF(C22=0,"",Amenities!$H$12)</f>
        <v/>
      </c>
      <c r="AF22" s="180" t="str">
        <f>IF($C22=0,"",Amenities!$C$18)</f>
        <v/>
      </c>
      <c r="AG22" s="180" t="str">
        <f>IF($C22=0,"",Amenities!$C$19)</f>
        <v/>
      </c>
      <c r="AH22" s="180" t="str">
        <f>IF($C22=0,"",Amenities!$C$20)</f>
        <v/>
      </c>
      <c r="AI22" s="180" t="str">
        <f>IF($C22=0,"",Amenities!$G$18)</f>
        <v/>
      </c>
      <c r="AJ22" s="180" t="str">
        <f>IF($C22=0,"",Amenities!$G$19)</f>
        <v/>
      </c>
      <c r="AK22" s="180"/>
      <c r="AL22" s="181" t="str">
        <f>IF(C22=0,"",Amenities!$D$22)</f>
        <v/>
      </c>
      <c r="AN22" s="359" t="str">
        <f t="shared" si="6"/>
        <v/>
      </c>
      <c r="AO22" s="359" t="str">
        <f t="shared" si="7"/>
        <v/>
      </c>
      <c r="AP22" s="359" t="str">
        <f t="shared" si="8"/>
        <v/>
      </c>
      <c r="AS22" s="359" t="b">
        <f t="shared" si="9"/>
        <v>0</v>
      </c>
      <c r="AT22" s="359" t="b">
        <f t="shared" si="10"/>
        <v>0</v>
      </c>
      <c r="AU22" s="359" t="b">
        <f t="shared" si="11"/>
        <v>0</v>
      </c>
      <c r="AV22" s="359" t="b">
        <f t="shared" si="12"/>
        <v>0</v>
      </c>
      <c r="AW22" s="359" t="b">
        <f t="shared" si="13"/>
        <v>0</v>
      </c>
      <c r="AY22" s="359">
        <f t="shared" si="1"/>
        <v>0</v>
      </c>
    </row>
    <row r="23" spans="1:51">
      <c r="A23" s="418">
        <v>16</v>
      </c>
      <c r="B23" s="607"/>
      <c r="C23" s="608"/>
      <c r="D23" s="543"/>
      <c r="E23" s="543"/>
      <c r="F23" s="634"/>
      <c r="G23" s="609"/>
      <c r="H23" s="579"/>
      <c r="I23" s="657">
        <f t="shared" si="2"/>
        <v>0</v>
      </c>
      <c r="J23" s="656">
        <f t="shared" si="3"/>
        <v>0</v>
      </c>
      <c r="K23" s="656">
        <f t="shared" si="4"/>
        <v>0</v>
      </c>
      <c r="L23" s="612"/>
      <c r="R23" s="418">
        <v>16</v>
      </c>
      <c r="S23" s="359">
        <f t="shared" si="14"/>
        <v>0</v>
      </c>
      <c r="T23" s="180" t="str">
        <f>IF(C23=0, "",Amenities!$D$8)</f>
        <v/>
      </c>
      <c r="U23" s="180" t="str">
        <f>IF(C23=0,"",Amenities!$D$9)</f>
        <v/>
      </c>
      <c r="V23" s="180" t="str">
        <f>IF(C23=0,"",Amenities!$D$10)</f>
        <v/>
      </c>
      <c r="W23" s="180" t="str">
        <f>IF(C23=0, "",Amenities!$D$11)</f>
        <v/>
      </c>
      <c r="X23" s="180" t="str">
        <f>IF(C23=0,"",Amenities!$D$12)</f>
        <v/>
      </c>
      <c r="Y23" s="180" t="str">
        <f>IF(C23 = 0,"",Amenities!$D$13)</f>
        <v/>
      </c>
      <c r="Z23" s="180" t="str">
        <f>IF(C23=0,"",Amenities!$D$14)</f>
        <v/>
      </c>
      <c r="AA23" s="180" t="str">
        <f>IF(C23=0,"",Amenities!$J$8)</f>
        <v/>
      </c>
      <c r="AB23" s="180" t="str">
        <f>IF(C23=0,"",Amenities!$H$9)</f>
        <v/>
      </c>
      <c r="AC23" s="180" t="str">
        <f>IF(C23=0,"",Amenities!$H$10)</f>
        <v/>
      </c>
      <c r="AD23" s="180" t="str">
        <f>IF(C23=0,"",Amenities!$H$11)</f>
        <v/>
      </c>
      <c r="AE23" s="180" t="str">
        <f>IF(C23=0,"",Amenities!$H$12)</f>
        <v/>
      </c>
      <c r="AF23" s="180" t="str">
        <f>IF($C23=0,"",Amenities!$C$18)</f>
        <v/>
      </c>
      <c r="AG23" s="180" t="str">
        <f>IF($C23=0,"",Amenities!$C$19)</f>
        <v/>
      </c>
      <c r="AH23" s="180" t="str">
        <f>IF($C23=0,"",Amenities!$C$20)</f>
        <v/>
      </c>
      <c r="AI23" s="180" t="str">
        <f>IF($C23=0,"",Amenities!$G$18)</f>
        <v/>
      </c>
      <c r="AJ23" s="180" t="str">
        <f>IF($C23=0,"",Amenities!$G$19)</f>
        <v/>
      </c>
      <c r="AK23" s="180"/>
      <c r="AL23" s="181" t="str">
        <f>IF(C23=0,"",Amenities!$D$22)</f>
        <v/>
      </c>
      <c r="AN23" s="359" t="str">
        <f t="shared" si="6"/>
        <v/>
      </c>
      <c r="AO23" s="359" t="str">
        <f t="shared" si="7"/>
        <v/>
      </c>
      <c r="AP23" s="359" t="str">
        <f t="shared" si="8"/>
        <v/>
      </c>
      <c r="AS23" s="359" t="b">
        <f t="shared" si="9"/>
        <v>0</v>
      </c>
      <c r="AT23" s="359" t="b">
        <f t="shared" si="10"/>
        <v>0</v>
      </c>
      <c r="AU23" s="359" t="b">
        <f t="shared" si="11"/>
        <v>0</v>
      </c>
      <c r="AV23" s="359" t="b">
        <f t="shared" si="12"/>
        <v>0</v>
      </c>
      <c r="AW23" s="359" t="b">
        <f t="shared" si="13"/>
        <v>0</v>
      </c>
      <c r="AY23" s="359">
        <f t="shared" si="1"/>
        <v>0</v>
      </c>
    </row>
    <row r="24" spans="1:51">
      <c r="A24" s="418">
        <v>17</v>
      </c>
      <c r="B24" s="607"/>
      <c r="C24" s="608"/>
      <c r="D24" s="543"/>
      <c r="E24" s="543"/>
      <c r="F24" s="634"/>
      <c r="G24" s="609"/>
      <c r="H24" s="579"/>
      <c r="I24" s="657">
        <f t="shared" si="2"/>
        <v>0</v>
      </c>
      <c r="J24" s="656">
        <f t="shared" si="3"/>
        <v>0</v>
      </c>
      <c r="K24" s="656">
        <f t="shared" si="4"/>
        <v>0</v>
      </c>
      <c r="L24" s="612"/>
      <c r="R24" s="418">
        <v>17</v>
      </c>
      <c r="S24" s="359">
        <f t="shared" si="14"/>
        <v>0</v>
      </c>
      <c r="T24" s="180" t="str">
        <f>IF(C24=0, "",Amenities!$D$8)</f>
        <v/>
      </c>
      <c r="U24" s="180" t="str">
        <f>IF(C24=0,"",Amenities!$D$9)</f>
        <v/>
      </c>
      <c r="V24" s="180" t="str">
        <f>IF(C24=0,"",Amenities!$D$10)</f>
        <v/>
      </c>
      <c r="W24" s="180" t="str">
        <f>IF(C24=0, "",Amenities!$D$11)</f>
        <v/>
      </c>
      <c r="X24" s="180" t="str">
        <f>IF(C24=0,"",Amenities!$D$12)</f>
        <v/>
      </c>
      <c r="Y24" s="180" t="str">
        <f>IF(C24 = 0,"",Amenities!$D$13)</f>
        <v/>
      </c>
      <c r="Z24" s="180" t="str">
        <f>IF(C24=0,"",Amenities!$D$14)</f>
        <v/>
      </c>
      <c r="AA24" s="180" t="str">
        <f>IF(C24=0,"",Amenities!$J$8)</f>
        <v/>
      </c>
      <c r="AB24" s="180" t="str">
        <f>IF(C24=0,"",Amenities!$H$9)</f>
        <v/>
      </c>
      <c r="AC24" s="180" t="str">
        <f>IF(C24=0,"",Amenities!$H$10)</f>
        <v/>
      </c>
      <c r="AD24" s="180" t="str">
        <f>IF(C24=0,"",Amenities!$H$11)</f>
        <v/>
      </c>
      <c r="AE24" s="180" t="str">
        <f>IF(C24=0,"",Amenities!$H$12)</f>
        <v/>
      </c>
      <c r="AF24" s="180" t="str">
        <f>IF($C24=0,"",Amenities!$C$18)</f>
        <v/>
      </c>
      <c r="AG24" s="180" t="str">
        <f>IF($C24=0,"",Amenities!$C$19)</f>
        <v/>
      </c>
      <c r="AH24" s="180" t="str">
        <f>IF($C24=0,"",Amenities!$C$20)</f>
        <v/>
      </c>
      <c r="AI24" s="180" t="str">
        <f>IF($C24=0,"",Amenities!$G$18)</f>
        <v/>
      </c>
      <c r="AJ24" s="180" t="str">
        <f>IF($C24=0,"",Amenities!$G$19)</f>
        <v/>
      </c>
      <c r="AK24" s="180"/>
      <c r="AL24" s="181" t="str">
        <f>IF(C24=0,"",Amenities!$D$22)</f>
        <v/>
      </c>
      <c r="AN24" s="359" t="str">
        <f t="shared" si="6"/>
        <v/>
      </c>
      <c r="AO24" s="359" t="str">
        <f t="shared" si="7"/>
        <v/>
      </c>
      <c r="AP24" s="359" t="str">
        <f t="shared" si="8"/>
        <v/>
      </c>
      <c r="AS24" s="359" t="b">
        <f t="shared" si="9"/>
        <v>0</v>
      </c>
      <c r="AT24" s="359" t="b">
        <f t="shared" si="10"/>
        <v>0</v>
      </c>
      <c r="AU24" s="359" t="b">
        <f t="shared" si="11"/>
        <v>0</v>
      </c>
      <c r="AV24" s="359" t="b">
        <f t="shared" si="12"/>
        <v>0</v>
      </c>
      <c r="AW24" s="359" t="b">
        <f t="shared" si="13"/>
        <v>0</v>
      </c>
      <c r="AY24" s="359">
        <f t="shared" si="1"/>
        <v>0</v>
      </c>
    </row>
    <row r="25" spans="1:51">
      <c r="A25" s="418">
        <v>18</v>
      </c>
      <c r="B25" s="607"/>
      <c r="C25" s="608"/>
      <c r="D25" s="543"/>
      <c r="E25" s="543"/>
      <c r="F25" s="634"/>
      <c r="G25" s="609"/>
      <c r="H25" s="579"/>
      <c r="I25" s="657">
        <f t="shared" si="2"/>
        <v>0</v>
      </c>
      <c r="J25" s="656">
        <f t="shared" si="3"/>
        <v>0</v>
      </c>
      <c r="K25" s="656">
        <f t="shared" si="4"/>
        <v>0</v>
      </c>
      <c r="L25" s="612"/>
      <c r="R25" s="418">
        <v>18</v>
      </c>
      <c r="S25" s="359">
        <f t="shared" si="14"/>
        <v>0</v>
      </c>
      <c r="T25" s="180" t="str">
        <f>IF(C25=0, "",Amenities!$D$8)</f>
        <v/>
      </c>
      <c r="U25" s="180" t="str">
        <f>IF(C25=0,"",Amenities!$D$9)</f>
        <v/>
      </c>
      <c r="V25" s="180" t="str">
        <f>IF(C25=0,"",Amenities!$D$10)</f>
        <v/>
      </c>
      <c r="W25" s="180" t="str">
        <f>IF(C25=0, "",Amenities!$D$11)</f>
        <v/>
      </c>
      <c r="X25" s="180" t="str">
        <f>IF(C25=0,"",Amenities!$D$12)</f>
        <v/>
      </c>
      <c r="Y25" s="180" t="str">
        <f>IF(C25 = 0,"",Amenities!$D$13)</f>
        <v/>
      </c>
      <c r="Z25" s="180" t="str">
        <f>IF(C25=0,"",Amenities!$D$14)</f>
        <v/>
      </c>
      <c r="AA25" s="180" t="str">
        <f>IF(C25=0,"",Amenities!$J$8)</f>
        <v/>
      </c>
      <c r="AB25" s="180" t="str">
        <f>IF(C25=0,"",Amenities!$H$9)</f>
        <v/>
      </c>
      <c r="AC25" s="180" t="str">
        <f>IF(C25=0,"",Amenities!$H$10)</f>
        <v/>
      </c>
      <c r="AD25" s="180" t="str">
        <f>IF(C25=0,"",Amenities!$H$11)</f>
        <v/>
      </c>
      <c r="AE25" s="180" t="str">
        <f>IF(C25=0,"",Amenities!$H$12)</f>
        <v/>
      </c>
      <c r="AF25" s="180" t="str">
        <f>IF($C25=0,"",Amenities!$C$18)</f>
        <v/>
      </c>
      <c r="AG25" s="180" t="str">
        <f>IF($C25=0,"",Amenities!$C$19)</f>
        <v/>
      </c>
      <c r="AH25" s="180" t="str">
        <f>IF($C25=0,"",Amenities!$C$20)</f>
        <v/>
      </c>
      <c r="AI25" s="180" t="str">
        <f>IF($C25=0,"",Amenities!$G$18)</f>
        <v/>
      </c>
      <c r="AJ25" s="180" t="str">
        <f>IF($C25=0,"",Amenities!$G$19)</f>
        <v/>
      </c>
      <c r="AK25" s="180"/>
      <c r="AL25" s="181" t="str">
        <f>IF(C25=0,"",Amenities!$D$22)</f>
        <v/>
      </c>
      <c r="AN25" s="359" t="str">
        <f t="shared" si="6"/>
        <v/>
      </c>
      <c r="AO25" s="359" t="str">
        <f t="shared" si="7"/>
        <v/>
      </c>
      <c r="AP25" s="359" t="str">
        <f t="shared" si="8"/>
        <v/>
      </c>
      <c r="AS25" s="359" t="b">
        <f t="shared" si="9"/>
        <v>0</v>
      </c>
      <c r="AT25" s="359" t="b">
        <f t="shared" si="10"/>
        <v>0</v>
      </c>
      <c r="AU25" s="359" t="b">
        <f t="shared" si="11"/>
        <v>0</v>
      </c>
      <c r="AV25" s="359" t="b">
        <f t="shared" si="12"/>
        <v>0</v>
      </c>
      <c r="AW25" s="359" t="b">
        <f t="shared" si="13"/>
        <v>0</v>
      </c>
      <c r="AY25" s="359">
        <f t="shared" si="1"/>
        <v>0</v>
      </c>
    </row>
    <row r="26" spans="1:51">
      <c r="A26" s="418">
        <v>19</v>
      </c>
      <c r="B26" s="607"/>
      <c r="C26" s="608"/>
      <c r="D26" s="543"/>
      <c r="E26" s="543"/>
      <c r="F26" s="634"/>
      <c r="G26" s="609"/>
      <c r="H26" s="579"/>
      <c r="I26" s="657">
        <f t="shared" si="2"/>
        <v>0</v>
      </c>
      <c r="J26" s="656">
        <f t="shared" si="3"/>
        <v>0</v>
      </c>
      <c r="K26" s="656">
        <f t="shared" si="4"/>
        <v>0</v>
      </c>
      <c r="L26" s="612"/>
      <c r="R26" s="418">
        <v>19</v>
      </c>
      <c r="S26" s="359">
        <f t="shared" si="14"/>
        <v>0</v>
      </c>
      <c r="T26" s="180" t="str">
        <f>IF(C26=0, "",Amenities!$D$8)</f>
        <v/>
      </c>
      <c r="U26" s="180" t="str">
        <f>IF(C26=0,"",Amenities!$D$9)</f>
        <v/>
      </c>
      <c r="V26" s="180" t="str">
        <f>IF(C26=0,"",Amenities!$D$10)</f>
        <v/>
      </c>
      <c r="W26" s="180" t="str">
        <f>IF(C26=0, "",Amenities!$D$11)</f>
        <v/>
      </c>
      <c r="X26" s="180" t="str">
        <f>IF(C26=0,"",Amenities!$D$12)</f>
        <v/>
      </c>
      <c r="Y26" s="180" t="str">
        <f>IF(C26 = 0,"",Amenities!$D$13)</f>
        <v/>
      </c>
      <c r="Z26" s="180" t="str">
        <f>IF(C26=0,"",Amenities!$D$14)</f>
        <v/>
      </c>
      <c r="AA26" s="180" t="str">
        <f>IF(C26=0,"",Amenities!$J$8)</f>
        <v/>
      </c>
      <c r="AB26" s="180" t="str">
        <f>IF(C26=0,"",Amenities!$H$9)</f>
        <v/>
      </c>
      <c r="AC26" s="180" t="str">
        <f>IF(C26=0,"",Amenities!$H$10)</f>
        <v/>
      </c>
      <c r="AD26" s="180" t="str">
        <f>IF(C26=0,"",Amenities!$H$11)</f>
        <v/>
      </c>
      <c r="AE26" s="180" t="str">
        <f>IF(C26=0,"",Amenities!$H$12)</f>
        <v/>
      </c>
      <c r="AF26" s="180" t="str">
        <f>IF($C26=0,"",Amenities!$C$18)</f>
        <v/>
      </c>
      <c r="AG26" s="180" t="str">
        <f>IF($C26=0,"",Amenities!$C$19)</f>
        <v/>
      </c>
      <c r="AH26" s="180" t="str">
        <f>IF($C26=0,"",Amenities!$C$20)</f>
        <v/>
      </c>
      <c r="AI26" s="180" t="str">
        <f>IF($C26=0,"",Amenities!$G$18)</f>
        <v/>
      </c>
      <c r="AJ26" s="180" t="str">
        <f>IF($C26=0,"",Amenities!$G$19)</f>
        <v/>
      </c>
      <c r="AK26" s="180"/>
      <c r="AL26" s="181" t="str">
        <f>IF(C26=0,"",Amenities!$D$22)</f>
        <v/>
      </c>
      <c r="AN26" s="359" t="str">
        <f t="shared" si="6"/>
        <v/>
      </c>
      <c r="AO26" s="359" t="str">
        <f t="shared" si="7"/>
        <v/>
      </c>
      <c r="AP26" s="359" t="str">
        <f t="shared" si="8"/>
        <v/>
      </c>
      <c r="AS26" s="359" t="b">
        <f t="shared" si="9"/>
        <v>0</v>
      </c>
      <c r="AT26" s="359" t="b">
        <f t="shared" si="10"/>
        <v>0</v>
      </c>
      <c r="AU26" s="359" t="b">
        <f t="shared" si="11"/>
        <v>0</v>
      </c>
      <c r="AV26" s="359" t="b">
        <f t="shared" si="12"/>
        <v>0</v>
      </c>
      <c r="AW26" s="359" t="b">
        <f t="shared" si="13"/>
        <v>0</v>
      </c>
      <c r="AY26" s="359">
        <f t="shared" si="1"/>
        <v>0</v>
      </c>
    </row>
    <row r="27" spans="1:51">
      <c r="A27" s="418">
        <v>20</v>
      </c>
      <c r="B27" s="607"/>
      <c r="C27" s="608"/>
      <c r="D27" s="543"/>
      <c r="E27" s="543"/>
      <c r="F27" s="634"/>
      <c r="G27" s="609"/>
      <c r="H27" s="579"/>
      <c r="I27" s="657">
        <f t="shared" si="2"/>
        <v>0</v>
      </c>
      <c r="J27" s="656">
        <f t="shared" si="3"/>
        <v>0</v>
      </c>
      <c r="K27" s="656">
        <f t="shared" si="4"/>
        <v>0</v>
      </c>
      <c r="L27" s="612"/>
      <c r="R27" s="418">
        <v>20</v>
      </c>
      <c r="S27" s="359">
        <f t="shared" si="14"/>
        <v>0</v>
      </c>
      <c r="T27" s="180" t="str">
        <f>IF(C27=0, "",Amenities!$D$8)</f>
        <v/>
      </c>
      <c r="U27" s="180" t="str">
        <f>IF(C27=0,"",Amenities!$D$9)</f>
        <v/>
      </c>
      <c r="V27" s="180" t="str">
        <f>IF(C27=0,"",Amenities!$D$10)</f>
        <v/>
      </c>
      <c r="W27" s="180" t="str">
        <f>IF(C27=0, "",Amenities!$D$11)</f>
        <v/>
      </c>
      <c r="X27" s="180" t="str">
        <f>IF(C27=0,"",Amenities!$D$12)</f>
        <v/>
      </c>
      <c r="Y27" s="180" t="str">
        <f>IF(C27 = 0,"",Amenities!$D$13)</f>
        <v/>
      </c>
      <c r="Z27" s="180" t="str">
        <f>IF(C27=0,"",Amenities!$D$14)</f>
        <v/>
      </c>
      <c r="AA27" s="180" t="str">
        <f>IF(C27=0,"",Amenities!$J$8)</f>
        <v/>
      </c>
      <c r="AB27" s="180" t="str">
        <f>IF(C27=0,"",Amenities!$H$9)</f>
        <v/>
      </c>
      <c r="AC27" s="180" t="str">
        <f>IF(C27=0,"",Amenities!$H$10)</f>
        <v/>
      </c>
      <c r="AD27" s="180" t="str">
        <f>IF(C27=0,"",Amenities!$H$11)</f>
        <v/>
      </c>
      <c r="AE27" s="180" t="str">
        <f>IF(C27=0,"",Amenities!$H$12)</f>
        <v/>
      </c>
      <c r="AF27" s="180" t="str">
        <f>IF($C27=0,"",Amenities!$C$18)</f>
        <v/>
      </c>
      <c r="AG27" s="180" t="str">
        <f>IF($C27=0,"",Amenities!$C$19)</f>
        <v/>
      </c>
      <c r="AH27" s="180" t="str">
        <f>IF($C27=0,"",Amenities!$C$20)</f>
        <v/>
      </c>
      <c r="AI27" s="180" t="str">
        <f>IF($C27=0,"",Amenities!$G$18)</f>
        <v/>
      </c>
      <c r="AJ27" s="180" t="str">
        <f>IF($C27=0,"",Amenities!$G$19)</f>
        <v/>
      </c>
      <c r="AK27" s="180"/>
      <c r="AL27" s="181" t="str">
        <f>IF(C27=0,"",Amenities!$D$22)</f>
        <v/>
      </c>
      <c r="AN27" s="359" t="str">
        <f t="shared" si="6"/>
        <v/>
      </c>
      <c r="AO27" s="359" t="str">
        <f t="shared" si="7"/>
        <v/>
      </c>
      <c r="AP27" s="359" t="str">
        <f t="shared" si="8"/>
        <v/>
      </c>
      <c r="AS27" s="359" t="b">
        <f t="shared" si="9"/>
        <v>0</v>
      </c>
      <c r="AT27" s="359" t="b">
        <f t="shared" si="10"/>
        <v>0</v>
      </c>
      <c r="AU27" s="359" t="b">
        <f t="shared" si="11"/>
        <v>0</v>
      </c>
      <c r="AV27" s="359" t="b">
        <f t="shared" si="12"/>
        <v>0</v>
      </c>
      <c r="AW27" s="359" t="b">
        <f t="shared" si="13"/>
        <v>0</v>
      </c>
      <c r="AY27" s="359">
        <f t="shared" si="1"/>
        <v>0</v>
      </c>
    </row>
    <row r="28" spans="1:51">
      <c r="A28" s="418">
        <v>21</v>
      </c>
      <c r="B28" s="607"/>
      <c r="C28" s="608"/>
      <c r="D28" s="543"/>
      <c r="E28" s="543"/>
      <c r="F28" s="634"/>
      <c r="G28" s="609"/>
      <c r="H28" s="579"/>
      <c r="I28" s="657">
        <f t="shared" si="2"/>
        <v>0</v>
      </c>
      <c r="J28" s="656">
        <f t="shared" si="3"/>
        <v>0</v>
      </c>
      <c r="K28" s="656">
        <f t="shared" si="4"/>
        <v>0</v>
      </c>
      <c r="L28" s="612"/>
      <c r="R28" s="418">
        <v>21</v>
      </c>
      <c r="S28" s="359">
        <f t="shared" si="14"/>
        <v>0</v>
      </c>
      <c r="T28" s="180" t="str">
        <f>IF(C28=0, "",Amenities!$D$8)</f>
        <v/>
      </c>
      <c r="U28" s="180" t="str">
        <f>IF(C28=0,"",Amenities!$D$9)</f>
        <v/>
      </c>
      <c r="V28" s="180" t="str">
        <f>IF(C28=0,"",Amenities!$D$10)</f>
        <v/>
      </c>
      <c r="W28" s="180" t="str">
        <f>IF(C28=0, "",Amenities!$D$11)</f>
        <v/>
      </c>
      <c r="X28" s="180" t="str">
        <f>IF(C28=0,"",Amenities!$D$12)</f>
        <v/>
      </c>
      <c r="Y28" s="180" t="str">
        <f>IF(C28 = 0,"",Amenities!$D$13)</f>
        <v/>
      </c>
      <c r="Z28" s="180" t="str">
        <f>IF(C28=0,"",Amenities!$D$14)</f>
        <v/>
      </c>
      <c r="AA28" s="180" t="str">
        <f>IF(C28=0,"",Amenities!$J$8)</f>
        <v/>
      </c>
      <c r="AB28" s="180" t="str">
        <f>IF(C28=0,"",Amenities!$H$9)</f>
        <v/>
      </c>
      <c r="AC28" s="180" t="str">
        <f>IF(C28=0,"",Amenities!$H$10)</f>
        <v/>
      </c>
      <c r="AD28" s="180" t="str">
        <f>IF(C28=0,"",Amenities!$H$11)</f>
        <v/>
      </c>
      <c r="AE28" s="180" t="str">
        <f>IF(C28=0,"",Amenities!$H$12)</f>
        <v/>
      </c>
      <c r="AF28" s="180" t="str">
        <f>IF($C28=0,"",Amenities!$C$18)</f>
        <v/>
      </c>
      <c r="AG28" s="180" t="str">
        <f>IF($C28=0,"",Amenities!$C$19)</f>
        <v/>
      </c>
      <c r="AH28" s="180" t="str">
        <f>IF($C28=0,"",Amenities!$C$20)</f>
        <v/>
      </c>
      <c r="AI28" s="180" t="str">
        <f>IF($C28=0,"",Amenities!$G$18)</f>
        <v/>
      </c>
      <c r="AJ28" s="180" t="str">
        <f>IF($C28=0,"",Amenities!$G$19)</f>
        <v/>
      </c>
      <c r="AK28" s="180"/>
      <c r="AL28" s="181" t="str">
        <f>IF(C28=0,"",Amenities!$D$22)</f>
        <v/>
      </c>
      <c r="AN28" s="359" t="str">
        <f t="shared" si="6"/>
        <v/>
      </c>
      <c r="AO28" s="359" t="str">
        <f t="shared" si="7"/>
        <v/>
      </c>
      <c r="AP28" s="359" t="str">
        <f t="shared" si="8"/>
        <v/>
      </c>
      <c r="AS28" s="359" t="b">
        <f t="shared" si="9"/>
        <v>0</v>
      </c>
      <c r="AT28" s="359" t="b">
        <f t="shared" si="10"/>
        <v>0</v>
      </c>
      <c r="AU28" s="359" t="b">
        <f t="shared" si="11"/>
        <v>0</v>
      </c>
      <c r="AV28" s="359" t="b">
        <f t="shared" si="12"/>
        <v>0</v>
      </c>
      <c r="AW28" s="359" t="b">
        <f t="shared" si="13"/>
        <v>0</v>
      </c>
      <c r="AY28" s="359">
        <f t="shared" si="1"/>
        <v>0</v>
      </c>
    </row>
    <row r="29" spans="1:51">
      <c r="A29" s="418">
        <v>22</v>
      </c>
      <c r="B29" s="607"/>
      <c r="C29" s="608"/>
      <c r="D29" s="543"/>
      <c r="E29" s="543"/>
      <c r="F29" s="634"/>
      <c r="G29" s="609"/>
      <c r="H29" s="579"/>
      <c r="I29" s="657">
        <f t="shared" si="2"/>
        <v>0</v>
      </c>
      <c r="J29" s="656">
        <f t="shared" si="3"/>
        <v>0</v>
      </c>
      <c r="K29" s="656">
        <f t="shared" si="4"/>
        <v>0</v>
      </c>
      <c r="L29" s="612"/>
      <c r="R29" s="418">
        <v>22</v>
      </c>
      <c r="S29" s="359">
        <f t="shared" si="14"/>
        <v>0</v>
      </c>
      <c r="T29" s="180" t="str">
        <f>IF(C29=0, "",Amenities!$D$8)</f>
        <v/>
      </c>
      <c r="U29" s="180" t="str">
        <f>IF(C29=0,"",Amenities!$D$9)</f>
        <v/>
      </c>
      <c r="V29" s="180" t="str">
        <f>IF(C29=0,"",Amenities!$D$10)</f>
        <v/>
      </c>
      <c r="W29" s="180" t="str">
        <f>IF(C29=0, "",Amenities!$D$11)</f>
        <v/>
      </c>
      <c r="X29" s="180" t="str">
        <f>IF(C29=0,"",Amenities!$D$12)</f>
        <v/>
      </c>
      <c r="Y29" s="180" t="str">
        <f>IF(C29 = 0,"",Amenities!$D$13)</f>
        <v/>
      </c>
      <c r="Z29" s="180" t="str">
        <f>IF(C29=0,"",Amenities!$D$14)</f>
        <v/>
      </c>
      <c r="AA29" s="180" t="str">
        <f>IF(C29=0,"",Amenities!$J$8)</f>
        <v/>
      </c>
      <c r="AB29" s="180" t="str">
        <f>IF(C29=0,"",Amenities!$H$9)</f>
        <v/>
      </c>
      <c r="AC29" s="180" t="str">
        <f>IF(C29=0,"",Amenities!$H$10)</f>
        <v/>
      </c>
      <c r="AD29" s="180" t="str">
        <f>IF(C29=0,"",Amenities!$H$11)</f>
        <v/>
      </c>
      <c r="AE29" s="180" t="str">
        <f>IF(C29=0,"",Amenities!$H$12)</f>
        <v/>
      </c>
      <c r="AF29" s="180" t="str">
        <f>IF($C29=0,"",Amenities!$C$18)</f>
        <v/>
      </c>
      <c r="AG29" s="180" t="str">
        <f>IF($C29=0,"",Amenities!$C$19)</f>
        <v/>
      </c>
      <c r="AH29" s="180" t="str">
        <f>IF($C29=0,"",Amenities!$C$20)</f>
        <v/>
      </c>
      <c r="AI29" s="180" t="str">
        <f>IF($C29=0,"",Amenities!$G$18)</f>
        <v/>
      </c>
      <c r="AJ29" s="180" t="str">
        <f>IF($C29=0,"",Amenities!$G$19)</f>
        <v/>
      </c>
      <c r="AK29" s="180"/>
      <c r="AL29" s="181" t="str">
        <f>IF(C29=0,"",Amenities!$D$22)</f>
        <v/>
      </c>
      <c r="AN29" s="359" t="str">
        <f t="shared" si="6"/>
        <v/>
      </c>
      <c r="AO29" s="359" t="str">
        <f t="shared" si="7"/>
        <v/>
      </c>
      <c r="AP29" s="359" t="str">
        <f t="shared" si="8"/>
        <v/>
      </c>
      <c r="AS29" s="359" t="b">
        <f t="shared" si="9"/>
        <v>0</v>
      </c>
      <c r="AT29" s="359" t="b">
        <f t="shared" si="10"/>
        <v>0</v>
      </c>
      <c r="AU29" s="359" t="b">
        <f t="shared" si="11"/>
        <v>0</v>
      </c>
      <c r="AV29" s="359" t="b">
        <f t="shared" si="12"/>
        <v>0</v>
      </c>
      <c r="AW29" s="359" t="b">
        <f t="shared" si="13"/>
        <v>0</v>
      </c>
      <c r="AY29" s="359">
        <f t="shared" si="1"/>
        <v>0</v>
      </c>
    </row>
    <row r="30" spans="1:51">
      <c r="A30" s="418">
        <v>23</v>
      </c>
      <c r="B30" s="607"/>
      <c r="C30" s="608"/>
      <c r="D30" s="543"/>
      <c r="E30" s="543"/>
      <c r="F30" s="634"/>
      <c r="G30" s="609"/>
      <c r="H30" s="579"/>
      <c r="I30" s="657">
        <f t="shared" si="2"/>
        <v>0</v>
      </c>
      <c r="J30" s="656">
        <f t="shared" si="3"/>
        <v>0</v>
      </c>
      <c r="K30" s="656">
        <f t="shared" si="4"/>
        <v>0</v>
      </c>
      <c r="L30" s="612"/>
      <c r="R30" s="418">
        <v>23</v>
      </c>
      <c r="S30" s="359">
        <f t="shared" si="14"/>
        <v>0</v>
      </c>
      <c r="T30" s="180" t="str">
        <f>IF(C30=0, "",Amenities!$D$8)</f>
        <v/>
      </c>
      <c r="U30" s="180" t="str">
        <f>IF(C30=0,"",Amenities!$D$9)</f>
        <v/>
      </c>
      <c r="V30" s="180" t="str">
        <f>IF(C30=0,"",Amenities!$D$10)</f>
        <v/>
      </c>
      <c r="W30" s="180" t="str">
        <f>IF(C30=0, "",Amenities!$D$11)</f>
        <v/>
      </c>
      <c r="X30" s="180" t="str">
        <f>IF(C30=0,"",Amenities!$D$12)</f>
        <v/>
      </c>
      <c r="Y30" s="180" t="str">
        <f>IF(C30 = 0,"",Amenities!$D$13)</f>
        <v/>
      </c>
      <c r="Z30" s="180" t="str">
        <f>IF(C30=0,"",Amenities!$D$14)</f>
        <v/>
      </c>
      <c r="AA30" s="180" t="str">
        <f>IF(C30=0,"",Amenities!$J$8)</f>
        <v/>
      </c>
      <c r="AB30" s="180" t="str">
        <f>IF(C30=0,"",Amenities!$H$9)</f>
        <v/>
      </c>
      <c r="AC30" s="180" t="str">
        <f>IF(C30=0,"",Amenities!$H$10)</f>
        <v/>
      </c>
      <c r="AD30" s="180" t="str">
        <f>IF(C30=0,"",Amenities!$H$11)</f>
        <v/>
      </c>
      <c r="AE30" s="180" t="str">
        <f>IF(C30=0,"",Amenities!$H$12)</f>
        <v/>
      </c>
      <c r="AF30" s="180" t="str">
        <f>IF($C30=0,"",Amenities!$C$18)</f>
        <v/>
      </c>
      <c r="AG30" s="180" t="str">
        <f>IF($C30=0,"",Amenities!$C$19)</f>
        <v/>
      </c>
      <c r="AH30" s="180" t="str">
        <f>IF($C30=0,"",Amenities!$C$20)</f>
        <v/>
      </c>
      <c r="AI30" s="180" t="str">
        <f>IF($C30=0,"",Amenities!$G$18)</f>
        <v/>
      </c>
      <c r="AJ30" s="180" t="str">
        <f>IF($C30=0,"",Amenities!$G$19)</f>
        <v/>
      </c>
      <c r="AK30" s="180"/>
      <c r="AL30" s="181" t="str">
        <f>IF(C30=0,"",Amenities!$D$22)</f>
        <v/>
      </c>
      <c r="AN30" s="359" t="str">
        <f t="shared" si="6"/>
        <v/>
      </c>
      <c r="AO30" s="359" t="str">
        <f t="shared" si="7"/>
        <v/>
      </c>
      <c r="AP30" s="359" t="str">
        <f t="shared" si="8"/>
        <v/>
      </c>
      <c r="AS30" s="359" t="b">
        <f t="shared" si="9"/>
        <v>0</v>
      </c>
      <c r="AT30" s="359" t="b">
        <f t="shared" si="10"/>
        <v>0</v>
      </c>
      <c r="AU30" s="359" t="b">
        <f t="shared" si="11"/>
        <v>0</v>
      </c>
      <c r="AV30" s="359" t="b">
        <f t="shared" si="12"/>
        <v>0</v>
      </c>
      <c r="AW30" s="359" t="b">
        <f t="shared" si="13"/>
        <v>0</v>
      </c>
      <c r="AY30" s="359">
        <f t="shared" si="1"/>
        <v>0</v>
      </c>
    </row>
    <row r="31" spans="1:51">
      <c r="A31" s="418">
        <v>24</v>
      </c>
      <c r="B31" s="607"/>
      <c r="C31" s="608"/>
      <c r="D31" s="543"/>
      <c r="E31" s="543"/>
      <c r="F31" s="634"/>
      <c r="G31" s="609"/>
      <c r="H31" s="579"/>
      <c r="I31" s="657">
        <f t="shared" si="2"/>
        <v>0</v>
      </c>
      <c r="J31" s="656">
        <f t="shared" si="3"/>
        <v>0</v>
      </c>
      <c r="K31" s="656">
        <f t="shared" si="4"/>
        <v>0</v>
      </c>
      <c r="L31" s="612"/>
      <c r="R31" s="418">
        <v>24</v>
      </c>
      <c r="S31" s="359">
        <f t="shared" si="14"/>
        <v>0</v>
      </c>
      <c r="T31" s="180" t="str">
        <f>IF(C31=0, "",Amenities!$D$8)</f>
        <v/>
      </c>
      <c r="U31" s="180" t="str">
        <f>IF(C31=0,"",Amenities!$D$9)</f>
        <v/>
      </c>
      <c r="V31" s="180" t="str">
        <f>IF(C31=0,"",Amenities!$D$10)</f>
        <v/>
      </c>
      <c r="W31" s="180" t="str">
        <f>IF(C31=0, "",Amenities!$D$11)</f>
        <v/>
      </c>
      <c r="X31" s="180" t="str">
        <f>IF(C31=0,"",Amenities!$D$12)</f>
        <v/>
      </c>
      <c r="Y31" s="180" t="str">
        <f>IF(C31 = 0,"",Amenities!$D$13)</f>
        <v/>
      </c>
      <c r="Z31" s="180" t="str">
        <f>IF(C31=0,"",Amenities!$D$14)</f>
        <v/>
      </c>
      <c r="AA31" s="180" t="str">
        <f>IF(C31=0,"",Amenities!$J$8)</f>
        <v/>
      </c>
      <c r="AB31" s="180" t="str">
        <f>IF(C31=0,"",Amenities!$H$9)</f>
        <v/>
      </c>
      <c r="AC31" s="180" t="str">
        <f>IF(C31=0,"",Amenities!$H$10)</f>
        <v/>
      </c>
      <c r="AD31" s="180" t="str">
        <f>IF(C31=0,"",Amenities!$H$11)</f>
        <v/>
      </c>
      <c r="AE31" s="180" t="str">
        <f>IF(C31=0,"",Amenities!$H$12)</f>
        <v/>
      </c>
      <c r="AF31" s="180" t="str">
        <f>IF($C31=0,"",Amenities!$C$18)</f>
        <v/>
      </c>
      <c r="AG31" s="180" t="str">
        <f>IF($C31=0,"",Amenities!$C$19)</f>
        <v/>
      </c>
      <c r="AH31" s="180" t="str">
        <f>IF($C31=0,"",Amenities!$C$20)</f>
        <v/>
      </c>
      <c r="AI31" s="180" t="str">
        <f>IF($C31=0,"",Amenities!$G$18)</f>
        <v/>
      </c>
      <c r="AJ31" s="180" t="str">
        <f>IF($C31=0,"",Amenities!$G$19)</f>
        <v/>
      </c>
      <c r="AK31" s="180"/>
      <c r="AL31" s="181" t="str">
        <f>IF(C31=0,"",Amenities!$D$22)</f>
        <v/>
      </c>
      <c r="AN31" s="359" t="str">
        <f t="shared" si="6"/>
        <v/>
      </c>
      <c r="AO31" s="359" t="str">
        <f t="shared" si="7"/>
        <v/>
      </c>
      <c r="AP31" s="359" t="str">
        <f t="shared" si="8"/>
        <v/>
      </c>
      <c r="AS31" s="359" t="b">
        <f t="shared" si="9"/>
        <v>0</v>
      </c>
      <c r="AT31" s="359" t="b">
        <f t="shared" si="10"/>
        <v>0</v>
      </c>
      <c r="AU31" s="359" t="b">
        <f t="shared" si="11"/>
        <v>0</v>
      </c>
      <c r="AV31" s="359" t="b">
        <f t="shared" si="12"/>
        <v>0</v>
      </c>
      <c r="AW31" s="359" t="b">
        <f t="shared" si="13"/>
        <v>0</v>
      </c>
      <c r="AY31" s="359">
        <f t="shared" si="1"/>
        <v>0</v>
      </c>
    </row>
    <row r="32" spans="1:51">
      <c r="A32" s="418">
        <v>25</v>
      </c>
      <c r="B32" s="607"/>
      <c r="C32" s="608"/>
      <c r="D32" s="543"/>
      <c r="E32" s="543"/>
      <c r="F32" s="634"/>
      <c r="G32" s="609"/>
      <c r="H32" s="579"/>
      <c r="I32" s="657">
        <f t="shared" si="2"/>
        <v>0</v>
      </c>
      <c r="J32" s="656">
        <f t="shared" si="3"/>
        <v>0</v>
      </c>
      <c r="K32" s="656">
        <f t="shared" si="4"/>
        <v>0</v>
      </c>
      <c r="L32" s="612"/>
      <c r="R32" s="418">
        <v>25</v>
      </c>
      <c r="S32" s="359">
        <f t="shared" si="14"/>
        <v>0</v>
      </c>
      <c r="T32" s="180" t="str">
        <f>IF(C32=0, "",Amenities!$D$8)</f>
        <v/>
      </c>
      <c r="U32" s="180" t="str">
        <f>IF(C32=0,"",Amenities!$D$9)</f>
        <v/>
      </c>
      <c r="V32" s="180" t="str">
        <f>IF(C32=0,"",Amenities!$D$10)</f>
        <v/>
      </c>
      <c r="W32" s="180" t="str">
        <f>IF(C32=0, "",Amenities!$D$11)</f>
        <v/>
      </c>
      <c r="X32" s="180" t="str">
        <f>IF(C32=0,"",Amenities!$D$12)</f>
        <v/>
      </c>
      <c r="Y32" s="180" t="str">
        <f>IF(C32 = 0,"",Amenities!$D$13)</f>
        <v/>
      </c>
      <c r="Z32" s="180" t="str">
        <f>IF(C32=0,"",Amenities!$D$14)</f>
        <v/>
      </c>
      <c r="AA32" s="180" t="str">
        <f>IF(C32=0,"",Amenities!$J$8)</f>
        <v/>
      </c>
      <c r="AB32" s="180" t="str">
        <f>IF(C32=0,"",Amenities!$H$9)</f>
        <v/>
      </c>
      <c r="AC32" s="180" t="str">
        <f>IF(C32=0,"",Amenities!$H$10)</f>
        <v/>
      </c>
      <c r="AD32" s="180" t="str">
        <f>IF(C32=0,"",Amenities!$H$11)</f>
        <v/>
      </c>
      <c r="AE32" s="180" t="str">
        <f>IF(C32=0,"",Amenities!$H$12)</f>
        <v/>
      </c>
      <c r="AF32" s="180" t="str">
        <f>IF($C32=0,"",Amenities!$C$18)</f>
        <v/>
      </c>
      <c r="AG32" s="180" t="str">
        <f>IF($C32=0,"",Amenities!$C$19)</f>
        <v/>
      </c>
      <c r="AH32" s="180" t="str">
        <f>IF($C32=0,"",Amenities!$C$20)</f>
        <v/>
      </c>
      <c r="AI32" s="180" t="str">
        <f>IF($C32=0,"",Amenities!$G$18)</f>
        <v/>
      </c>
      <c r="AJ32" s="180" t="str">
        <f>IF($C32=0,"",Amenities!$G$19)</f>
        <v/>
      </c>
      <c r="AK32" s="180"/>
      <c r="AL32" s="181" t="str">
        <f>IF(C32=0,"",Amenities!$D$22)</f>
        <v/>
      </c>
      <c r="AN32" s="359" t="str">
        <f t="shared" si="6"/>
        <v/>
      </c>
      <c r="AO32" s="359" t="str">
        <f t="shared" si="7"/>
        <v/>
      </c>
      <c r="AP32" s="359" t="str">
        <f t="shared" si="8"/>
        <v/>
      </c>
      <c r="AS32" s="359" t="b">
        <f t="shared" si="9"/>
        <v>0</v>
      </c>
      <c r="AT32" s="359" t="b">
        <f t="shared" si="10"/>
        <v>0</v>
      </c>
      <c r="AU32" s="359" t="b">
        <f t="shared" si="11"/>
        <v>0</v>
      </c>
      <c r="AV32" s="359" t="b">
        <f t="shared" si="12"/>
        <v>0</v>
      </c>
      <c r="AW32" s="359" t="b">
        <f t="shared" si="13"/>
        <v>0</v>
      </c>
      <c r="AY32" s="359">
        <f t="shared" si="1"/>
        <v>0</v>
      </c>
    </row>
    <row r="33" spans="1:51">
      <c r="A33" s="418">
        <v>26</v>
      </c>
      <c r="B33" s="607"/>
      <c r="C33" s="608"/>
      <c r="D33" s="543"/>
      <c r="E33" s="543"/>
      <c r="F33" s="634"/>
      <c r="G33" s="609"/>
      <c r="H33" s="579"/>
      <c r="I33" s="657">
        <v>0</v>
      </c>
      <c r="J33" s="656">
        <f t="shared" si="3"/>
        <v>0</v>
      </c>
      <c r="K33" s="656">
        <f t="shared" ref="K33:K42" si="15">C33*F33*12</f>
        <v>0</v>
      </c>
      <c r="L33" s="612"/>
      <c r="R33" s="418">
        <v>26</v>
      </c>
      <c r="S33" s="359">
        <f t="shared" si="14"/>
        <v>0</v>
      </c>
      <c r="T33" s="180" t="str">
        <f>IF(C33=0, "",Amenities!$D$8)</f>
        <v/>
      </c>
      <c r="U33" s="180" t="str">
        <f>IF(C33=0,"",Amenities!$D$9)</f>
        <v/>
      </c>
      <c r="V33" s="180" t="str">
        <f>IF(C33=0,"",Amenities!$D$10)</f>
        <v/>
      </c>
      <c r="W33" s="180" t="str">
        <f>IF(C33=0, "",Amenities!$D$11)</f>
        <v/>
      </c>
      <c r="X33" s="180" t="str">
        <f>IF(C33=0,"",Amenities!$D$12)</f>
        <v/>
      </c>
      <c r="Y33" s="180" t="str">
        <f>IF(C33 = 0,"",Amenities!$D$13)</f>
        <v/>
      </c>
      <c r="Z33" s="180" t="str">
        <f>IF(C33=0,"",Amenities!$D$14)</f>
        <v/>
      </c>
      <c r="AA33" s="180" t="str">
        <f>IF(C33=0,"",Amenities!$J$8)</f>
        <v/>
      </c>
      <c r="AB33" s="180" t="str">
        <f>IF(C33=0,"",Amenities!$H$9)</f>
        <v/>
      </c>
      <c r="AC33" s="180" t="str">
        <f>IF(C33=0,"",Amenities!$H$10)</f>
        <v/>
      </c>
      <c r="AD33" s="180" t="str">
        <f>IF(C33=0,"",Amenities!$H$11)</f>
        <v/>
      </c>
      <c r="AE33" s="180" t="str">
        <f>IF(C33=0,"",Amenities!$H$12)</f>
        <v/>
      </c>
      <c r="AF33" s="180" t="str">
        <f>IF($C33=0,"",Amenities!$C$18)</f>
        <v/>
      </c>
      <c r="AG33" s="180" t="str">
        <f>IF($C33=0,"",Amenities!$C$19)</f>
        <v/>
      </c>
      <c r="AH33" s="180" t="str">
        <f>IF($C33=0,"",Amenities!$C$20)</f>
        <v/>
      </c>
      <c r="AI33" s="180" t="str">
        <f>IF($C33=0,"",Amenities!$G$18)</f>
        <v/>
      </c>
      <c r="AJ33" s="180" t="str">
        <f>IF($C33=0,"",Amenities!$G$19)</f>
        <v/>
      </c>
      <c r="AK33" s="180"/>
      <c r="AL33" s="181" t="str">
        <f>IF(C33=0,"",Amenities!$D$22)</f>
        <v/>
      </c>
      <c r="AN33" s="359" t="str">
        <f t="shared" si="6"/>
        <v/>
      </c>
      <c r="AO33" s="359" t="str">
        <f t="shared" si="7"/>
        <v/>
      </c>
      <c r="AP33" s="359" t="str">
        <f t="shared" si="8"/>
        <v/>
      </c>
      <c r="AS33" s="359" t="b">
        <f t="shared" si="9"/>
        <v>0</v>
      </c>
      <c r="AT33" s="359" t="b">
        <f t="shared" si="10"/>
        <v>0</v>
      </c>
      <c r="AU33" s="359" t="b">
        <f t="shared" si="11"/>
        <v>0</v>
      </c>
      <c r="AV33" s="359" t="b">
        <f t="shared" si="12"/>
        <v>0</v>
      </c>
      <c r="AW33" s="359" t="b">
        <f t="shared" si="13"/>
        <v>0</v>
      </c>
      <c r="AY33" s="359">
        <f t="shared" si="1"/>
        <v>0</v>
      </c>
    </row>
    <row r="34" spans="1:51">
      <c r="A34" s="418">
        <v>27</v>
      </c>
      <c r="B34" s="607"/>
      <c r="C34" s="608"/>
      <c r="D34" s="543"/>
      <c r="E34" s="543"/>
      <c r="F34" s="634"/>
      <c r="G34" s="609"/>
      <c r="H34" s="579"/>
      <c r="I34" s="657">
        <f t="shared" ref="I34:I42" si="16">F34+H34</f>
        <v>0</v>
      </c>
      <c r="J34" s="656">
        <f t="shared" si="3"/>
        <v>0</v>
      </c>
      <c r="K34" s="656">
        <f t="shared" si="15"/>
        <v>0</v>
      </c>
      <c r="L34" s="612"/>
      <c r="R34" s="418">
        <v>27</v>
      </c>
      <c r="S34" s="359">
        <f t="shared" si="14"/>
        <v>0</v>
      </c>
      <c r="T34" s="180" t="str">
        <f>IF(C34=0, "",Amenities!$D$8)</f>
        <v/>
      </c>
      <c r="U34" s="180" t="str">
        <f>IF(C34=0,"",Amenities!$D$9)</f>
        <v/>
      </c>
      <c r="V34" s="180" t="str">
        <f>IF(C34=0,"",Amenities!$D$10)</f>
        <v/>
      </c>
      <c r="W34" s="180" t="str">
        <f>IF(C34=0, "",Amenities!$D$11)</f>
        <v/>
      </c>
      <c r="X34" s="180" t="str">
        <f>IF(C34=0,"",Amenities!$D$12)</f>
        <v/>
      </c>
      <c r="Y34" s="180" t="str">
        <f>IF(C34 = 0,"",Amenities!$D$13)</f>
        <v/>
      </c>
      <c r="Z34" s="180" t="str">
        <f>IF(C34=0,"",Amenities!$D$14)</f>
        <v/>
      </c>
      <c r="AA34" s="180" t="str">
        <f>IF(C34=0,"",Amenities!$J$8)</f>
        <v/>
      </c>
      <c r="AB34" s="180" t="str">
        <f>IF(C34=0,"",Amenities!$H$9)</f>
        <v/>
      </c>
      <c r="AC34" s="180" t="str">
        <f>IF(C34=0,"",Amenities!$H$10)</f>
        <v/>
      </c>
      <c r="AD34" s="180" t="str">
        <f>IF(C34=0,"",Amenities!$H$11)</f>
        <v/>
      </c>
      <c r="AE34" s="180" t="str">
        <f>IF(C34=0,"",Amenities!$H$12)</f>
        <v/>
      </c>
      <c r="AF34" s="180" t="str">
        <f>IF($C34=0,"",Amenities!$C$18)</f>
        <v/>
      </c>
      <c r="AG34" s="180" t="str">
        <f>IF($C34=0,"",Amenities!$C$19)</f>
        <v/>
      </c>
      <c r="AH34" s="180" t="str">
        <f>IF($C34=0,"",Amenities!$C$20)</f>
        <v/>
      </c>
      <c r="AI34" s="180" t="str">
        <f>IF($C34=0,"",Amenities!$G$18)</f>
        <v/>
      </c>
      <c r="AJ34" s="180" t="str">
        <f>IF($C34=0,"",Amenities!$G$19)</f>
        <v/>
      </c>
      <c r="AK34" s="180"/>
      <c r="AL34" s="181" t="str">
        <f>IF(C34=0,"",Amenities!$D$22)</f>
        <v/>
      </c>
      <c r="AN34" s="359" t="str">
        <f t="shared" si="6"/>
        <v/>
      </c>
      <c r="AO34" s="359" t="str">
        <f t="shared" si="7"/>
        <v/>
      </c>
      <c r="AP34" s="359" t="str">
        <f t="shared" si="8"/>
        <v/>
      </c>
      <c r="AS34" s="359" t="b">
        <f t="shared" si="9"/>
        <v>0</v>
      </c>
      <c r="AT34" s="359" t="b">
        <f t="shared" si="10"/>
        <v>0</v>
      </c>
      <c r="AU34" s="359" t="b">
        <f t="shared" si="11"/>
        <v>0</v>
      </c>
      <c r="AV34" s="359" t="b">
        <f t="shared" si="12"/>
        <v>0</v>
      </c>
      <c r="AW34" s="359" t="b">
        <f t="shared" si="13"/>
        <v>0</v>
      </c>
      <c r="AY34" s="359">
        <f t="shared" si="1"/>
        <v>0</v>
      </c>
    </row>
    <row r="35" spans="1:51">
      <c r="A35" s="418">
        <v>28</v>
      </c>
      <c r="B35" s="607"/>
      <c r="C35" s="608"/>
      <c r="D35" s="543"/>
      <c r="E35" s="543"/>
      <c r="F35" s="634"/>
      <c r="G35" s="609"/>
      <c r="H35" s="579"/>
      <c r="I35" s="657">
        <f t="shared" si="16"/>
        <v>0</v>
      </c>
      <c r="J35" s="656">
        <f t="shared" si="3"/>
        <v>0</v>
      </c>
      <c r="K35" s="656">
        <f t="shared" si="15"/>
        <v>0</v>
      </c>
      <c r="L35" s="612"/>
      <c r="R35" s="418">
        <v>28</v>
      </c>
      <c r="S35" s="359">
        <f t="shared" si="14"/>
        <v>0</v>
      </c>
      <c r="T35" s="180" t="str">
        <f>IF(C35=0, "",Amenities!$D$8)</f>
        <v/>
      </c>
      <c r="U35" s="180" t="str">
        <f>IF(C35=0,"",Amenities!$D$9)</f>
        <v/>
      </c>
      <c r="V35" s="180" t="str">
        <f>IF(C35=0,"",Amenities!$D$10)</f>
        <v/>
      </c>
      <c r="W35" s="180" t="str">
        <f>IF(C35=0, "",Amenities!$D$11)</f>
        <v/>
      </c>
      <c r="X35" s="180" t="str">
        <f>IF(C35=0,"",Amenities!$D$12)</f>
        <v/>
      </c>
      <c r="Y35" s="180" t="str">
        <f>IF(C35 = 0,"",Amenities!$D$13)</f>
        <v/>
      </c>
      <c r="Z35" s="180" t="str">
        <f>IF(C35=0,"",Amenities!$D$14)</f>
        <v/>
      </c>
      <c r="AA35" s="180" t="str">
        <f>IF(C35=0,"",Amenities!$J$8)</f>
        <v/>
      </c>
      <c r="AB35" s="180" t="str">
        <f>IF(C35=0,"",Amenities!$H$9)</f>
        <v/>
      </c>
      <c r="AC35" s="180" t="str">
        <f>IF(C35=0,"",Amenities!$H$10)</f>
        <v/>
      </c>
      <c r="AD35" s="180" t="str">
        <f>IF(C35=0,"",Amenities!$H$11)</f>
        <v/>
      </c>
      <c r="AE35" s="180" t="str">
        <f>IF(C35=0,"",Amenities!$H$12)</f>
        <v/>
      </c>
      <c r="AF35" s="180" t="str">
        <f>IF($C35=0,"",Amenities!$C$18)</f>
        <v/>
      </c>
      <c r="AG35" s="180" t="str">
        <f>IF($C35=0,"",Amenities!$C$19)</f>
        <v/>
      </c>
      <c r="AH35" s="180" t="str">
        <f>IF($C35=0,"",Amenities!$C$20)</f>
        <v/>
      </c>
      <c r="AI35" s="180" t="str">
        <f>IF($C35=0,"",Amenities!$G$18)</f>
        <v/>
      </c>
      <c r="AJ35" s="180" t="str">
        <f>IF($C35=0,"",Amenities!$G$19)</f>
        <v/>
      </c>
      <c r="AK35" s="180"/>
      <c r="AL35" s="181" t="str">
        <f>IF(C35=0,"",Amenities!$D$22)</f>
        <v/>
      </c>
      <c r="AN35" s="359" t="str">
        <f t="shared" si="6"/>
        <v/>
      </c>
      <c r="AO35" s="359" t="str">
        <f t="shared" si="7"/>
        <v/>
      </c>
      <c r="AP35" s="359" t="str">
        <f t="shared" si="8"/>
        <v/>
      </c>
      <c r="AS35" s="359" t="b">
        <f t="shared" si="9"/>
        <v>0</v>
      </c>
      <c r="AT35" s="359" t="b">
        <f t="shared" si="10"/>
        <v>0</v>
      </c>
      <c r="AU35" s="359" t="b">
        <f t="shared" si="11"/>
        <v>0</v>
      </c>
      <c r="AV35" s="359" t="b">
        <f t="shared" si="12"/>
        <v>0</v>
      </c>
      <c r="AW35" s="359" t="b">
        <f t="shared" si="13"/>
        <v>0</v>
      </c>
      <c r="AY35" s="359">
        <f t="shared" si="1"/>
        <v>0</v>
      </c>
    </row>
    <row r="36" spans="1:51">
      <c r="A36" s="418">
        <v>29</v>
      </c>
      <c r="B36" s="607"/>
      <c r="C36" s="608"/>
      <c r="D36" s="543"/>
      <c r="E36" s="543"/>
      <c r="F36" s="634"/>
      <c r="G36" s="609"/>
      <c r="H36" s="579"/>
      <c r="I36" s="657">
        <f t="shared" si="16"/>
        <v>0</v>
      </c>
      <c r="J36" s="656">
        <f t="shared" si="3"/>
        <v>0</v>
      </c>
      <c r="K36" s="656">
        <f t="shared" si="15"/>
        <v>0</v>
      </c>
      <c r="L36" s="612"/>
      <c r="R36" s="418">
        <v>29</v>
      </c>
      <c r="S36" s="359">
        <f t="shared" si="14"/>
        <v>0</v>
      </c>
      <c r="T36" s="180" t="str">
        <f>IF(C36=0, "",Amenities!$D$8)</f>
        <v/>
      </c>
      <c r="U36" s="180" t="str">
        <f>IF(C36=0,"",Amenities!$D$9)</f>
        <v/>
      </c>
      <c r="V36" s="180" t="str">
        <f>IF(C36=0,"",Amenities!$D$10)</f>
        <v/>
      </c>
      <c r="W36" s="180" t="str">
        <f>IF(C36=0, "",Amenities!$D$11)</f>
        <v/>
      </c>
      <c r="X36" s="180" t="str">
        <f>IF(C36=0,"",Amenities!$D$12)</f>
        <v/>
      </c>
      <c r="Y36" s="180" t="str">
        <f>IF(C36 = 0,"",Amenities!$D$13)</f>
        <v/>
      </c>
      <c r="Z36" s="180" t="str">
        <f>IF(C36=0,"",Amenities!$D$14)</f>
        <v/>
      </c>
      <c r="AA36" s="180" t="str">
        <f>IF(C36=0,"",Amenities!$J$8)</f>
        <v/>
      </c>
      <c r="AB36" s="180" t="str">
        <f>IF(C36=0,"",Amenities!$H$9)</f>
        <v/>
      </c>
      <c r="AC36" s="180" t="str">
        <f>IF(C36=0,"",Amenities!$H$10)</f>
        <v/>
      </c>
      <c r="AD36" s="180" t="str">
        <f>IF(C36=0,"",Amenities!$H$11)</f>
        <v/>
      </c>
      <c r="AE36" s="180" t="str">
        <f>IF(C36=0,"",Amenities!$H$12)</f>
        <v/>
      </c>
      <c r="AF36" s="180" t="str">
        <f>IF($C36=0,"",Amenities!$C$18)</f>
        <v/>
      </c>
      <c r="AG36" s="180" t="str">
        <f>IF($C36=0,"",Amenities!$C$19)</f>
        <v/>
      </c>
      <c r="AH36" s="180" t="str">
        <f>IF($C36=0,"",Amenities!$C$20)</f>
        <v/>
      </c>
      <c r="AI36" s="180" t="str">
        <f>IF($C36=0,"",Amenities!$G$18)</f>
        <v/>
      </c>
      <c r="AJ36" s="180" t="str">
        <f>IF($C36=0,"",Amenities!$G$19)</f>
        <v/>
      </c>
      <c r="AK36" s="180"/>
      <c r="AL36" s="181" t="str">
        <f>IF(C36=0,"",Amenities!$D$22)</f>
        <v/>
      </c>
      <c r="AN36" s="359" t="str">
        <f t="shared" si="6"/>
        <v/>
      </c>
      <c r="AO36" s="359" t="str">
        <f t="shared" si="7"/>
        <v/>
      </c>
      <c r="AP36" s="359" t="str">
        <f t="shared" si="8"/>
        <v/>
      </c>
      <c r="AS36" s="359" t="b">
        <f t="shared" si="9"/>
        <v>0</v>
      </c>
      <c r="AT36" s="359" t="b">
        <f t="shared" si="10"/>
        <v>0</v>
      </c>
      <c r="AU36" s="359" t="b">
        <f t="shared" si="11"/>
        <v>0</v>
      </c>
      <c r="AV36" s="359" t="b">
        <f t="shared" si="12"/>
        <v>0</v>
      </c>
      <c r="AW36" s="359" t="b">
        <f t="shared" si="13"/>
        <v>0</v>
      </c>
      <c r="AY36" s="359">
        <f t="shared" si="1"/>
        <v>0</v>
      </c>
    </row>
    <row r="37" spans="1:51">
      <c r="A37" s="418">
        <v>30</v>
      </c>
      <c r="B37" s="607"/>
      <c r="C37" s="608"/>
      <c r="D37" s="543"/>
      <c r="E37" s="543"/>
      <c r="F37" s="634"/>
      <c r="G37" s="609"/>
      <c r="H37" s="579"/>
      <c r="I37" s="657">
        <f t="shared" si="16"/>
        <v>0</v>
      </c>
      <c r="J37" s="656">
        <f t="shared" si="3"/>
        <v>0</v>
      </c>
      <c r="K37" s="656">
        <f t="shared" si="15"/>
        <v>0</v>
      </c>
      <c r="L37" s="612"/>
      <c r="R37" s="418">
        <v>30</v>
      </c>
      <c r="S37" s="359">
        <f t="shared" si="14"/>
        <v>0</v>
      </c>
      <c r="T37" s="180" t="str">
        <f>IF(C37=0, "",Amenities!$D$8)</f>
        <v/>
      </c>
      <c r="U37" s="180" t="str">
        <f>IF(C37=0,"",Amenities!$D$9)</f>
        <v/>
      </c>
      <c r="V37" s="180" t="str">
        <f>IF(C37=0,"",Amenities!$D$10)</f>
        <v/>
      </c>
      <c r="W37" s="180" t="str">
        <f>IF(C37=0, "",Amenities!$D$11)</f>
        <v/>
      </c>
      <c r="X37" s="180" t="str">
        <f>IF(C37=0,"",Amenities!$D$12)</f>
        <v/>
      </c>
      <c r="Y37" s="180" t="str">
        <f>IF(C37 = 0,"",Amenities!$D$13)</f>
        <v/>
      </c>
      <c r="Z37" s="180" t="str">
        <f>IF(C37=0,"",Amenities!$D$14)</f>
        <v/>
      </c>
      <c r="AA37" s="180" t="str">
        <f>IF(C37=0,"",Amenities!$J$8)</f>
        <v/>
      </c>
      <c r="AB37" s="180" t="str">
        <f>IF(C37=0,"",Amenities!$H$9)</f>
        <v/>
      </c>
      <c r="AC37" s="180" t="str">
        <f>IF(C37=0,"",Amenities!$H$10)</f>
        <v/>
      </c>
      <c r="AD37" s="180" t="str">
        <f>IF(C37=0,"",Amenities!$H$11)</f>
        <v/>
      </c>
      <c r="AE37" s="180" t="str">
        <f>IF(C37=0,"",Amenities!$H$12)</f>
        <v/>
      </c>
      <c r="AF37" s="180" t="str">
        <f>IF($C37=0,"",Amenities!$C$18)</f>
        <v/>
      </c>
      <c r="AG37" s="180" t="str">
        <f>IF($C37=0,"",Amenities!$C$19)</f>
        <v/>
      </c>
      <c r="AH37" s="180" t="str">
        <f>IF($C37=0,"",Amenities!$C$20)</f>
        <v/>
      </c>
      <c r="AI37" s="180" t="str">
        <f>IF($C37=0,"",Amenities!$G$18)</f>
        <v/>
      </c>
      <c r="AJ37" s="180" t="str">
        <f>IF($C37=0,"",Amenities!$G$19)</f>
        <v/>
      </c>
      <c r="AK37" s="180"/>
      <c r="AL37" s="181" t="str">
        <f>IF(C37=0,"",Amenities!$D$22)</f>
        <v/>
      </c>
      <c r="AN37" s="359" t="str">
        <f t="shared" si="6"/>
        <v/>
      </c>
      <c r="AO37" s="359" t="str">
        <f t="shared" si="7"/>
        <v/>
      </c>
      <c r="AP37" s="359" t="str">
        <f t="shared" si="8"/>
        <v/>
      </c>
      <c r="AS37" s="359" t="b">
        <f t="shared" si="9"/>
        <v>0</v>
      </c>
      <c r="AT37" s="359" t="b">
        <f t="shared" si="10"/>
        <v>0</v>
      </c>
      <c r="AU37" s="359" t="b">
        <f t="shared" si="11"/>
        <v>0</v>
      </c>
      <c r="AV37" s="359" t="b">
        <f t="shared" si="12"/>
        <v>0</v>
      </c>
      <c r="AW37" s="359" t="b">
        <f t="shared" si="13"/>
        <v>0</v>
      </c>
      <c r="AY37" s="359">
        <f t="shared" si="1"/>
        <v>0</v>
      </c>
    </row>
    <row r="38" spans="1:51" hidden="1">
      <c r="A38" s="418">
        <v>31</v>
      </c>
      <c r="B38" s="607"/>
      <c r="C38" s="608"/>
      <c r="D38" s="543"/>
      <c r="E38" s="543"/>
      <c r="F38" s="579"/>
      <c r="G38" s="609"/>
      <c r="H38" s="579"/>
      <c r="I38" s="610">
        <f t="shared" si="16"/>
        <v>0</v>
      </c>
      <c r="J38" s="611" t="e">
        <f t="shared" ref="J38:J42" si="17">I38/D38</f>
        <v>#DIV/0!</v>
      </c>
      <c r="K38" s="656">
        <f t="shared" si="15"/>
        <v>0</v>
      </c>
      <c r="L38" s="612"/>
      <c r="R38" s="418">
        <v>31</v>
      </c>
      <c r="S38" s="359">
        <f t="shared" si="14"/>
        <v>0</v>
      </c>
      <c r="T38" s="180" t="str">
        <f>IF(C38=0, "",Amenities!$D$8)</f>
        <v/>
      </c>
      <c r="U38" s="180" t="str">
        <f>IF(C38=0,"",Amenities!$D$9)</f>
        <v/>
      </c>
      <c r="V38" s="180" t="str">
        <f>IF(C38=0,"",Amenities!$D$10)</f>
        <v/>
      </c>
      <c r="W38" s="180" t="str">
        <f>IF(C38=0, "",Amenities!$D$11)</f>
        <v/>
      </c>
      <c r="X38" s="180" t="str">
        <f>IF(C38=0,"",Amenities!$D$12)</f>
        <v/>
      </c>
      <c r="Y38" s="180" t="str">
        <f>IF(C38 = 0,"",Amenities!$D$13)</f>
        <v/>
      </c>
      <c r="Z38" s="180" t="str">
        <f>IF(C38=0,"",Amenities!$D$14)</f>
        <v/>
      </c>
      <c r="AA38" s="180" t="str">
        <f>IF(C38=0,"",Amenities!$J$8)</f>
        <v/>
      </c>
      <c r="AB38" s="180" t="str">
        <f>IF(C38=0,"",Amenities!$H$9)</f>
        <v/>
      </c>
      <c r="AC38" s="180" t="str">
        <f>IF(C38=0,"",Amenities!$H$10)</f>
        <v/>
      </c>
      <c r="AD38" s="180" t="str">
        <f>IF(C38=0,"",Amenities!$H$11)</f>
        <v/>
      </c>
      <c r="AE38" s="180" t="str">
        <f>IF(C38=0,"",Amenities!$H$12)</f>
        <v/>
      </c>
      <c r="AF38" s="180" t="str">
        <f>IF($C38=0,"",Amenities!$C$18)</f>
        <v/>
      </c>
      <c r="AG38" s="180" t="str">
        <f>IF($C38=0,"",Amenities!$C$19)</f>
        <v/>
      </c>
      <c r="AH38" s="180" t="str">
        <f>IF($C38=0,"",Amenities!$C$20)</f>
        <v/>
      </c>
      <c r="AI38" s="180" t="str">
        <f>IF($C38=0,"",Amenities!$G$18)</f>
        <v/>
      </c>
      <c r="AJ38" s="180" t="str">
        <f>IF($C38=0,"",Amenities!$G$19)</f>
        <v/>
      </c>
      <c r="AK38" s="180"/>
      <c r="AL38" s="181" t="str">
        <f>IF(C38=0,"",Amenities!$D$22)</f>
        <v/>
      </c>
      <c r="AN38" s="359" t="str">
        <f t="shared" si="6"/>
        <v/>
      </c>
      <c r="AO38" s="359" t="str">
        <f t="shared" si="7"/>
        <v/>
      </c>
      <c r="AP38" s="359" t="str">
        <f t="shared" si="8"/>
        <v/>
      </c>
      <c r="AS38" s="359" t="b">
        <f t="shared" si="9"/>
        <v>0</v>
      </c>
      <c r="AT38" s="359" t="b">
        <f t="shared" si="10"/>
        <v>0</v>
      </c>
      <c r="AU38" s="359" t="b">
        <f t="shared" si="11"/>
        <v>0</v>
      </c>
      <c r="AV38" s="359" t="b">
        <f t="shared" si="12"/>
        <v>0</v>
      </c>
      <c r="AW38" s="359" t="b">
        <f t="shared" si="13"/>
        <v>0</v>
      </c>
      <c r="AY38" s="359">
        <f t="shared" si="1"/>
        <v>0</v>
      </c>
    </row>
    <row r="39" spans="1:51" hidden="1">
      <c r="A39" s="418">
        <v>32</v>
      </c>
      <c r="B39" s="607"/>
      <c r="C39" s="608"/>
      <c r="D39" s="543"/>
      <c r="E39" s="543"/>
      <c r="F39" s="579"/>
      <c r="G39" s="609"/>
      <c r="H39" s="579"/>
      <c r="I39" s="610">
        <f t="shared" si="16"/>
        <v>0</v>
      </c>
      <c r="J39" s="611" t="e">
        <f t="shared" si="17"/>
        <v>#DIV/0!</v>
      </c>
      <c r="K39" s="656">
        <f t="shared" si="15"/>
        <v>0</v>
      </c>
      <c r="L39" s="612"/>
      <c r="R39" s="418">
        <v>32</v>
      </c>
      <c r="S39" s="359">
        <f t="shared" si="14"/>
        <v>0</v>
      </c>
      <c r="T39" s="180" t="str">
        <f>IF(C39=0, "",Amenities!$D$8)</f>
        <v/>
      </c>
      <c r="U39" s="180" t="str">
        <f>IF(C39=0,"",Amenities!$D$9)</f>
        <v/>
      </c>
      <c r="V39" s="180" t="str">
        <f>IF(C39=0,"",Amenities!$D$10)</f>
        <v/>
      </c>
      <c r="W39" s="180" t="str">
        <f>IF(C39=0, "",Amenities!$D$11)</f>
        <v/>
      </c>
      <c r="X39" s="180" t="str">
        <f>IF(C39=0,"",Amenities!$D$12)</f>
        <v/>
      </c>
      <c r="Y39" s="180" t="str">
        <f>IF(C39 = 0,"",Amenities!$D$13)</f>
        <v/>
      </c>
      <c r="Z39" s="180" t="str">
        <f>IF(C39=0,"",Amenities!$D$14)</f>
        <v/>
      </c>
      <c r="AA39" s="180" t="str">
        <f>IF(C39=0,"",Amenities!$J$8)</f>
        <v/>
      </c>
      <c r="AB39" s="180" t="str">
        <f>IF(C39=0,"",Amenities!$H$9)</f>
        <v/>
      </c>
      <c r="AC39" s="180" t="str">
        <f>IF(C39=0,"",Amenities!$H$10)</f>
        <v/>
      </c>
      <c r="AD39" s="180" t="str">
        <f>IF(C39=0,"",Amenities!$H$11)</f>
        <v/>
      </c>
      <c r="AE39" s="180" t="str">
        <f>IF(C39=0,"",Amenities!$H$12)</f>
        <v/>
      </c>
      <c r="AF39" s="180" t="str">
        <f>IF($C39=0,"",Amenities!$C$18)</f>
        <v/>
      </c>
      <c r="AG39" s="180" t="str">
        <f>IF($C39=0,"",Amenities!$C$19)</f>
        <v/>
      </c>
      <c r="AH39" s="180" t="str">
        <f>IF($C39=0,"",Amenities!$C$20)</f>
        <v/>
      </c>
      <c r="AI39" s="180" t="str">
        <f>IF($C39=0,"",Amenities!$G$18)</f>
        <v/>
      </c>
      <c r="AJ39" s="180" t="str">
        <f>IF($C39=0,"",Amenities!$G$19)</f>
        <v/>
      </c>
      <c r="AK39" s="180"/>
      <c r="AL39" s="181" t="str">
        <f>IF(C39=0,"",Amenities!$D$22)</f>
        <v/>
      </c>
      <c r="AN39" s="359" t="str">
        <f t="shared" si="6"/>
        <v/>
      </c>
      <c r="AO39" s="359" t="str">
        <f t="shared" si="7"/>
        <v/>
      </c>
      <c r="AP39" s="359" t="str">
        <f t="shared" si="8"/>
        <v/>
      </c>
      <c r="AS39" s="359" t="b">
        <f t="shared" si="9"/>
        <v>0</v>
      </c>
      <c r="AT39" s="359" t="b">
        <f t="shared" si="10"/>
        <v>0</v>
      </c>
      <c r="AU39" s="359" t="b">
        <f t="shared" si="11"/>
        <v>0</v>
      </c>
      <c r="AV39" s="359" t="b">
        <f t="shared" si="12"/>
        <v>0</v>
      </c>
      <c r="AW39" s="359" t="b">
        <f t="shared" si="13"/>
        <v>0</v>
      </c>
      <c r="AY39" s="359">
        <f t="shared" si="1"/>
        <v>0</v>
      </c>
    </row>
    <row r="40" spans="1:51" hidden="1">
      <c r="A40" s="418">
        <v>33</v>
      </c>
      <c r="B40" s="607"/>
      <c r="C40" s="608"/>
      <c r="D40" s="543"/>
      <c r="E40" s="543"/>
      <c r="F40" s="579"/>
      <c r="G40" s="609"/>
      <c r="H40" s="579"/>
      <c r="I40" s="610">
        <f t="shared" si="16"/>
        <v>0</v>
      </c>
      <c r="J40" s="611" t="e">
        <f t="shared" si="17"/>
        <v>#DIV/0!</v>
      </c>
      <c r="K40" s="656">
        <f t="shared" si="15"/>
        <v>0</v>
      </c>
      <c r="L40" s="612"/>
      <c r="R40" s="418">
        <v>33</v>
      </c>
      <c r="S40" s="359">
        <f t="shared" si="14"/>
        <v>0</v>
      </c>
      <c r="T40" s="180" t="str">
        <f>IF(C40=0, "",Amenities!$D$8)</f>
        <v/>
      </c>
      <c r="U40" s="180" t="str">
        <f>IF(C40=0,"",Amenities!$D$9)</f>
        <v/>
      </c>
      <c r="V40" s="180" t="str">
        <f>IF(C40=0,"",Amenities!$D$10)</f>
        <v/>
      </c>
      <c r="W40" s="180" t="str">
        <f>IF(C40=0, "",Amenities!$D$11)</f>
        <v/>
      </c>
      <c r="X40" s="180" t="str">
        <f>IF(C40=0,"",Amenities!$D$12)</f>
        <v/>
      </c>
      <c r="Y40" s="180" t="str">
        <f>IF(C40 = 0,"",Amenities!$D$13)</f>
        <v/>
      </c>
      <c r="Z40" s="180" t="str">
        <f>IF(C40=0,"",Amenities!$D$14)</f>
        <v/>
      </c>
      <c r="AA40" s="180" t="str">
        <f>IF(C40=0,"",Amenities!$J$8)</f>
        <v/>
      </c>
      <c r="AB40" s="180" t="str">
        <f>IF(C40=0,"",Amenities!$H$9)</f>
        <v/>
      </c>
      <c r="AC40" s="180" t="str">
        <f>IF(C40=0,"",Amenities!$H$10)</f>
        <v/>
      </c>
      <c r="AD40" s="180" t="str">
        <f>IF(C40=0,"",Amenities!$H$11)</f>
        <v/>
      </c>
      <c r="AE40" s="180" t="str">
        <f>IF(C40=0,"",Amenities!$H$12)</f>
        <v/>
      </c>
      <c r="AF40" s="180" t="str">
        <f>IF($C40=0,"",Amenities!$C$18)</f>
        <v/>
      </c>
      <c r="AG40" s="180" t="str">
        <f>IF($C40=0,"",Amenities!$C$19)</f>
        <v/>
      </c>
      <c r="AH40" s="180" t="str">
        <f>IF($C40=0,"",Amenities!$C$20)</f>
        <v/>
      </c>
      <c r="AI40" s="180" t="str">
        <f>IF($C40=0,"",Amenities!$G$18)</f>
        <v/>
      </c>
      <c r="AJ40" s="180" t="str">
        <f>IF($C40=0,"",Amenities!$G$19)</f>
        <v/>
      </c>
      <c r="AK40" s="180"/>
      <c r="AL40" s="181" t="str">
        <f>IF(C40=0,"",Amenities!$D$22)</f>
        <v/>
      </c>
      <c r="AN40" s="359" t="str">
        <f t="shared" si="6"/>
        <v/>
      </c>
      <c r="AO40" s="359" t="str">
        <f t="shared" si="7"/>
        <v/>
      </c>
      <c r="AP40" s="359" t="str">
        <f t="shared" si="8"/>
        <v/>
      </c>
      <c r="AS40" s="359" t="b">
        <f t="shared" si="9"/>
        <v>0</v>
      </c>
      <c r="AT40" s="359" t="b">
        <f t="shared" si="10"/>
        <v>0</v>
      </c>
      <c r="AU40" s="359" t="b">
        <f t="shared" si="11"/>
        <v>0</v>
      </c>
      <c r="AV40" s="359" t="b">
        <f t="shared" si="12"/>
        <v>0</v>
      </c>
      <c r="AW40" s="359" t="b">
        <f t="shared" si="13"/>
        <v>0</v>
      </c>
      <c r="AY40" s="359">
        <f t="shared" ref="AY40:AY57" si="18">C40*D40</f>
        <v>0</v>
      </c>
    </row>
    <row r="41" spans="1:51" hidden="1">
      <c r="A41" s="418">
        <v>34</v>
      </c>
      <c r="B41" s="607"/>
      <c r="C41" s="608"/>
      <c r="D41" s="543"/>
      <c r="E41" s="543"/>
      <c r="F41" s="579"/>
      <c r="G41" s="609"/>
      <c r="H41" s="579"/>
      <c r="I41" s="610">
        <f t="shared" si="16"/>
        <v>0</v>
      </c>
      <c r="J41" s="611" t="e">
        <f t="shared" si="17"/>
        <v>#DIV/0!</v>
      </c>
      <c r="K41" s="656">
        <f t="shared" si="15"/>
        <v>0</v>
      </c>
      <c r="L41" s="612"/>
      <c r="R41" s="418">
        <v>34</v>
      </c>
      <c r="S41" s="359">
        <f t="shared" si="14"/>
        <v>0</v>
      </c>
      <c r="T41" s="180" t="str">
        <f>IF(C41=0, "",Amenities!$D$8)</f>
        <v/>
      </c>
      <c r="U41" s="180" t="str">
        <f>IF(C41=0,"",Amenities!$D$9)</f>
        <v/>
      </c>
      <c r="V41" s="180" t="str">
        <f>IF(C41=0,"",Amenities!$D$10)</f>
        <v/>
      </c>
      <c r="W41" s="180" t="str">
        <f>IF(C41=0, "",Amenities!$D$11)</f>
        <v/>
      </c>
      <c r="X41" s="180" t="str">
        <f>IF(C41=0,"",Amenities!$D$12)</f>
        <v/>
      </c>
      <c r="Y41" s="180" t="str">
        <f>IF(C41 = 0,"",Amenities!$D$13)</f>
        <v/>
      </c>
      <c r="Z41" s="180" t="str">
        <f>IF(C41=0,"",Amenities!$D$14)</f>
        <v/>
      </c>
      <c r="AA41" s="180" t="str">
        <f>IF(C41=0,"",Amenities!$J$8)</f>
        <v/>
      </c>
      <c r="AB41" s="180" t="str">
        <f>IF(C41=0,"",Amenities!$H$9)</f>
        <v/>
      </c>
      <c r="AC41" s="180" t="str">
        <f>IF(C41=0,"",Amenities!$H$10)</f>
        <v/>
      </c>
      <c r="AD41" s="180" t="str">
        <f>IF(C41=0,"",Amenities!$H$11)</f>
        <v/>
      </c>
      <c r="AE41" s="180" t="str">
        <f>IF(C41=0,"",Amenities!$H$12)</f>
        <v/>
      </c>
      <c r="AF41" s="180" t="str">
        <f>IF($C41=0,"",Amenities!$C$18)</f>
        <v/>
      </c>
      <c r="AG41" s="180" t="str">
        <f>IF($C41=0,"",Amenities!$C$19)</f>
        <v/>
      </c>
      <c r="AH41" s="180" t="str">
        <f>IF($C41=0,"",Amenities!$C$20)</f>
        <v/>
      </c>
      <c r="AI41" s="180" t="str">
        <f>IF($C41=0,"",Amenities!$G$18)</f>
        <v/>
      </c>
      <c r="AJ41" s="180" t="str">
        <f>IF($C41=0,"",Amenities!$G$19)</f>
        <v/>
      </c>
      <c r="AK41" s="180"/>
      <c r="AL41" s="181" t="str">
        <f>IF(C41=0,"",Amenities!$D$22)</f>
        <v/>
      </c>
      <c r="AN41" s="359" t="str">
        <f t="shared" si="6"/>
        <v/>
      </c>
      <c r="AO41" s="359" t="str">
        <f t="shared" si="7"/>
        <v/>
      </c>
      <c r="AP41" s="359" t="str">
        <f t="shared" si="8"/>
        <v/>
      </c>
      <c r="AS41" s="359" t="b">
        <f t="shared" si="9"/>
        <v>0</v>
      </c>
      <c r="AT41" s="359" t="b">
        <f t="shared" si="10"/>
        <v>0</v>
      </c>
      <c r="AU41" s="359" t="b">
        <f t="shared" si="11"/>
        <v>0</v>
      </c>
      <c r="AV41" s="359" t="b">
        <f t="shared" si="12"/>
        <v>0</v>
      </c>
      <c r="AW41" s="359" t="b">
        <f t="shared" si="13"/>
        <v>0</v>
      </c>
      <c r="AY41" s="359">
        <f t="shared" si="18"/>
        <v>0</v>
      </c>
    </row>
    <row r="42" spans="1:51" hidden="1">
      <c r="A42" s="418">
        <v>35</v>
      </c>
      <c r="B42" s="607"/>
      <c r="C42" s="608"/>
      <c r="D42" s="543"/>
      <c r="E42" s="543"/>
      <c r="F42" s="579"/>
      <c r="G42" s="609"/>
      <c r="H42" s="579"/>
      <c r="I42" s="610">
        <f t="shared" si="16"/>
        <v>0</v>
      </c>
      <c r="J42" s="611" t="e">
        <f t="shared" si="17"/>
        <v>#DIV/0!</v>
      </c>
      <c r="K42" s="656">
        <f t="shared" si="15"/>
        <v>0</v>
      </c>
      <c r="L42" s="612"/>
      <c r="R42" s="418">
        <v>35</v>
      </c>
      <c r="S42" s="359">
        <f t="shared" si="14"/>
        <v>0</v>
      </c>
      <c r="T42" s="180" t="str">
        <f>IF(C42=0, "",Amenities!$D$8)</f>
        <v/>
      </c>
      <c r="U42" s="180" t="str">
        <f>IF(C42=0,"",Amenities!$D$9)</f>
        <v/>
      </c>
      <c r="V42" s="180" t="str">
        <f>IF(C42=0,"",Amenities!$D$10)</f>
        <v/>
      </c>
      <c r="W42" s="180" t="str">
        <f>IF(C42=0, "",Amenities!$D$11)</f>
        <v/>
      </c>
      <c r="X42" s="180" t="str">
        <f>IF(C42=0,"",Amenities!$D$12)</f>
        <v/>
      </c>
      <c r="Y42" s="180" t="str">
        <f>IF(C42 = 0,"",Amenities!$D$13)</f>
        <v/>
      </c>
      <c r="Z42" s="180" t="str">
        <f>IF(C42=0,"",Amenities!$D$14)</f>
        <v/>
      </c>
      <c r="AA42" s="180" t="str">
        <f>IF(C42=0,"",Amenities!$J$8)</f>
        <v/>
      </c>
      <c r="AB42" s="180" t="str">
        <f>IF(C42=0,"",Amenities!$H$9)</f>
        <v/>
      </c>
      <c r="AC42" s="180" t="str">
        <f>IF(C42=0,"",Amenities!$H$10)</f>
        <v/>
      </c>
      <c r="AD42" s="180" t="str">
        <f>IF(C42=0,"",Amenities!$H$11)</f>
        <v/>
      </c>
      <c r="AE42" s="180" t="str">
        <f>IF(C42=0,"",Amenities!$H$12)</f>
        <v/>
      </c>
      <c r="AF42" s="180" t="str">
        <f>IF($C42=0,"",Amenities!$C$18)</f>
        <v/>
      </c>
      <c r="AG42" s="180" t="str">
        <f>IF($C42=0,"",Amenities!$C$19)</f>
        <v/>
      </c>
      <c r="AH42" s="180" t="str">
        <f>IF($C42=0,"",Amenities!$C$20)</f>
        <v/>
      </c>
      <c r="AI42" s="180" t="str">
        <f>IF($C42=0,"",Amenities!$G$18)</f>
        <v/>
      </c>
      <c r="AJ42" s="180" t="str">
        <f>IF($C42=0,"",Amenities!$G$19)</f>
        <v/>
      </c>
      <c r="AK42" s="180"/>
      <c r="AL42" s="181" t="str">
        <f>IF(C42=0,"",Amenities!$D$22)</f>
        <v/>
      </c>
      <c r="AN42" s="359" t="str">
        <f t="shared" si="6"/>
        <v/>
      </c>
      <c r="AO42" s="359" t="str">
        <f t="shared" si="7"/>
        <v/>
      </c>
      <c r="AP42" s="359" t="str">
        <f t="shared" si="8"/>
        <v/>
      </c>
      <c r="AS42" s="359" t="b">
        <f t="shared" si="9"/>
        <v>0</v>
      </c>
      <c r="AT42" s="359" t="b">
        <f t="shared" si="10"/>
        <v>0</v>
      </c>
      <c r="AU42" s="359" t="b">
        <f t="shared" si="11"/>
        <v>0</v>
      </c>
      <c r="AV42" s="359" t="b">
        <f t="shared" si="12"/>
        <v>0</v>
      </c>
      <c r="AW42" s="359" t="b">
        <f t="shared" si="13"/>
        <v>0</v>
      </c>
      <c r="AY42" s="359">
        <f t="shared" si="18"/>
        <v>0</v>
      </c>
    </row>
    <row r="43" spans="1:51" hidden="1">
      <c r="A43" s="418">
        <v>36</v>
      </c>
      <c r="B43" s="607"/>
      <c r="C43" s="608"/>
      <c r="D43" s="543"/>
      <c r="E43" s="543"/>
      <c r="F43" s="579"/>
      <c r="G43" s="609"/>
      <c r="H43" s="579"/>
      <c r="I43" s="610">
        <f t="shared" ref="I43:I57" si="19">F43+H43</f>
        <v>0</v>
      </c>
      <c r="J43" s="611" t="e">
        <f t="shared" ref="J43:J57" si="20">I43/D43</f>
        <v>#DIV/0!</v>
      </c>
      <c r="K43" s="656">
        <f t="shared" ref="K43:K57" si="21">C43*F43*12</f>
        <v>0</v>
      </c>
      <c r="L43" s="612"/>
      <c r="R43" s="418">
        <v>36</v>
      </c>
      <c r="S43" s="359">
        <f t="shared" ref="S43:S57" si="22">B43</f>
        <v>0</v>
      </c>
      <c r="T43" s="180" t="str">
        <f>IF(C43=0, "",Amenities!$D$8)</f>
        <v/>
      </c>
      <c r="U43" s="180" t="str">
        <f>IF(C43=0,"",Amenities!$D$9)</f>
        <v/>
      </c>
      <c r="V43" s="180" t="str">
        <f>IF(C43=0,"",Amenities!$D$10)</f>
        <v/>
      </c>
      <c r="W43" s="180" t="str">
        <f>IF(C43=0, "",Amenities!$D$11)</f>
        <v/>
      </c>
      <c r="X43" s="180" t="str">
        <f>IF(C43=0,"",Amenities!$D$12)</f>
        <v/>
      </c>
      <c r="Y43" s="180" t="str">
        <f>IF(C43 = 0,"",Amenities!$D$13)</f>
        <v/>
      </c>
      <c r="Z43" s="180" t="str">
        <f>IF(C43=0,"",Amenities!$D$14)</f>
        <v/>
      </c>
      <c r="AA43" s="180" t="str">
        <f>IF(C43=0,"",Amenities!$J$8)</f>
        <v/>
      </c>
      <c r="AB43" s="180" t="str">
        <f>IF(C43=0,"",Amenities!$H$9)</f>
        <v/>
      </c>
      <c r="AC43" s="180" t="str">
        <f>IF(C43=0,"",Amenities!$H$10)</f>
        <v/>
      </c>
      <c r="AD43" s="180" t="str">
        <f>IF(C43=0,"",Amenities!$H$11)</f>
        <v/>
      </c>
      <c r="AE43" s="180" t="str">
        <f>IF(C43=0,"",Amenities!$H$12)</f>
        <v/>
      </c>
      <c r="AF43" s="180" t="str">
        <f>IF($C43=0,"",Amenities!$C$18)</f>
        <v/>
      </c>
      <c r="AG43" s="180" t="str">
        <f>IF($C43=0,"",Amenities!$C$19)</f>
        <v/>
      </c>
      <c r="AH43" s="180" t="str">
        <f>IF($C43=0,"",Amenities!$C$20)</f>
        <v/>
      </c>
      <c r="AI43" s="180" t="str">
        <f>IF($C43=0,"",Amenities!$G$18)</f>
        <v/>
      </c>
      <c r="AJ43" s="180" t="str">
        <f>IF($C43=0,"",Amenities!$G$19)</f>
        <v/>
      </c>
      <c r="AK43" s="180"/>
      <c r="AL43" s="181" t="str">
        <f>IF(C43=0,"",Amenities!$D$22)</f>
        <v/>
      </c>
      <c r="AN43" s="359" t="str">
        <f t="shared" si="6"/>
        <v/>
      </c>
      <c r="AO43" s="359" t="str">
        <f t="shared" si="7"/>
        <v/>
      </c>
      <c r="AP43" s="359" t="str">
        <f t="shared" si="8"/>
        <v/>
      </c>
      <c r="AS43" s="359" t="b">
        <f t="shared" si="9"/>
        <v>0</v>
      </c>
      <c r="AT43" s="359" t="b">
        <f t="shared" si="10"/>
        <v>0</v>
      </c>
      <c r="AU43" s="359" t="b">
        <f t="shared" si="11"/>
        <v>0</v>
      </c>
      <c r="AV43" s="359" t="b">
        <f t="shared" si="12"/>
        <v>0</v>
      </c>
      <c r="AW43" s="359" t="b">
        <f t="shared" si="13"/>
        <v>0</v>
      </c>
      <c r="AY43" s="359">
        <f t="shared" si="18"/>
        <v>0</v>
      </c>
    </row>
    <row r="44" spans="1:51" hidden="1">
      <c r="A44" s="418">
        <v>37</v>
      </c>
      <c r="B44" s="607"/>
      <c r="C44" s="608"/>
      <c r="D44" s="543"/>
      <c r="E44" s="543"/>
      <c r="F44" s="579"/>
      <c r="G44" s="609"/>
      <c r="H44" s="579"/>
      <c r="I44" s="610">
        <f t="shared" si="19"/>
        <v>0</v>
      </c>
      <c r="J44" s="611" t="e">
        <f t="shared" si="20"/>
        <v>#DIV/0!</v>
      </c>
      <c r="K44" s="656">
        <f t="shared" si="21"/>
        <v>0</v>
      </c>
      <c r="L44" s="612"/>
      <c r="R44" s="418">
        <v>37</v>
      </c>
      <c r="S44" s="359">
        <f t="shared" si="22"/>
        <v>0</v>
      </c>
      <c r="T44" s="180" t="str">
        <f>IF(C44=0, "",Amenities!$D$8)</f>
        <v/>
      </c>
      <c r="U44" s="180" t="str">
        <f>IF(C44=0,"",Amenities!$D$9)</f>
        <v/>
      </c>
      <c r="V44" s="180" t="str">
        <f>IF(C44=0,"",Amenities!$D$10)</f>
        <v/>
      </c>
      <c r="W44" s="180" t="str">
        <f>IF(C44=0, "",Amenities!$D$11)</f>
        <v/>
      </c>
      <c r="X44" s="180" t="str">
        <f>IF(C44=0,"",Amenities!$D$12)</f>
        <v/>
      </c>
      <c r="Y44" s="180" t="str">
        <f>IF(C44 = 0,"",Amenities!$D$13)</f>
        <v/>
      </c>
      <c r="Z44" s="180" t="str">
        <f>IF(C44=0,"",Amenities!$D$14)</f>
        <v/>
      </c>
      <c r="AA44" s="180" t="str">
        <f>IF(C44=0,"",Amenities!$J$8)</f>
        <v/>
      </c>
      <c r="AB44" s="180" t="str">
        <f>IF(C44=0,"",Amenities!$H$9)</f>
        <v/>
      </c>
      <c r="AC44" s="180" t="str">
        <f>IF(C44=0,"",Amenities!$H$10)</f>
        <v/>
      </c>
      <c r="AD44" s="180" t="str">
        <f>IF(C44=0,"",Amenities!$H$11)</f>
        <v/>
      </c>
      <c r="AE44" s="180" t="str">
        <f>IF(C44=0,"",Amenities!$H$12)</f>
        <v/>
      </c>
      <c r="AF44" s="180" t="str">
        <f>IF($C44=0,"",Amenities!$C$18)</f>
        <v/>
      </c>
      <c r="AG44" s="180" t="str">
        <f>IF($C44=0,"",Amenities!$C$19)</f>
        <v/>
      </c>
      <c r="AH44" s="180" t="str">
        <f>IF($C44=0,"",Amenities!$C$20)</f>
        <v/>
      </c>
      <c r="AI44" s="180" t="str">
        <f>IF($C44=0,"",Amenities!$G$18)</f>
        <v/>
      </c>
      <c r="AJ44" s="180" t="str">
        <f>IF($C44=0,"",Amenities!$G$19)</f>
        <v/>
      </c>
      <c r="AK44" s="180"/>
      <c r="AL44" s="181" t="str">
        <f>IF(C44=0,"",Amenities!$D$22)</f>
        <v/>
      </c>
      <c r="AN44" s="359" t="str">
        <f t="shared" si="6"/>
        <v/>
      </c>
      <c r="AO44" s="359" t="str">
        <f t="shared" si="7"/>
        <v/>
      </c>
      <c r="AP44" s="359" t="str">
        <f t="shared" si="8"/>
        <v/>
      </c>
      <c r="AS44" s="359" t="b">
        <f t="shared" si="9"/>
        <v>0</v>
      </c>
      <c r="AT44" s="359" t="b">
        <f t="shared" si="10"/>
        <v>0</v>
      </c>
      <c r="AU44" s="359" t="b">
        <f t="shared" si="11"/>
        <v>0</v>
      </c>
      <c r="AV44" s="359" t="b">
        <f t="shared" si="12"/>
        <v>0</v>
      </c>
      <c r="AW44" s="359" t="b">
        <f t="shared" si="13"/>
        <v>0</v>
      </c>
      <c r="AY44" s="359">
        <f t="shared" si="18"/>
        <v>0</v>
      </c>
    </row>
    <row r="45" spans="1:51" hidden="1">
      <c r="A45" s="418">
        <v>38</v>
      </c>
      <c r="B45" s="607"/>
      <c r="C45" s="608"/>
      <c r="D45" s="543"/>
      <c r="E45" s="543"/>
      <c r="F45" s="579"/>
      <c r="G45" s="609"/>
      <c r="H45" s="579"/>
      <c r="I45" s="610">
        <f t="shared" si="19"/>
        <v>0</v>
      </c>
      <c r="J45" s="611" t="e">
        <f t="shared" si="20"/>
        <v>#DIV/0!</v>
      </c>
      <c r="K45" s="656">
        <f t="shared" si="21"/>
        <v>0</v>
      </c>
      <c r="L45" s="612"/>
      <c r="R45" s="418">
        <v>38</v>
      </c>
      <c r="S45" s="359">
        <f t="shared" si="22"/>
        <v>0</v>
      </c>
      <c r="T45" s="180" t="str">
        <f>IF(C45=0, "",Amenities!$D$8)</f>
        <v/>
      </c>
      <c r="U45" s="180" t="str">
        <f>IF(C45=0,"",Amenities!$D$9)</f>
        <v/>
      </c>
      <c r="V45" s="180" t="str">
        <f>IF(C45=0,"",Amenities!$D$10)</f>
        <v/>
      </c>
      <c r="W45" s="180" t="str">
        <f>IF(C45=0, "",Amenities!$D$11)</f>
        <v/>
      </c>
      <c r="X45" s="180" t="str">
        <f>IF(C45=0,"",Amenities!$D$12)</f>
        <v/>
      </c>
      <c r="Y45" s="180" t="str">
        <f>IF(C45 = 0,"",Amenities!$D$13)</f>
        <v/>
      </c>
      <c r="Z45" s="180" t="str">
        <f>IF(C45=0,"",Amenities!$D$14)</f>
        <v/>
      </c>
      <c r="AA45" s="180" t="str">
        <f>IF(C45=0,"",Amenities!$J$8)</f>
        <v/>
      </c>
      <c r="AB45" s="180" t="str">
        <f>IF(C45=0,"",Amenities!$H$9)</f>
        <v/>
      </c>
      <c r="AC45" s="180" t="str">
        <f>IF(C45=0,"",Amenities!$H$10)</f>
        <v/>
      </c>
      <c r="AD45" s="180" t="str">
        <f>IF(C45=0,"",Amenities!$H$11)</f>
        <v/>
      </c>
      <c r="AE45" s="180" t="str">
        <f>IF(C45=0,"",Amenities!$H$12)</f>
        <v/>
      </c>
      <c r="AF45" s="180" t="str">
        <f>IF($C45=0,"",Amenities!$C$18)</f>
        <v/>
      </c>
      <c r="AG45" s="180" t="str">
        <f>IF($C45=0,"",Amenities!$C$19)</f>
        <v/>
      </c>
      <c r="AH45" s="180" t="str">
        <f>IF($C45=0,"",Amenities!$C$20)</f>
        <v/>
      </c>
      <c r="AI45" s="180" t="str">
        <f>IF($C45=0,"",Amenities!$G$18)</f>
        <v/>
      </c>
      <c r="AJ45" s="180" t="str">
        <f>IF($C45=0,"",Amenities!$G$19)</f>
        <v/>
      </c>
      <c r="AK45" s="180"/>
      <c r="AL45" s="181" t="str">
        <f>IF(C45=0,"",Amenities!$D$22)</f>
        <v/>
      </c>
      <c r="AN45" s="359" t="str">
        <f t="shared" si="6"/>
        <v/>
      </c>
      <c r="AO45" s="359" t="str">
        <f t="shared" si="7"/>
        <v/>
      </c>
      <c r="AP45" s="359" t="str">
        <f t="shared" si="8"/>
        <v/>
      </c>
      <c r="AS45" s="359" t="b">
        <f t="shared" si="9"/>
        <v>0</v>
      </c>
      <c r="AT45" s="359" t="b">
        <f t="shared" si="10"/>
        <v>0</v>
      </c>
      <c r="AU45" s="359" t="b">
        <f t="shared" si="11"/>
        <v>0</v>
      </c>
      <c r="AV45" s="359" t="b">
        <f t="shared" si="12"/>
        <v>0</v>
      </c>
      <c r="AW45" s="359" t="b">
        <f t="shared" si="13"/>
        <v>0</v>
      </c>
      <c r="AY45" s="359">
        <f t="shared" si="18"/>
        <v>0</v>
      </c>
    </row>
    <row r="46" spans="1:51" hidden="1">
      <c r="A46" s="418">
        <v>39</v>
      </c>
      <c r="B46" s="607"/>
      <c r="C46" s="608"/>
      <c r="D46" s="543"/>
      <c r="E46" s="543"/>
      <c r="F46" s="579"/>
      <c r="G46" s="609"/>
      <c r="H46" s="579"/>
      <c r="I46" s="610">
        <f t="shared" si="19"/>
        <v>0</v>
      </c>
      <c r="J46" s="611" t="e">
        <f t="shared" si="20"/>
        <v>#DIV/0!</v>
      </c>
      <c r="K46" s="656">
        <f t="shared" si="21"/>
        <v>0</v>
      </c>
      <c r="L46" s="612"/>
      <c r="R46" s="418">
        <v>39</v>
      </c>
      <c r="S46" s="359">
        <f t="shared" si="22"/>
        <v>0</v>
      </c>
      <c r="T46" s="180" t="str">
        <f>IF(C46=0, "",Amenities!$D$8)</f>
        <v/>
      </c>
      <c r="U46" s="180" t="str">
        <f>IF(C46=0,"",Amenities!$D$9)</f>
        <v/>
      </c>
      <c r="V46" s="180" t="str">
        <f>IF(C46=0,"",Amenities!$D$10)</f>
        <v/>
      </c>
      <c r="W46" s="180" t="str">
        <f>IF(C46=0, "",Amenities!$D$11)</f>
        <v/>
      </c>
      <c r="X46" s="180" t="str">
        <f>IF(C46=0,"",Amenities!$D$12)</f>
        <v/>
      </c>
      <c r="Y46" s="180" t="str">
        <f>IF(C46 = 0,"",Amenities!$D$13)</f>
        <v/>
      </c>
      <c r="Z46" s="180" t="str">
        <f>IF(C46=0,"",Amenities!$D$14)</f>
        <v/>
      </c>
      <c r="AA46" s="180" t="str">
        <f>IF(C46=0,"",Amenities!$J$8)</f>
        <v/>
      </c>
      <c r="AB46" s="180" t="str">
        <f>IF(C46=0,"",Amenities!$H$9)</f>
        <v/>
      </c>
      <c r="AC46" s="180" t="str">
        <f>IF(C46=0,"",Amenities!$H$10)</f>
        <v/>
      </c>
      <c r="AD46" s="180" t="str">
        <f>IF(C46=0,"",Amenities!$H$11)</f>
        <v/>
      </c>
      <c r="AE46" s="180" t="str">
        <f>IF(C46=0,"",Amenities!$H$12)</f>
        <v/>
      </c>
      <c r="AF46" s="180" t="str">
        <f>IF($C46=0,"",Amenities!$C$18)</f>
        <v/>
      </c>
      <c r="AG46" s="180" t="str">
        <f>IF($C46=0,"",Amenities!$C$19)</f>
        <v/>
      </c>
      <c r="AH46" s="180" t="str">
        <f>IF($C46=0,"",Amenities!$C$20)</f>
        <v/>
      </c>
      <c r="AI46" s="180" t="str">
        <f>IF($C46=0,"",Amenities!$G$18)</f>
        <v/>
      </c>
      <c r="AJ46" s="180" t="str">
        <f>IF($C46=0,"",Amenities!$G$19)</f>
        <v/>
      </c>
      <c r="AK46" s="180"/>
      <c r="AL46" s="181" t="str">
        <f>IF(C46=0,"",Amenities!$D$22)</f>
        <v/>
      </c>
      <c r="AN46" s="359" t="str">
        <f t="shared" si="6"/>
        <v/>
      </c>
      <c r="AO46" s="359" t="str">
        <f t="shared" si="7"/>
        <v/>
      </c>
      <c r="AP46" s="359" t="str">
        <f t="shared" si="8"/>
        <v/>
      </c>
      <c r="AS46" s="359" t="b">
        <f t="shared" si="9"/>
        <v>0</v>
      </c>
      <c r="AT46" s="359" t="b">
        <f t="shared" si="10"/>
        <v>0</v>
      </c>
      <c r="AU46" s="359" t="b">
        <f t="shared" si="11"/>
        <v>0</v>
      </c>
      <c r="AV46" s="359" t="b">
        <f t="shared" si="12"/>
        <v>0</v>
      </c>
      <c r="AW46" s="359" t="b">
        <f t="shared" si="13"/>
        <v>0</v>
      </c>
      <c r="AY46" s="359">
        <f t="shared" si="18"/>
        <v>0</v>
      </c>
    </row>
    <row r="47" spans="1:51" hidden="1">
      <c r="A47" s="418">
        <v>40</v>
      </c>
      <c r="B47" s="607"/>
      <c r="C47" s="608"/>
      <c r="D47" s="543"/>
      <c r="E47" s="543"/>
      <c r="F47" s="579"/>
      <c r="G47" s="609"/>
      <c r="H47" s="579"/>
      <c r="I47" s="610">
        <f t="shared" si="19"/>
        <v>0</v>
      </c>
      <c r="J47" s="611" t="e">
        <f t="shared" si="20"/>
        <v>#DIV/0!</v>
      </c>
      <c r="K47" s="656">
        <f t="shared" si="21"/>
        <v>0</v>
      </c>
      <c r="L47" s="612"/>
      <c r="R47" s="418">
        <v>40</v>
      </c>
      <c r="S47" s="359">
        <f t="shared" si="22"/>
        <v>0</v>
      </c>
      <c r="T47" s="180" t="str">
        <f>IF(C47=0, "",Amenities!$D$8)</f>
        <v/>
      </c>
      <c r="U47" s="180" t="str">
        <f>IF(C47=0,"",Amenities!$D$9)</f>
        <v/>
      </c>
      <c r="V47" s="180" t="str">
        <f>IF(C47=0,"",Amenities!$D$10)</f>
        <v/>
      </c>
      <c r="W47" s="180" t="str">
        <f>IF(C47=0, "",Amenities!$D$11)</f>
        <v/>
      </c>
      <c r="X47" s="180" t="str">
        <f>IF(C47=0,"",Amenities!$D$12)</f>
        <v/>
      </c>
      <c r="Y47" s="180" t="str">
        <f>IF(C47 = 0,"",Amenities!$D$13)</f>
        <v/>
      </c>
      <c r="Z47" s="180" t="str">
        <f>IF(C47=0,"",Amenities!$D$14)</f>
        <v/>
      </c>
      <c r="AA47" s="180" t="str">
        <f>IF(C47=0,"",Amenities!$J$8)</f>
        <v/>
      </c>
      <c r="AB47" s="180" t="str">
        <f>IF(C47=0,"",Amenities!$H$9)</f>
        <v/>
      </c>
      <c r="AC47" s="180" t="str">
        <f>IF(C47=0,"",Amenities!$H$10)</f>
        <v/>
      </c>
      <c r="AD47" s="180" t="str">
        <f>IF(C47=0,"",Amenities!$H$11)</f>
        <v/>
      </c>
      <c r="AE47" s="180" t="str">
        <f>IF(C47=0,"",Amenities!$H$12)</f>
        <v/>
      </c>
      <c r="AF47" s="180" t="str">
        <f>IF($C47=0,"",Amenities!$C$18)</f>
        <v/>
      </c>
      <c r="AG47" s="180" t="str">
        <f>IF($C47=0,"",Amenities!$C$19)</f>
        <v/>
      </c>
      <c r="AH47" s="180" t="str">
        <f>IF($C47=0,"",Amenities!$C$20)</f>
        <v/>
      </c>
      <c r="AI47" s="180" t="str">
        <f>IF($C47=0,"",Amenities!$G$18)</f>
        <v/>
      </c>
      <c r="AJ47" s="180" t="str">
        <f>IF($C47=0,"",Amenities!$G$19)</f>
        <v/>
      </c>
      <c r="AK47" s="180"/>
      <c r="AL47" s="181" t="str">
        <f>IF(C47=0,"",Amenities!$D$22)</f>
        <v/>
      </c>
      <c r="AN47" s="359" t="str">
        <f t="shared" si="6"/>
        <v/>
      </c>
      <c r="AO47" s="359" t="str">
        <f t="shared" si="7"/>
        <v/>
      </c>
      <c r="AP47" s="359" t="str">
        <f t="shared" si="8"/>
        <v/>
      </c>
      <c r="AS47" s="359" t="b">
        <f t="shared" si="9"/>
        <v>0</v>
      </c>
      <c r="AT47" s="359" t="b">
        <f t="shared" si="10"/>
        <v>0</v>
      </c>
      <c r="AU47" s="359" t="b">
        <f t="shared" si="11"/>
        <v>0</v>
      </c>
      <c r="AV47" s="359" t="b">
        <f t="shared" si="12"/>
        <v>0</v>
      </c>
      <c r="AW47" s="359" t="b">
        <f t="shared" si="13"/>
        <v>0</v>
      </c>
      <c r="AY47" s="359">
        <f t="shared" si="18"/>
        <v>0</v>
      </c>
    </row>
    <row r="48" spans="1:51" hidden="1">
      <c r="A48" s="418">
        <v>41</v>
      </c>
      <c r="B48" s="607"/>
      <c r="C48" s="608"/>
      <c r="D48" s="543"/>
      <c r="E48" s="543"/>
      <c r="F48" s="579"/>
      <c r="G48" s="609"/>
      <c r="H48" s="579"/>
      <c r="I48" s="610">
        <f t="shared" si="19"/>
        <v>0</v>
      </c>
      <c r="J48" s="611" t="e">
        <f t="shared" si="20"/>
        <v>#DIV/0!</v>
      </c>
      <c r="K48" s="656">
        <f t="shared" si="21"/>
        <v>0</v>
      </c>
      <c r="L48" s="612"/>
      <c r="R48" s="418">
        <v>41</v>
      </c>
      <c r="S48" s="359">
        <f t="shared" si="22"/>
        <v>0</v>
      </c>
      <c r="T48" s="180" t="str">
        <f>IF(C48=0, "",Amenities!$D$8)</f>
        <v/>
      </c>
      <c r="U48" s="180" t="str">
        <f>IF(C48=0,"",Amenities!$D$9)</f>
        <v/>
      </c>
      <c r="V48" s="180" t="str">
        <f>IF(C48=0,"",Amenities!$D$10)</f>
        <v/>
      </c>
      <c r="W48" s="180" t="str">
        <f>IF(C48=0, "",Amenities!$D$11)</f>
        <v/>
      </c>
      <c r="X48" s="180" t="str">
        <f>IF(C48=0,"",Amenities!$D$12)</f>
        <v/>
      </c>
      <c r="Y48" s="180" t="str">
        <f>IF(C48 = 0,"",Amenities!$D$13)</f>
        <v/>
      </c>
      <c r="Z48" s="180" t="str">
        <f>IF(C48=0,"",Amenities!$D$14)</f>
        <v/>
      </c>
      <c r="AA48" s="180" t="str">
        <f>IF(C48=0,"",Amenities!$J$8)</f>
        <v/>
      </c>
      <c r="AB48" s="180" t="str">
        <f>IF(C48=0,"",Amenities!$H$9)</f>
        <v/>
      </c>
      <c r="AC48" s="180" t="str">
        <f>IF(C48=0,"",Amenities!$H$10)</f>
        <v/>
      </c>
      <c r="AD48" s="180" t="str">
        <f>IF(C48=0,"",Amenities!$H$11)</f>
        <v/>
      </c>
      <c r="AE48" s="180" t="str">
        <f>IF(C48=0,"",Amenities!$H$12)</f>
        <v/>
      </c>
      <c r="AF48" s="180" t="str">
        <f>IF($C48=0,"",Amenities!$C$18)</f>
        <v/>
      </c>
      <c r="AG48" s="180" t="str">
        <f>IF($C48=0,"",Amenities!$C$19)</f>
        <v/>
      </c>
      <c r="AH48" s="180" t="str">
        <f>IF($C48=0,"",Amenities!$C$20)</f>
        <v/>
      </c>
      <c r="AI48" s="180" t="str">
        <f>IF($C48=0,"",Amenities!$G$18)</f>
        <v/>
      </c>
      <c r="AJ48" s="180" t="str">
        <f>IF($C48=0,"",Amenities!$G$19)</f>
        <v/>
      </c>
      <c r="AK48" s="180"/>
      <c r="AL48" s="181" t="str">
        <f>IF(C48=0,"",Amenities!$D$22)</f>
        <v/>
      </c>
      <c r="AN48" s="359" t="str">
        <f t="shared" si="6"/>
        <v/>
      </c>
      <c r="AO48" s="359" t="str">
        <f t="shared" si="7"/>
        <v/>
      </c>
      <c r="AP48" s="359" t="str">
        <f t="shared" si="8"/>
        <v/>
      </c>
      <c r="AS48" s="359" t="b">
        <f t="shared" si="9"/>
        <v>0</v>
      </c>
      <c r="AT48" s="359" t="b">
        <f t="shared" si="10"/>
        <v>0</v>
      </c>
      <c r="AU48" s="359" t="b">
        <f t="shared" si="11"/>
        <v>0</v>
      </c>
      <c r="AV48" s="359" t="b">
        <f t="shared" si="12"/>
        <v>0</v>
      </c>
      <c r="AW48" s="359" t="b">
        <f t="shared" si="13"/>
        <v>0</v>
      </c>
      <c r="AY48" s="359">
        <f t="shared" si="18"/>
        <v>0</v>
      </c>
    </row>
    <row r="49" spans="1:51" hidden="1">
      <c r="A49" s="418">
        <v>42</v>
      </c>
      <c r="B49" s="607"/>
      <c r="C49" s="608"/>
      <c r="D49" s="543"/>
      <c r="E49" s="543"/>
      <c r="F49" s="579"/>
      <c r="G49" s="609"/>
      <c r="H49" s="579"/>
      <c r="I49" s="610">
        <f t="shared" si="19"/>
        <v>0</v>
      </c>
      <c r="J49" s="611" t="e">
        <f t="shared" si="20"/>
        <v>#DIV/0!</v>
      </c>
      <c r="K49" s="656">
        <f t="shared" si="21"/>
        <v>0</v>
      </c>
      <c r="L49" s="612"/>
      <c r="R49" s="418">
        <v>42</v>
      </c>
      <c r="S49" s="359">
        <f t="shared" si="22"/>
        <v>0</v>
      </c>
      <c r="T49" s="180" t="str">
        <f>IF(C49=0, "",Amenities!$D$8)</f>
        <v/>
      </c>
      <c r="U49" s="180" t="str">
        <f>IF(C49=0,"",Amenities!$D$9)</f>
        <v/>
      </c>
      <c r="V49" s="180" t="str">
        <f>IF(C49=0,"",Amenities!$D$10)</f>
        <v/>
      </c>
      <c r="W49" s="180" t="str">
        <f>IF(C49=0, "",Amenities!$D$11)</f>
        <v/>
      </c>
      <c r="X49" s="180" t="str">
        <f>IF(C49=0,"",Amenities!$D$12)</f>
        <v/>
      </c>
      <c r="Y49" s="180" t="str">
        <f>IF(C49 = 0,"",Amenities!$D$13)</f>
        <v/>
      </c>
      <c r="Z49" s="180" t="str">
        <f>IF(C49=0,"",Amenities!$D$14)</f>
        <v/>
      </c>
      <c r="AA49" s="180" t="str">
        <f>IF(C49=0,"",Amenities!$J$8)</f>
        <v/>
      </c>
      <c r="AB49" s="180" t="str">
        <f>IF(C49=0,"",Amenities!$H$9)</f>
        <v/>
      </c>
      <c r="AC49" s="180" t="str">
        <f>IF(C49=0,"",Amenities!$H$10)</f>
        <v/>
      </c>
      <c r="AD49" s="180" t="str">
        <f>IF(C49=0,"",Amenities!$H$11)</f>
        <v/>
      </c>
      <c r="AE49" s="180" t="str">
        <f>IF(C49=0,"",Amenities!$H$12)</f>
        <v/>
      </c>
      <c r="AF49" s="180" t="str">
        <f>IF($C49=0,"",Amenities!$C$18)</f>
        <v/>
      </c>
      <c r="AG49" s="180" t="str">
        <f>IF($C49=0,"",Amenities!$C$19)</f>
        <v/>
      </c>
      <c r="AH49" s="180" t="str">
        <f>IF($C49=0,"",Amenities!$C$20)</f>
        <v/>
      </c>
      <c r="AI49" s="180" t="str">
        <f>IF($C49=0,"",Amenities!$G$18)</f>
        <v/>
      </c>
      <c r="AJ49" s="180" t="str">
        <f>IF($C49=0,"",Amenities!$G$19)</f>
        <v/>
      </c>
      <c r="AK49" s="180"/>
      <c r="AL49" s="181" t="str">
        <f>IF(C49=0,"",Amenities!$D$22)</f>
        <v/>
      </c>
      <c r="AN49" s="359" t="str">
        <f t="shared" si="6"/>
        <v/>
      </c>
      <c r="AO49" s="359" t="str">
        <f t="shared" si="7"/>
        <v/>
      </c>
      <c r="AP49" s="359" t="str">
        <f t="shared" si="8"/>
        <v/>
      </c>
      <c r="AS49" s="359" t="b">
        <f t="shared" si="9"/>
        <v>0</v>
      </c>
      <c r="AT49" s="359" t="b">
        <f t="shared" si="10"/>
        <v>0</v>
      </c>
      <c r="AU49" s="359" t="b">
        <f t="shared" si="11"/>
        <v>0</v>
      </c>
      <c r="AV49" s="359" t="b">
        <f t="shared" si="12"/>
        <v>0</v>
      </c>
      <c r="AW49" s="359" t="b">
        <f t="shared" si="13"/>
        <v>0</v>
      </c>
      <c r="AY49" s="359">
        <f t="shared" si="18"/>
        <v>0</v>
      </c>
    </row>
    <row r="50" spans="1:51" hidden="1">
      <c r="A50" s="418">
        <v>43</v>
      </c>
      <c r="B50" s="607"/>
      <c r="C50" s="608"/>
      <c r="D50" s="543"/>
      <c r="E50" s="543"/>
      <c r="F50" s="579"/>
      <c r="G50" s="609"/>
      <c r="H50" s="579"/>
      <c r="I50" s="610">
        <f t="shared" si="19"/>
        <v>0</v>
      </c>
      <c r="J50" s="611" t="e">
        <f t="shared" si="20"/>
        <v>#DIV/0!</v>
      </c>
      <c r="K50" s="656">
        <f t="shared" si="21"/>
        <v>0</v>
      </c>
      <c r="L50" s="612"/>
      <c r="R50" s="418">
        <v>43</v>
      </c>
      <c r="S50" s="359">
        <f t="shared" si="22"/>
        <v>0</v>
      </c>
      <c r="T50" s="180" t="str">
        <f>IF(C50=0, "",Amenities!$D$8)</f>
        <v/>
      </c>
      <c r="U50" s="180" t="str">
        <f>IF(C50=0,"",Amenities!$D$9)</f>
        <v/>
      </c>
      <c r="V50" s="180" t="str">
        <f>IF(C50=0,"",Amenities!$D$10)</f>
        <v/>
      </c>
      <c r="W50" s="180" t="str">
        <f>IF(C50=0, "",Amenities!$D$11)</f>
        <v/>
      </c>
      <c r="X50" s="180" t="str">
        <f>IF(C50=0,"",Amenities!$D$12)</f>
        <v/>
      </c>
      <c r="Y50" s="180" t="str">
        <f>IF(C50 = 0,"",Amenities!$D$13)</f>
        <v/>
      </c>
      <c r="Z50" s="180" t="str">
        <f>IF(C50=0,"",Amenities!$D$14)</f>
        <v/>
      </c>
      <c r="AA50" s="180" t="str">
        <f>IF(C50=0,"",Amenities!$J$8)</f>
        <v/>
      </c>
      <c r="AB50" s="180" t="str">
        <f>IF(C50=0,"",Amenities!$H$9)</f>
        <v/>
      </c>
      <c r="AC50" s="180" t="str">
        <f>IF(C50=0,"",Amenities!$H$10)</f>
        <v/>
      </c>
      <c r="AD50" s="180" t="str">
        <f>IF(C50=0,"",Amenities!$H$11)</f>
        <v/>
      </c>
      <c r="AE50" s="180" t="str">
        <f>IF(C50=0,"",Amenities!$H$12)</f>
        <v/>
      </c>
      <c r="AF50" s="180" t="str">
        <f>IF($C50=0,"",Amenities!$C$18)</f>
        <v/>
      </c>
      <c r="AG50" s="180" t="str">
        <f>IF($C50=0,"",Amenities!$C$19)</f>
        <v/>
      </c>
      <c r="AH50" s="180" t="str">
        <f>IF($C50=0,"",Amenities!$C$20)</f>
        <v/>
      </c>
      <c r="AI50" s="180" t="str">
        <f>IF($C50=0,"",Amenities!$G$18)</f>
        <v/>
      </c>
      <c r="AJ50" s="180" t="str">
        <f>IF($C50=0,"",Amenities!$G$19)</f>
        <v/>
      </c>
      <c r="AK50" s="180"/>
      <c r="AL50" s="181" t="str">
        <f>IF(C50=0,"",Amenities!$D$22)</f>
        <v/>
      </c>
      <c r="AN50" s="359" t="str">
        <f t="shared" si="6"/>
        <v/>
      </c>
      <c r="AO50" s="359" t="str">
        <f t="shared" si="7"/>
        <v/>
      </c>
      <c r="AP50" s="359" t="str">
        <f t="shared" si="8"/>
        <v/>
      </c>
      <c r="AS50" s="359" t="b">
        <f t="shared" si="9"/>
        <v>0</v>
      </c>
      <c r="AT50" s="359" t="b">
        <f t="shared" si="10"/>
        <v>0</v>
      </c>
      <c r="AU50" s="359" t="b">
        <f t="shared" si="11"/>
        <v>0</v>
      </c>
      <c r="AV50" s="359" t="b">
        <f t="shared" si="12"/>
        <v>0</v>
      </c>
      <c r="AW50" s="359" t="b">
        <f t="shared" si="13"/>
        <v>0</v>
      </c>
      <c r="AY50" s="359">
        <f t="shared" si="18"/>
        <v>0</v>
      </c>
    </row>
    <row r="51" spans="1:51" hidden="1">
      <c r="A51" s="418">
        <v>44</v>
      </c>
      <c r="B51" s="607"/>
      <c r="C51" s="608"/>
      <c r="D51" s="543"/>
      <c r="E51" s="543"/>
      <c r="F51" s="579"/>
      <c r="G51" s="609"/>
      <c r="H51" s="579"/>
      <c r="I51" s="610">
        <f t="shared" si="19"/>
        <v>0</v>
      </c>
      <c r="J51" s="611" t="e">
        <f t="shared" si="20"/>
        <v>#DIV/0!</v>
      </c>
      <c r="K51" s="656">
        <f t="shared" si="21"/>
        <v>0</v>
      </c>
      <c r="L51" s="612"/>
      <c r="R51" s="418">
        <v>44</v>
      </c>
      <c r="S51" s="359">
        <f t="shared" si="22"/>
        <v>0</v>
      </c>
      <c r="T51" s="180" t="str">
        <f>IF(C51=0, "",Amenities!$D$8)</f>
        <v/>
      </c>
      <c r="U51" s="180" t="str">
        <f>IF(C51=0,"",Amenities!$D$9)</f>
        <v/>
      </c>
      <c r="V51" s="180" t="str">
        <f>IF(C51=0,"",Amenities!$D$10)</f>
        <v/>
      </c>
      <c r="W51" s="180" t="str">
        <f>IF(C51=0, "",Amenities!$D$11)</f>
        <v/>
      </c>
      <c r="X51" s="180" t="str">
        <f>IF(C51=0,"",Amenities!$D$12)</f>
        <v/>
      </c>
      <c r="Y51" s="180" t="str">
        <f>IF(C51 = 0,"",Amenities!$D$13)</f>
        <v/>
      </c>
      <c r="Z51" s="180" t="str">
        <f>IF(C51=0,"",Amenities!$D$14)</f>
        <v/>
      </c>
      <c r="AA51" s="180" t="str">
        <f>IF(C51=0,"",Amenities!$J$8)</f>
        <v/>
      </c>
      <c r="AB51" s="180" t="str">
        <f>IF(C51=0,"",Amenities!$H$9)</f>
        <v/>
      </c>
      <c r="AC51" s="180" t="str">
        <f>IF(C51=0,"",Amenities!$H$10)</f>
        <v/>
      </c>
      <c r="AD51" s="180" t="str">
        <f>IF(C51=0,"",Amenities!$H$11)</f>
        <v/>
      </c>
      <c r="AE51" s="180" t="str">
        <f>IF(C51=0,"",Amenities!$H$12)</f>
        <v/>
      </c>
      <c r="AF51" s="180" t="str">
        <f>IF($C51=0,"",Amenities!$C$18)</f>
        <v/>
      </c>
      <c r="AG51" s="180" t="str">
        <f>IF($C51=0,"",Amenities!$C$19)</f>
        <v/>
      </c>
      <c r="AH51" s="180" t="str">
        <f>IF($C51=0,"",Amenities!$C$20)</f>
        <v/>
      </c>
      <c r="AI51" s="180" t="str">
        <f>IF($C51=0,"",Amenities!$G$18)</f>
        <v/>
      </c>
      <c r="AJ51" s="180" t="str">
        <f>IF($C51=0,"",Amenities!$G$19)</f>
        <v/>
      </c>
      <c r="AK51" s="180"/>
      <c r="AL51" s="181" t="str">
        <f>IF(C51=0,"",Amenities!$D$22)</f>
        <v/>
      </c>
      <c r="AN51" s="359" t="str">
        <f t="shared" si="6"/>
        <v/>
      </c>
      <c r="AO51" s="359" t="str">
        <f t="shared" si="7"/>
        <v/>
      </c>
      <c r="AP51" s="359" t="str">
        <f t="shared" si="8"/>
        <v/>
      </c>
      <c r="AS51" s="359" t="b">
        <f t="shared" si="9"/>
        <v>0</v>
      </c>
      <c r="AT51" s="359" t="b">
        <f t="shared" si="10"/>
        <v>0</v>
      </c>
      <c r="AU51" s="359" t="b">
        <f t="shared" si="11"/>
        <v>0</v>
      </c>
      <c r="AV51" s="359" t="b">
        <f t="shared" si="12"/>
        <v>0</v>
      </c>
      <c r="AW51" s="359" t="b">
        <f t="shared" si="13"/>
        <v>0</v>
      </c>
      <c r="AY51" s="359">
        <f t="shared" si="18"/>
        <v>0</v>
      </c>
    </row>
    <row r="52" spans="1:51" hidden="1">
      <c r="A52" s="418">
        <v>45</v>
      </c>
      <c r="B52" s="607"/>
      <c r="C52" s="608"/>
      <c r="D52" s="543"/>
      <c r="E52" s="543"/>
      <c r="F52" s="579"/>
      <c r="G52" s="609"/>
      <c r="H52" s="579"/>
      <c r="I52" s="610">
        <f t="shared" si="19"/>
        <v>0</v>
      </c>
      <c r="J52" s="611" t="e">
        <f t="shared" si="20"/>
        <v>#DIV/0!</v>
      </c>
      <c r="K52" s="656">
        <f t="shared" si="21"/>
        <v>0</v>
      </c>
      <c r="L52" s="612"/>
      <c r="R52" s="418">
        <v>45</v>
      </c>
      <c r="S52" s="359">
        <f t="shared" si="22"/>
        <v>0</v>
      </c>
      <c r="T52" s="180" t="str">
        <f>IF(C52=0, "",Amenities!$D$8)</f>
        <v/>
      </c>
      <c r="U52" s="180" t="str">
        <f>IF(C52=0,"",Amenities!$D$9)</f>
        <v/>
      </c>
      <c r="V52" s="180" t="str">
        <f>IF(C52=0,"",Amenities!$D$10)</f>
        <v/>
      </c>
      <c r="W52" s="180" t="str">
        <f>IF(C52=0, "",Amenities!$D$11)</f>
        <v/>
      </c>
      <c r="X52" s="180" t="str">
        <f>IF(C52=0,"",Amenities!$D$12)</f>
        <v/>
      </c>
      <c r="Y52" s="180" t="str">
        <f>IF(C52 = 0,"",Amenities!$D$13)</f>
        <v/>
      </c>
      <c r="Z52" s="180" t="str">
        <f>IF(C52=0,"",Amenities!$D$14)</f>
        <v/>
      </c>
      <c r="AA52" s="180" t="str">
        <f>IF(C52=0,"",Amenities!$J$8)</f>
        <v/>
      </c>
      <c r="AB52" s="180" t="str">
        <f>IF(C52=0,"",Amenities!$H$9)</f>
        <v/>
      </c>
      <c r="AC52" s="180" t="str">
        <f>IF(C52=0,"",Amenities!$H$10)</f>
        <v/>
      </c>
      <c r="AD52" s="180" t="str">
        <f>IF(C52=0,"",Amenities!$H$11)</f>
        <v/>
      </c>
      <c r="AE52" s="180" t="str">
        <f>IF(C52=0,"",Amenities!$H$12)</f>
        <v/>
      </c>
      <c r="AF52" s="180" t="str">
        <f>IF($C52=0,"",Amenities!$C$18)</f>
        <v/>
      </c>
      <c r="AG52" s="180" t="str">
        <f>IF($C52=0,"",Amenities!$C$19)</f>
        <v/>
      </c>
      <c r="AH52" s="180" t="str">
        <f>IF($C52=0,"",Amenities!$C$20)</f>
        <v/>
      </c>
      <c r="AI52" s="180" t="str">
        <f>IF($C52=0,"",Amenities!$G$18)</f>
        <v/>
      </c>
      <c r="AJ52" s="180" t="str">
        <f>IF($C52=0,"",Amenities!$G$19)</f>
        <v/>
      </c>
      <c r="AK52" s="180"/>
      <c r="AL52" s="181" t="str">
        <f>IF(C52=0,"",Amenities!$D$22)</f>
        <v/>
      </c>
      <c r="AN52" s="359" t="str">
        <f t="shared" si="6"/>
        <v/>
      </c>
      <c r="AO52" s="359" t="str">
        <f t="shared" si="7"/>
        <v/>
      </c>
      <c r="AP52" s="359" t="str">
        <f t="shared" si="8"/>
        <v/>
      </c>
      <c r="AS52" s="359" t="b">
        <f t="shared" si="9"/>
        <v>0</v>
      </c>
      <c r="AT52" s="359" t="b">
        <f t="shared" si="10"/>
        <v>0</v>
      </c>
      <c r="AU52" s="359" t="b">
        <f t="shared" si="11"/>
        <v>0</v>
      </c>
      <c r="AV52" s="359" t="b">
        <f t="shared" si="12"/>
        <v>0</v>
      </c>
      <c r="AW52" s="359" t="b">
        <f t="shared" si="13"/>
        <v>0</v>
      </c>
      <c r="AY52" s="359">
        <f t="shared" si="18"/>
        <v>0</v>
      </c>
    </row>
    <row r="53" spans="1:51" hidden="1">
      <c r="A53" s="418">
        <v>46</v>
      </c>
      <c r="B53" s="607"/>
      <c r="C53" s="608"/>
      <c r="D53" s="543"/>
      <c r="E53" s="543"/>
      <c r="F53" s="579"/>
      <c r="G53" s="609"/>
      <c r="H53" s="579"/>
      <c r="I53" s="610">
        <f t="shared" si="19"/>
        <v>0</v>
      </c>
      <c r="J53" s="611" t="e">
        <f t="shared" si="20"/>
        <v>#DIV/0!</v>
      </c>
      <c r="K53" s="656">
        <f t="shared" si="21"/>
        <v>0</v>
      </c>
      <c r="L53" s="612"/>
      <c r="R53" s="418">
        <v>46</v>
      </c>
      <c r="S53" s="359">
        <f t="shared" si="22"/>
        <v>0</v>
      </c>
      <c r="T53" s="180" t="str">
        <f>IF(C53=0, "",Amenities!$D$8)</f>
        <v/>
      </c>
      <c r="U53" s="180" t="str">
        <f>IF(C53=0,"",Amenities!$D$9)</f>
        <v/>
      </c>
      <c r="V53" s="180" t="str">
        <f>IF(C53=0,"",Amenities!$D$10)</f>
        <v/>
      </c>
      <c r="W53" s="180" t="str">
        <f>IF(C53=0, "",Amenities!$D$11)</f>
        <v/>
      </c>
      <c r="X53" s="180" t="str">
        <f>IF(C53=0,"",Amenities!$D$12)</f>
        <v/>
      </c>
      <c r="Y53" s="180" t="str">
        <f>IF(C53 = 0,"",Amenities!$D$13)</f>
        <v/>
      </c>
      <c r="Z53" s="180" t="str">
        <f>IF(C53=0,"",Amenities!$D$14)</f>
        <v/>
      </c>
      <c r="AA53" s="180" t="str">
        <f>IF(C53=0,"",Amenities!$J$8)</f>
        <v/>
      </c>
      <c r="AB53" s="180" t="str">
        <f>IF(C53=0,"",Amenities!$H$9)</f>
        <v/>
      </c>
      <c r="AC53" s="180" t="str">
        <f>IF(C53=0,"",Amenities!$H$10)</f>
        <v/>
      </c>
      <c r="AD53" s="180" t="str">
        <f>IF(C53=0,"",Amenities!$H$11)</f>
        <v/>
      </c>
      <c r="AE53" s="180" t="str">
        <f>IF(C53=0,"",Amenities!$H$12)</f>
        <v/>
      </c>
      <c r="AF53" s="180" t="str">
        <f>IF($C53=0,"",Amenities!$C$18)</f>
        <v/>
      </c>
      <c r="AG53" s="180" t="str">
        <f>IF($C53=0,"",Amenities!$C$19)</f>
        <v/>
      </c>
      <c r="AH53" s="180" t="str">
        <f>IF($C53=0,"",Amenities!$C$20)</f>
        <v/>
      </c>
      <c r="AI53" s="180" t="str">
        <f>IF($C53=0,"",Amenities!$G$18)</f>
        <v/>
      </c>
      <c r="AJ53" s="180" t="str">
        <f>IF($C53=0,"",Amenities!$G$19)</f>
        <v/>
      </c>
      <c r="AK53" s="180"/>
      <c r="AL53" s="181" t="str">
        <f>IF(C53=0,"",Amenities!$D$22)</f>
        <v/>
      </c>
      <c r="AN53" s="359" t="str">
        <f t="shared" si="6"/>
        <v/>
      </c>
      <c r="AO53" s="359" t="str">
        <f t="shared" si="7"/>
        <v/>
      </c>
      <c r="AP53" s="359" t="str">
        <f t="shared" si="8"/>
        <v/>
      </c>
      <c r="AS53" s="359" t="b">
        <f t="shared" si="9"/>
        <v>0</v>
      </c>
      <c r="AT53" s="359" t="b">
        <f t="shared" si="10"/>
        <v>0</v>
      </c>
      <c r="AU53" s="359" t="b">
        <f t="shared" si="11"/>
        <v>0</v>
      </c>
      <c r="AV53" s="359" t="b">
        <f t="shared" si="12"/>
        <v>0</v>
      </c>
      <c r="AW53" s="359" t="b">
        <f t="shared" si="13"/>
        <v>0</v>
      </c>
      <c r="AY53" s="359">
        <f t="shared" si="18"/>
        <v>0</v>
      </c>
    </row>
    <row r="54" spans="1:51" hidden="1">
      <c r="A54" s="418">
        <v>47</v>
      </c>
      <c r="B54" s="607"/>
      <c r="C54" s="608"/>
      <c r="D54" s="543"/>
      <c r="E54" s="543"/>
      <c r="F54" s="579"/>
      <c r="G54" s="609"/>
      <c r="H54" s="579"/>
      <c r="I54" s="610">
        <f t="shared" si="19"/>
        <v>0</v>
      </c>
      <c r="J54" s="611" t="e">
        <f t="shared" si="20"/>
        <v>#DIV/0!</v>
      </c>
      <c r="K54" s="656">
        <f t="shared" si="21"/>
        <v>0</v>
      </c>
      <c r="L54" s="612"/>
      <c r="R54" s="418">
        <v>47</v>
      </c>
      <c r="S54" s="359">
        <f t="shared" si="22"/>
        <v>0</v>
      </c>
      <c r="T54" s="180" t="str">
        <f>IF(C54=0, "",Amenities!$D$8)</f>
        <v/>
      </c>
      <c r="U54" s="180" t="str">
        <f>IF(C54=0,"",Amenities!$D$9)</f>
        <v/>
      </c>
      <c r="V54" s="180" t="str">
        <f>IF(C54=0,"",Amenities!$D$10)</f>
        <v/>
      </c>
      <c r="W54" s="180" t="str">
        <f>IF(C54=0, "",Amenities!$D$11)</f>
        <v/>
      </c>
      <c r="X54" s="180" t="str">
        <f>IF(C54=0,"",Amenities!$D$12)</f>
        <v/>
      </c>
      <c r="Y54" s="180" t="str">
        <f>IF(C54 = 0,"",Amenities!$D$13)</f>
        <v/>
      </c>
      <c r="Z54" s="180" t="str">
        <f>IF(C54=0,"",Amenities!$D$14)</f>
        <v/>
      </c>
      <c r="AA54" s="180" t="str">
        <f>IF(C54=0,"",Amenities!$J$8)</f>
        <v/>
      </c>
      <c r="AB54" s="180" t="str">
        <f>IF(C54=0,"",Amenities!$H$9)</f>
        <v/>
      </c>
      <c r="AC54" s="180" t="str">
        <f>IF(C54=0,"",Amenities!$H$10)</f>
        <v/>
      </c>
      <c r="AD54" s="180" t="str">
        <f>IF(C54=0,"",Amenities!$H$11)</f>
        <v/>
      </c>
      <c r="AE54" s="180" t="str">
        <f>IF(C54=0,"",Amenities!$H$12)</f>
        <v/>
      </c>
      <c r="AF54" s="180" t="str">
        <f>IF($C54=0,"",Amenities!$C$18)</f>
        <v/>
      </c>
      <c r="AG54" s="180" t="str">
        <f>IF($C54=0,"",Amenities!$C$19)</f>
        <v/>
      </c>
      <c r="AH54" s="180" t="str">
        <f>IF($C54=0,"",Amenities!$C$20)</f>
        <v/>
      </c>
      <c r="AI54" s="180" t="str">
        <f>IF($C54=0,"",Amenities!$G$18)</f>
        <v/>
      </c>
      <c r="AJ54" s="180" t="str">
        <f>IF($C54=0,"",Amenities!$G$19)</f>
        <v/>
      </c>
      <c r="AK54" s="180"/>
      <c r="AL54" s="181" t="str">
        <f>IF(C54=0,"",Amenities!$D$22)</f>
        <v/>
      </c>
      <c r="AN54" s="359" t="str">
        <f t="shared" si="6"/>
        <v/>
      </c>
      <c r="AO54" s="359" t="str">
        <f t="shared" si="7"/>
        <v/>
      </c>
      <c r="AP54" s="359" t="str">
        <f t="shared" si="8"/>
        <v/>
      </c>
      <c r="AS54" s="359" t="b">
        <f t="shared" si="9"/>
        <v>0</v>
      </c>
      <c r="AT54" s="359" t="b">
        <f t="shared" si="10"/>
        <v>0</v>
      </c>
      <c r="AU54" s="359" t="b">
        <f t="shared" si="11"/>
        <v>0</v>
      </c>
      <c r="AV54" s="359" t="b">
        <f t="shared" si="12"/>
        <v>0</v>
      </c>
      <c r="AW54" s="359" t="b">
        <f t="shared" si="13"/>
        <v>0</v>
      </c>
      <c r="AY54" s="359">
        <f t="shared" si="18"/>
        <v>0</v>
      </c>
    </row>
    <row r="55" spans="1:51" hidden="1">
      <c r="A55" s="418">
        <v>48</v>
      </c>
      <c r="B55" s="607"/>
      <c r="C55" s="608"/>
      <c r="D55" s="543"/>
      <c r="E55" s="543"/>
      <c r="F55" s="579"/>
      <c r="G55" s="609"/>
      <c r="H55" s="579"/>
      <c r="I55" s="610">
        <f t="shared" si="19"/>
        <v>0</v>
      </c>
      <c r="J55" s="611" t="e">
        <f t="shared" si="20"/>
        <v>#DIV/0!</v>
      </c>
      <c r="K55" s="656">
        <f t="shared" si="21"/>
        <v>0</v>
      </c>
      <c r="L55" s="612"/>
      <c r="R55" s="418">
        <v>48</v>
      </c>
      <c r="S55" s="359">
        <f t="shared" si="22"/>
        <v>0</v>
      </c>
      <c r="T55" s="180" t="str">
        <f>IF(C55=0, "",Amenities!$D$8)</f>
        <v/>
      </c>
      <c r="U55" s="180" t="str">
        <f>IF(C55=0,"",Amenities!$D$9)</f>
        <v/>
      </c>
      <c r="V55" s="180" t="str">
        <f>IF(C55=0,"",Amenities!$D$10)</f>
        <v/>
      </c>
      <c r="W55" s="180" t="str">
        <f>IF(C55=0, "",Amenities!$D$11)</f>
        <v/>
      </c>
      <c r="X55" s="180" t="str">
        <f>IF(C55=0,"",Amenities!$D$12)</f>
        <v/>
      </c>
      <c r="Y55" s="180" t="str">
        <f>IF(C55 = 0,"",Amenities!$D$13)</f>
        <v/>
      </c>
      <c r="Z55" s="180" t="str">
        <f>IF(C55=0,"",Amenities!$D$14)</f>
        <v/>
      </c>
      <c r="AA55" s="180" t="str">
        <f>IF(C55=0,"",Amenities!$J$8)</f>
        <v/>
      </c>
      <c r="AB55" s="180" t="str">
        <f>IF(C55=0,"",Amenities!$H$9)</f>
        <v/>
      </c>
      <c r="AC55" s="180" t="str">
        <f>IF(C55=0,"",Amenities!$H$10)</f>
        <v/>
      </c>
      <c r="AD55" s="180" t="str">
        <f>IF(C55=0,"",Amenities!$H$11)</f>
        <v/>
      </c>
      <c r="AE55" s="180" t="str">
        <f>IF(C55=0,"",Amenities!$H$12)</f>
        <v/>
      </c>
      <c r="AF55" s="180" t="str">
        <f>IF($C55=0,"",Amenities!$C$18)</f>
        <v/>
      </c>
      <c r="AG55" s="180" t="str">
        <f>IF($C55=0,"",Amenities!$C$19)</f>
        <v/>
      </c>
      <c r="AH55" s="180" t="str">
        <f>IF($C55=0,"",Amenities!$C$20)</f>
        <v/>
      </c>
      <c r="AI55" s="180" t="str">
        <f>IF($C55=0,"",Amenities!$G$18)</f>
        <v/>
      </c>
      <c r="AJ55" s="180" t="str">
        <f>IF($C55=0,"",Amenities!$G$19)</f>
        <v/>
      </c>
      <c r="AK55" s="180"/>
      <c r="AL55" s="181" t="str">
        <f>IF(C55=0,"",Amenities!$D$22)</f>
        <v/>
      </c>
      <c r="AN55" s="359" t="str">
        <f t="shared" si="6"/>
        <v/>
      </c>
      <c r="AO55" s="359" t="str">
        <f t="shared" si="7"/>
        <v/>
      </c>
      <c r="AP55" s="359" t="str">
        <f t="shared" si="8"/>
        <v/>
      </c>
      <c r="AS55" s="359" t="b">
        <f t="shared" si="9"/>
        <v>0</v>
      </c>
      <c r="AT55" s="359" t="b">
        <f t="shared" si="10"/>
        <v>0</v>
      </c>
      <c r="AU55" s="359" t="b">
        <f t="shared" si="11"/>
        <v>0</v>
      </c>
      <c r="AV55" s="359" t="b">
        <f t="shared" si="12"/>
        <v>0</v>
      </c>
      <c r="AW55" s="359" t="b">
        <f t="shared" si="13"/>
        <v>0</v>
      </c>
      <c r="AY55" s="359">
        <f t="shared" si="18"/>
        <v>0</v>
      </c>
    </row>
    <row r="56" spans="1:51" hidden="1">
      <c r="A56" s="418">
        <v>49</v>
      </c>
      <c r="B56" s="607"/>
      <c r="C56" s="608"/>
      <c r="D56" s="543"/>
      <c r="E56" s="543"/>
      <c r="F56" s="579"/>
      <c r="G56" s="609"/>
      <c r="H56" s="579"/>
      <c r="I56" s="610">
        <f t="shared" si="19"/>
        <v>0</v>
      </c>
      <c r="J56" s="611" t="e">
        <f t="shared" si="20"/>
        <v>#DIV/0!</v>
      </c>
      <c r="K56" s="656">
        <f t="shared" si="21"/>
        <v>0</v>
      </c>
      <c r="L56" s="612"/>
      <c r="R56" s="418">
        <v>49</v>
      </c>
      <c r="S56" s="359">
        <f t="shared" si="22"/>
        <v>0</v>
      </c>
      <c r="T56" s="180" t="str">
        <f>IF(C56=0, "",Amenities!$D$8)</f>
        <v/>
      </c>
      <c r="U56" s="180" t="str">
        <f>IF(C56=0,"",Amenities!$D$9)</f>
        <v/>
      </c>
      <c r="V56" s="180" t="str">
        <f>IF(C56=0,"",Amenities!$D$10)</f>
        <v/>
      </c>
      <c r="W56" s="180" t="str">
        <f>IF(C56=0, "",Amenities!$D$11)</f>
        <v/>
      </c>
      <c r="X56" s="180" t="str">
        <f>IF(C56=0,"",Amenities!$D$12)</f>
        <v/>
      </c>
      <c r="Y56" s="180" t="str">
        <f>IF(C56 = 0,"",Amenities!$D$13)</f>
        <v/>
      </c>
      <c r="Z56" s="180" t="str">
        <f>IF(C56=0,"",Amenities!$D$14)</f>
        <v/>
      </c>
      <c r="AA56" s="180" t="str">
        <f>IF(C56=0,"",Amenities!$J$8)</f>
        <v/>
      </c>
      <c r="AB56" s="180" t="str">
        <f>IF(C56=0,"",Amenities!$H$9)</f>
        <v/>
      </c>
      <c r="AC56" s="180" t="str">
        <f>IF(C56=0,"",Amenities!$H$10)</f>
        <v/>
      </c>
      <c r="AD56" s="180" t="str">
        <f>IF(C56=0,"",Amenities!$H$11)</f>
        <v/>
      </c>
      <c r="AE56" s="180" t="str">
        <f>IF(C56=0,"",Amenities!$H$12)</f>
        <v/>
      </c>
      <c r="AF56" s="180" t="str">
        <f>IF($C56=0,"",Amenities!$C$18)</f>
        <v/>
      </c>
      <c r="AG56" s="180" t="str">
        <f>IF($C56=0,"",Amenities!$C$19)</f>
        <v/>
      </c>
      <c r="AH56" s="180" t="str">
        <f>IF($C56=0,"",Amenities!$C$20)</f>
        <v/>
      </c>
      <c r="AI56" s="180" t="str">
        <f>IF($C56=0,"",Amenities!$G$18)</f>
        <v/>
      </c>
      <c r="AJ56" s="180" t="str">
        <f>IF($C56=0,"",Amenities!$G$19)</f>
        <v/>
      </c>
      <c r="AK56" s="180"/>
      <c r="AL56" s="181" t="str">
        <f>IF(C56=0,"",Amenities!$D$22)</f>
        <v/>
      </c>
      <c r="AN56" s="359" t="str">
        <f t="shared" si="6"/>
        <v/>
      </c>
      <c r="AO56" s="359" t="str">
        <f t="shared" si="7"/>
        <v/>
      </c>
      <c r="AP56" s="359" t="str">
        <f t="shared" si="8"/>
        <v/>
      </c>
      <c r="AS56" s="359" t="b">
        <f t="shared" si="9"/>
        <v>0</v>
      </c>
      <c r="AT56" s="359" t="b">
        <f t="shared" si="10"/>
        <v>0</v>
      </c>
      <c r="AU56" s="359" t="b">
        <f t="shared" si="11"/>
        <v>0</v>
      </c>
      <c r="AV56" s="359" t="b">
        <f t="shared" si="12"/>
        <v>0</v>
      </c>
      <c r="AW56" s="359" t="b">
        <f t="shared" si="13"/>
        <v>0</v>
      </c>
      <c r="AY56" s="359">
        <f t="shared" si="18"/>
        <v>0</v>
      </c>
    </row>
    <row r="57" spans="1:51" hidden="1">
      <c r="A57" s="418">
        <v>50</v>
      </c>
      <c r="B57" s="607"/>
      <c r="C57" s="608"/>
      <c r="D57" s="543"/>
      <c r="E57" s="543"/>
      <c r="F57" s="579"/>
      <c r="G57" s="609"/>
      <c r="H57" s="579"/>
      <c r="I57" s="610">
        <f t="shared" si="19"/>
        <v>0</v>
      </c>
      <c r="J57" s="611" t="e">
        <f t="shared" si="20"/>
        <v>#DIV/0!</v>
      </c>
      <c r="K57" s="656">
        <f t="shared" si="21"/>
        <v>0</v>
      </c>
      <c r="L57" s="612"/>
      <c r="R57" s="418">
        <v>50</v>
      </c>
      <c r="S57" s="359">
        <f t="shared" si="22"/>
        <v>0</v>
      </c>
      <c r="T57" s="180" t="str">
        <f>IF(C57=0, "",Amenities!$D$8)</f>
        <v/>
      </c>
      <c r="U57" s="180" t="str">
        <f>IF(C57=0,"",Amenities!$D$9)</f>
        <v/>
      </c>
      <c r="V57" s="180" t="str">
        <f>IF(C57=0,"",Amenities!$D$10)</f>
        <v/>
      </c>
      <c r="W57" s="180" t="str">
        <f>IF(C57=0, "",Amenities!$D$11)</f>
        <v/>
      </c>
      <c r="X57" s="180" t="str">
        <f>IF(C57=0,"",Amenities!$D$12)</f>
        <v/>
      </c>
      <c r="Y57" s="180" t="str">
        <f>IF(C57 = 0,"",Amenities!$D$13)</f>
        <v/>
      </c>
      <c r="Z57" s="180" t="str">
        <f>IF(C57=0,"",Amenities!$D$14)</f>
        <v/>
      </c>
      <c r="AA57" s="180" t="str">
        <f>IF(C57=0,"",Amenities!$J$8)</f>
        <v/>
      </c>
      <c r="AB57" s="180" t="str">
        <f>IF(C57=0,"",Amenities!$H$9)</f>
        <v/>
      </c>
      <c r="AC57" s="180" t="str">
        <f>IF(C57=0,"",Amenities!$H$10)</f>
        <v/>
      </c>
      <c r="AD57" s="180" t="str">
        <f>IF(C57=0,"",Amenities!$H$11)</f>
        <v/>
      </c>
      <c r="AE57" s="180" t="str">
        <f>IF(C57=0,"",Amenities!$H$12)</f>
        <v/>
      </c>
      <c r="AF57" s="180" t="str">
        <f>IF($C57=0,"",Amenities!$C$18)</f>
        <v/>
      </c>
      <c r="AG57" s="180" t="str">
        <f>IF($C57=0,"",Amenities!$C$19)</f>
        <v/>
      </c>
      <c r="AH57" s="180" t="str">
        <f>IF($C57=0,"",Amenities!$C$20)</f>
        <v/>
      </c>
      <c r="AI57" s="180" t="str">
        <f>IF($C57=0,"",Amenities!$G$18)</f>
        <v/>
      </c>
      <c r="AJ57" s="180" t="str">
        <f>IF($C57=0,"",Amenities!$G$19)</f>
        <v/>
      </c>
      <c r="AK57" s="180"/>
      <c r="AL57" s="181" t="str">
        <f>IF(C57=0,"",Amenities!$D$22)</f>
        <v/>
      </c>
      <c r="AN57" s="359" t="str">
        <f t="shared" si="6"/>
        <v/>
      </c>
      <c r="AO57" s="359" t="str">
        <f t="shared" si="7"/>
        <v/>
      </c>
      <c r="AP57" s="359" t="str">
        <f t="shared" si="8"/>
        <v/>
      </c>
      <c r="AS57" s="359" t="b">
        <f t="shared" si="9"/>
        <v>0</v>
      </c>
      <c r="AT57" s="359" t="b">
        <f t="shared" si="10"/>
        <v>0</v>
      </c>
      <c r="AU57" s="359" t="b">
        <f t="shared" si="11"/>
        <v>0</v>
      </c>
      <c r="AV57" s="359" t="b">
        <f t="shared" si="12"/>
        <v>0</v>
      </c>
      <c r="AW57" s="359" t="b">
        <f t="shared" si="13"/>
        <v>0</v>
      </c>
      <c r="AY57" s="359">
        <f t="shared" si="18"/>
        <v>0</v>
      </c>
    </row>
    <row r="58" spans="1:51">
      <c r="B58" s="418" t="s">
        <v>29</v>
      </c>
      <c r="C58" s="587">
        <f>SUM(C8:C57)</f>
        <v>0</v>
      </c>
      <c r="J58" s="547" t="s">
        <v>150</v>
      </c>
      <c r="K58" s="633">
        <f>ROUND(SUM(K8:K57),0)</f>
        <v>0</v>
      </c>
      <c r="AX58" s="359" t="s">
        <v>689</v>
      </c>
      <c r="AY58" s="359">
        <f>SUM(AY8:AY57)</f>
        <v>0</v>
      </c>
    </row>
    <row r="59" spans="1:51">
      <c r="B59" s="418"/>
      <c r="C59" s="587"/>
      <c r="D59" s="613" t="str">
        <f>IF(C58&lt;&gt;'Development Info'!E35, "Total Units must match Summary Breakdown on Development Info Tab.", "")</f>
        <v/>
      </c>
      <c r="E59" s="613"/>
      <c r="J59" s="547"/>
      <c r="K59" s="544"/>
      <c r="N59" s="370"/>
    </row>
    <row r="60" spans="1:51" ht="7.9" customHeight="1"/>
    <row r="61" spans="1:51">
      <c r="B61" s="614"/>
      <c r="C61" s="615" t="s">
        <v>721</v>
      </c>
      <c r="D61" s="1022">
        <f>AY58</f>
        <v>0</v>
      </c>
      <c r="E61" s="1023"/>
    </row>
    <row r="62" spans="1:51" ht="7.5" customHeight="1"/>
    <row r="63" spans="1:51">
      <c r="B63" s="418" t="s">
        <v>151</v>
      </c>
    </row>
    <row r="64" spans="1:51" ht="24.75">
      <c r="B64" s="1025" t="s">
        <v>722</v>
      </c>
      <c r="C64" s="1026"/>
      <c r="D64" s="1027"/>
      <c r="E64" s="490" t="s">
        <v>846</v>
      </c>
      <c r="F64" s="490" t="s">
        <v>847</v>
      </c>
      <c r="G64" s="490" t="s">
        <v>723</v>
      </c>
      <c r="H64" s="490" t="s">
        <v>148</v>
      </c>
      <c r="I64" s="586"/>
      <c r="J64" s="1024" t="s">
        <v>154</v>
      </c>
      <c r="K64" s="1024"/>
      <c r="L64" s="1024"/>
      <c r="M64" s="1024"/>
      <c r="W64" s="29"/>
      <c r="X64" s="78"/>
      <c r="Z64" s="164"/>
      <c r="AA64" s="164"/>
    </row>
    <row r="65" spans="1:27">
      <c r="A65" s="418">
        <v>1</v>
      </c>
      <c r="B65" s="1015"/>
      <c r="C65" s="1016"/>
      <c r="D65" s="1017"/>
      <c r="E65" s="488"/>
      <c r="F65" s="616"/>
      <c r="G65" s="632">
        <f t="shared" ref="G65:G72" si="23">E65*F65</f>
        <v>0</v>
      </c>
      <c r="H65" s="755">
        <f t="shared" ref="H65:H72" si="24">G65*12</f>
        <v>0</v>
      </c>
      <c r="I65" s="482"/>
      <c r="K65" s="423" t="s">
        <v>150</v>
      </c>
      <c r="M65" s="633">
        <f>K58</f>
        <v>0</v>
      </c>
      <c r="W65" s="29"/>
      <c r="X65" s="78"/>
      <c r="Y65" s="165"/>
      <c r="Z65" s="164"/>
      <c r="AA65" s="164"/>
    </row>
    <row r="66" spans="1:27">
      <c r="A66" s="418">
        <v>2</v>
      </c>
      <c r="B66" s="1015"/>
      <c r="C66" s="1016"/>
      <c r="D66" s="1017"/>
      <c r="E66" s="488"/>
      <c r="F66" s="616"/>
      <c r="G66" s="632">
        <f t="shared" si="23"/>
        <v>0</v>
      </c>
      <c r="H66" s="755">
        <f t="shared" si="24"/>
        <v>0</v>
      </c>
      <c r="I66" s="482"/>
      <c r="K66" s="423" t="s">
        <v>152</v>
      </c>
      <c r="M66" s="633">
        <f>H73</f>
        <v>0</v>
      </c>
      <c r="W66" s="29"/>
      <c r="X66" s="78"/>
      <c r="Z66" s="164"/>
      <c r="AA66" s="164"/>
    </row>
    <row r="67" spans="1:27">
      <c r="A67" s="418">
        <v>3</v>
      </c>
      <c r="B67" s="1015"/>
      <c r="C67" s="1016"/>
      <c r="D67" s="1017"/>
      <c r="E67" s="488"/>
      <c r="F67" s="616"/>
      <c r="G67" s="632">
        <f t="shared" si="23"/>
        <v>0</v>
      </c>
      <c r="H67" s="755">
        <f t="shared" si="24"/>
        <v>0</v>
      </c>
      <c r="I67" s="482"/>
      <c r="L67" s="433" t="s">
        <v>215</v>
      </c>
      <c r="M67" s="737">
        <f>SUM(M65:M66)</f>
        <v>0</v>
      </c>
      <c r="W67" s="29"/>
      <c r="X67" s="78"/>
      <c r="Z67" s="164"/>
      <c r="AA67" s="164"/>
    </row>
    <row r="68" spans="1:27">
      <c r="A68" s="418">
        <v>4</v>
      </c>
      <c r="B68" s="1015"/>
      <c r="C68" s="1016"/>
      <c r="D68" s="1017"/>
      <c r="E68" s="488"/>
      <c r="F68" s="616"/>
      <c r="G68" s="632">
        <f t="shared" si="23"/>
        <v>0</v>
      </c>
      <c r="H68" s="755">
        <f t="shared" si="24"/>
        <v>0</v>
      </c>
      <c r="I68" s="482"/>
      <c r="K68" s="433" t="s">
        <v>292</v>
      </c>
      <c r="L68" s="617"/>
      <c r="M68" s="633">
        <f>ROUND(M67*L68,0)</f>
        <v>0</v>
      </c>
      <c r="W68" s="29"/>
      <c r="X68" s="78"/>
      <c r="Z68" s="164"/>
      <c r="AA68" s="164"/>
    </row>
    <row r="69" spans="1:27" ht="15.75" thickBot="1">
      <c r="A69" s="418">
        <v>5</v>
      </c>
      <c r="B69" s="1015"/>
      <c r="C69" s="1016"/>
      <c r="D69" s="1017"/>
      <c r="E69" s="488"/>
      <c r="F69" s="616"/>
      <c r="G69" s="632">
        <f t="shared" si="23"/>
        <v>0</v>
      </c>
      <c r="H69" s="755">
        <f t="shared" si="24"/>
        <v>0</v>
      </c>
      <c r="I69" s="482"/>
      <c r="K69" s="433" t="s">
        <v>687</v>
      </c>
      <c r="L69" s="617"/>
      <c r="M69" s="757">
        <f>ROUND(M67*L69,0)</f>
        <v>0</v>
      </c>
      <c r="W69" s="29"/>
      <c r="X69" s="78"/>
      <c r="Z69" s="164"/>
      <c r="AA69" s="164"/>
    </row>
    <row r="70" spans="1:27" ht="15.75" thickTop="1">
      <c r="A70" s="418">
        <v>6</v>
      </c>
      <c r="B70" s="1015"/>
      <c r="C70" s="1016"/>
      <c r="D70" s="1017"/>
      <c r="E70" s="488"/>
      <c r="F70" s="616"/>
      <c r="G70" s="632">
        <f t="shared" si="23"/>
        <v>0</v>
      </c>
      <c r="H70" s="755">
        <f t="shared" si="24"/>
        <v>0</v>
      </c>
      <c r="K70" s="618" t="s">
        <v>153</v>
      </c>
      <c r="M70" s="635">
        <f>M65+M66-M68-M69</f>
        <v>0</v>
      </c>
      <c r="W70" s="29"/>
      <c r="X70" s="78"/>
      <c r="Y70" s="165"/>
      <c r="Z70" s="29"/>
      <c r="AA70" s="29"/>
    </row>
    <row r="71" spans="1:27">
      <c r="A71" s="418">
        <v>7</v>
      </c>
      <c r="B71" s="1015"/>
      <c r="C71" s="1016"/>
      <c r="D71" s="1017"/>
      <c r="E71" s="488"/>
      <c r="F71" s="616"/>
      <c r="G71" s="632">
        <f t="shared" si="23"/>
        <v>0</v>
      </c>
      <c r="H71" s="755">
        <f t="shared" si="24"/>
        <v>0</v>
      </c>
    </row>
    <row r="72" spans="1:27" ht="60" customHeight="1">
      <c r="A72" s="418">
        <v>8</v>
      </c>
      <c r="B72" s="1018" t="s">
        <v>3290</v>
      </c>
      <c r="C72" s="1019"/>
      <c r="D72" s="1020"/>
      <c r="E72" s="488"/>
      <c r="F72" s="616"/>
      <c r="G72" s="632">
        <f t="shared" si="23"/>
        <v>0</v>
      </c>
      <c r="H72" s="755">
        <f t="shared" si="24"/>
        <v>0</v>
      </c>
    </row>
    <row r="73" spans="1:27">
      <c r="D73" s="547"/>
      <c r="G73" s="756" t="s">
        <v>294</v>
      </c>
      <c r="H73" s="633">
        <f>ROUND(SUM(H65:H72),0)</f>
        <v>0</v>
      </c>
    </row>
  </sheetData>
  <sheetProtection algorithmName="SHA-512" hashValue="6I/fP5MuCSLv1ijXAhPwkT1XVutQPf+zWhuhc4ScIBM4BxXagxSjuGaeR7eQtaFPc2aPMlYniJSdk34FgAXK3A==" saltValue="eOrWE42YkXCP02gAafsrpw==" spinCount="100000" sheet="1" objects="1" scenarios="1" autoFilter="0"/>
  <mergeCells count="13">
    <mergeCell ref="N9:N11"/>
    <mergeCell ref="D61:E61"/>
    <mergeCell ref="J64:M64"/>
    <mergeCell ref="B64:D64"/>
    <mergeCell ref="B65:D65"/>
    <mergeCell ref="L4:M6"/>
    <mergeCell ref="B67:D67"/>
    <mergeCell ref="B66:D66"/>
    <mergeCell ref="B72:D72"/>
    <mergeCell ref="B71:D71"/>
    <mergeCell ref="B70:D70"/>
    <mergeCell ref="B69:D69"/>
    <mergeCell ref="B68:D68"/>
  </mergeCells>
  <dataValidations count="7">
    <dataValidation type="list" allowBlank="1" showInputMessage="1" showErrorMessage="1" errorTitle="Invalid Entry" error="select from available options" sqref="E8:E57" xr:uid="{00000000-0002-0000-0F00-000000000000}">
      <formula1>$AR$13:$AR$16</formula1>
    </dataValidation>
    <dataValidation type="list" errorStyle="warning" allowBlank="1" showInputMessage="1" showErrorMessage="1" errorTitle="Invalid Entry" error="Must select True or False!" sqref="T8:Z57 AB8:AE57" xr:uid="{00000000-0002-0000-0F00-000001000000}">
      <formula1>$AR$8:$AR$9</formula1>
    </dataValidation>
    <dataValidation type="list" errorStyle="warning" showInputMessage="1" showErrorMessage="1" errorTitle="SmartDox" error="The value you entered for the dropdown is not valid." sqref="P8:Q57 L8:L57" xr:uid="{00000000-0002-0000-0F00-000002000000}">
      <formula1>SD_D_PL_ResidentialApartmentType_Name</formula1>
    </dataValidation>
    <dataValidation type="list" errorStyle="information" allowBlank="1" showInputMessage="1" showErrorMessage="1" errorTitle="Invalid Entry" error="Must select True or False!" sqref="AA8:AA57" xr:uid="{00000000-0002-0000-0F00-000005000000}">
      <formula1>$AR$8:$AR$9</formula1>
    </dataValidation>
    <dataValidation type="list" errorStyle="warning" showInputMessage="1" showErrorMessage="1" errorTitle="SmartDox" error="The value you entered for the dropdown is not valid." sqref="G8:G57" xr:uid="{49A2A6C5-B01D-407C-8028-AF3F063B86CE}">
      <formula1>SD_D_PL_UnitMixAmiPercent_Name</formula1>
    </dataValidation>
    <dataValidation type="list" errorStyle="warning" showInputMessage="1" showErrorMessage="1" errorTitle="SmartDox" error="The value you entered for the dropdown is not valid." sqref="B8:B57" xr:uid="{70847503-396E-4FB4-ADDA-4A175292BAB9}">
      <formula1>SD_D_PL_UnitType_Name</formula1>
    </dataValidation>
    <dataValidation type="list" errorStyle="warning" showInputMessage="1" showErrorMessage="1" errorTitle="SmartDox" error="The value you entered for the dropdown is not valid." sqref="AL8:AL57" xr:uid="{439FAC42-1AA8-4646-BBDA-1CD537F2836F}">
      <formula1>SD_D_PL_GeneralFloorMaterial_Name</formula1>
    </dataValidation>
  </dataValidations>
  <printOptions horizontalCentered="1"/>
  <pageMargins left="0.45" right="0.45" top="0.25" bottom="0.75" header="0.3" footer="0.3"/>
  <pageSetup scale="80" orientation="landscape" r:id="rId1"/>
  <headerFooter>
    <oddFooter>&amp;L&amp;9&amp;F&amp;R&amp;9&amp;A, Page &amp;P of &amp;N</oddFooter>
  </headerFooter>
  <rowBreaks count="1" manualBreakCount="1">
    <brk id="62" max="12" man="1"/>
  </rowBreak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Select from dropdown if possible. " xr:uid="{00000000-0002-0000-0F00-000007000000}">
          <x14:formula1>
            <xm:f>Dropdowns!$A$57:$A$69</xm:f>
          </x14:formula1>
          <xm:sqref>B65:D71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54"/>
  <sheetViews>
    <sheetView workbookViewId="0">
      <selection activeCell="A155" sqref="A155"/>
    </sheetView>
  </sheetViews>
  <sheetFormatPr defaultRowHeight="15"/>
  <cols>
    <col min="1" max="2" width="10.5703125" bestFit="1" customWidth="1"/>
    <col min="3" max="3" width="62.7109375" customWidth="1"/>
  </cols>
  <sheetData>
    <row r="1" spans="1:7">
      <c r="A1" s="7" t="s">
        <v>697</v>
      </c>
    </row>
    <row r="2" spans="1:7">
      <c r="A2" s="111" t="s">
        <v>705</v>
      </c>
      <c r="B2" s="112" t="s">
        <v>706</v>
      </c>
      <c r="C2" s="112" t="s">
        <v>707</v>
      </c>
      <c r="G2" t="s">
        <v>708</v>
      </c>
    </row>
    <row r="3" spans="1:7">
      <c r="A3" s="118">
        <v>42058</v>
      </c>
      <c r="C3" t="s">
        <v>784</v>
      </c>
      <c r="G3" t="s">
        <v>709</v>
      </c>
    </row>
    <row r="4" spans="1:7" hidden="1">
      <c r="C4" t="s">
        <v>785</v>
      </c>
    </row>
    <row r="5" spans="1:7" hidden="1">
      <c r="A5" s="118">
        <v>42075</v>
      </c>
      <c r="C5" t="s">
        <v>832</v>
      </c>
    </row>
    <row r="6" spans="1:7" hidden="1">
      <c r="A6" s="118">
        <v>42079</v>
      </c>
      <c r="C6" t="s">
        <v>833</v>
      </c>
    </row>
    <row r="7" spans="1:7" hidden="1">
      <c r="A7" s="118">
        <v>42081</v>
      </c>
      <c r="C7" t="s">
        <v>838</v>
      </c>
    </row>
    <row r="8" spans="1:7" hidden="1">
      <c r="C8" t="s">
        <v>839</v>
      </c>
    </row>
    <row r="9" spans="1:7" hidden="1">
      <c r="A9" s="118">
        <v>42083</v>
      </c>
      <c r="B9">
        <v>1.5</v>
      </c>
      <c r="C9" t="s">
        <v>843</v>
      </c>
    </row>
    <row r="10" spans="1:7" hidden="1">
      <c r="A10" s="118">
        <v>42096</v>
      </c>
      <c r="C10" t="s">
        <v>845</v>
      </c>
    </row>
    <row r="11" spans="1:7" hidden="1">
      <c r="A11" s="118">
        <v>42109</v>
      </c>
      <c r="B11">
        <v>1.6</v>
      </c>
      <c r="C11" t="s">
        <v>850</v>
      </c>
    </row>
    <row r="12" spans="1:7" hidden="1">
      <c r="C12" t="s">
        <v>851</v>
      </c>
    </row>
    <row r="13" spans="1:7" hidden="1">
      <c r="A13" s="118">
        <v>42110</v>
      </c>
      <c r="C13" t="s">
        <v>857</v>
      </c>
    </row>
    <row r="14" spans="1:7" hidden="1">
      <c r="C14" t="s">
        <v>860</v>
      </c>
    </row>
    <row r="15" spans="1:7" hidden="1">
      <c r="C15" t="s">
        <v>861</v>
      </c>
    </row>
    <row r="16" spans="1:7" hidden="1">
      <c r="A16" s="118">
        <v>42132</v>
      </c>
      <c r="B16">
        <v>1.7</v>
      </c>
      <c r="C16" t="s">
        <v>862</v>
      </c>
    </row>
    <row r="17" spans="1:3" hidden="1">
      <c r="A17" s="118">
        <v>42258</v>
      </c>
      <c r="B17">
        <v>1.8</v>
      </c>
      <c r="C17" t="s">
        <v>864</v>
      </c>
    </row>
    <row r="18" spans="1:3" hidden="1">
      <c r="C18" t="s">
        <v>865</v>
      </c>
    </row>
    <row r="19" spans="1:3" hidden="1">
      <c r="A19" s="118">
        <v>42342</v>
      </c>
      <c r="B19">
        <v>2</v>
      </c>
      <c r="C19" t="s">
        <v>866</v>
      </c>
    </row>
    <row r="20" spans="1:3" hidden="1">
      <c r="A20" s="118">
        <v>42367</v>
      </c>
      <c r="C20" t="s">
        <v>868</v>
      </c>
    </row>
    <row r="21" spans="1:3" hidden="1">
      <c r="C21" t="s">
        <v>869</v>
      </c>
    </row>
    <row r="22" spans="1:3" hidden="1">
      <c r="C22" t="s">
        <v>872</v>
      </c>
    </row>
    <row r="23" spans="1:3" hidden="1">
      <c r="A23" s="118">
        <v>42380</v>
      </c>
      <c r="B23">
        <v>2.1</v>
      </c>
      <c r="C23" t="s">
        <v>874</v>
      </c>
    </row>
    <row r="24" spans="1:3" hidden="1">
      <c r="A24" s="118">
        <v>42446</v>
      </c>
      <c r="B24">
        <v>2.2000000000000002</v>
      </c>
      <c r="C24" t="s">
        <v>876</v>
      </c>
    </row>
    <row r="25" spans="1:3" hidden="1">
      <c r="A25" s="118">
        <v>42508</v>
      </c>
      <c r="C25" t="s">
        <v>878</v>
      </c>
    </row>
    <row r="26" spans="1:3" hidden="1">
      <c r="A26" s="118">
        <v>42510</v>
      </c>
      <c r="C26" t="s">
        <v>881</v>
      </c>
    </row>
    <row r="27" spans="1:3" hidden="1">
      <c r="A27" s="118">
        <v>42545</v>
      </c>
      <c r="B27">
        <v>2.2999999999999998</v>
      </c>
      <c r="C27" t="s">
        <v>882</v>
      </c>
    </row>
    <row r="28" spans="1:3" hidden="1">
      <c r="A28" s="118">
        <v>42620</v>
      </c>
      <c r="B28">
        <v>2.4</v>
      </c>
      <c r="C28" t="s">
        <v>895</v>
      </c>
    </row>
    <row r="29" spans="1:3" hidden="1">
      <c r="C29" t="s">
        <v>893</v>
      </c>
    </row>
    <row r="30" spans="1:3" hidden="1">
      <c r="C30" t="s">
        <v>894</v>
      </c>
    </row>
    <row r="31" spans="1:3" hidden="1">
      <c r="A31" s="118">
        <v>42814</v>
      </c>
      <c r="B31">
        <v>2.2999999999999998</v>
      </c>
      <c r="C31" t="s">
        <v>896</v>
      </c>
    </row>
    <row r="32" spans="1:3" hidden="1">
      <c r="C32" t="s">
        <v>897</v>
      </c>
    </row>
    <row r="33" spans="1:3" hidden="1">
      <c r="A33" s="118">
        <v>42821</v>
      </c>
      <c r="B33">
        <v>3</v>
      </c>
      <c r="C33" t="s">
        <v>898</v>
      </c>
    </row>
    <row r="34" spans="1:3" hidden="1">
      <c r="C34" t="s">
        <v>899</v>
      </c>
    </row>
    <row r="35" spans="1:3" hidden="1">
      <c r="A35" s="118">
        <v>42984</v>
      </c>
      <c r="B35">
        <v>4</v>
      </c>
      <c r="C35" t="s">
        <v>912</v>
      </c>
    </row>
    <row r="36" spans="1:3" hidden="1">
      <c r="C36" t="s">
        <v>913</v>
      </c>
    </row>
    <row r="37" spans="1:3" hidden="1"/>
    <row r="38" spans="1:3" hidden="1"/>
    <row r="39" spans="1:3" hidden="1">
      <c r="A39" s="118">
        <v>43140</v>
      </c>
      <c r="B39">
        <v>4.0999999999999996</v>
      </c>
      <c r="C39" t="s">
        <v>928</v>
      </c>
    </row>
    <row r="40" spans="1:3" hidden="1">
      <c r="C40" t="s">
        <v>929</v>
      </c>
    </row>
    <row r="41" spans="1:3" hidden="1">
      <c r="C41" t="s">
        <v>930</v>
      </c>
    </row>
    <row r="42" spans="1:3" hidden="1">
      <c r="C42" t="s">
        <v>937</v>
      </c>
    </row>
    <row r="43" spans="1:3" hidden="1"/>
    <row r="44" spans="1:3" hidden="1"/>
    <row r="45" spans="1:3" hidden="1">
      <c r="A45" s="118">
        <v>43201</v>
      </c>
      <c r="C45" t="s">
        <v>939</v>
      </c>
    </row>
    <row r="46" spans="1:3" hidden="1">
      <c r="C46" t="s">
        <v>940</v>
      </c>
    </row>
    <row r="47" spans="1:3" hidden="1">
      <c r="C47" t="s">
        <v>941</v>
      </c>
    </row>
    <row r="48" spans="1:3" hidden="1">
      <c r="A48" s="118">
        <v>43385</v>
      </c>
      <c r="C48" t="s">
        <v>944</v>
      </c>
    </row>
    <row r="49" spans="1:3" hidden="1">
      <c r="A49" s="118">
        <v>43594</v>
      </c>
      <c r="C49" t="s">
        <v>965</v>
      </c>
    </row>
    <row r="50" spans="1:3" hidden="1"/>
    <row r="51" spans="1:3" hidden="1"/>
    <row r="52" spans="1:3" hidden="1"/>
    <row r="53" spans="1:3" hidden="1">
      <c r="A53" s="74"/>
      <c r="C53" t="s">
        <v>966</v>
      </c>
    </row>
    <row r="54" spans="1:3" hidden="1"/>
    <row r="55" spans="1:3" hidden="1">
      <c r="B55">
        <v>2020.1</v>
      </c>
      <c r="C55" t="s">
        <v>1010</v>
      </c>
    </row>
    <row r="56" spans="1:3" hidden="1">
      <c r="C56" t="s">
        <v>1011</v>
      </c>
    </row>
    <row r="57" spans="1:3" hidden="1">
      <c r="C57" t="s">
        <v>1051</v>
      </c>
    </row>
    <row r="58" spans="1:3" hidden="1">
      <c r="C58" t="s">
        <v>1012</v>
      </c>
    </row>
    <row r="59" spans="1:3" hidden="1">
      <c r="C59" t="s">
        <v>1013</v>
      </c>
    </row>
    <row r="60" spans="1:3" hidden="1">
      <c r="C60" t="s">
        <v>1180</v>
      </c>
    </row>
    <row r="61" spans="1:3" hidden="1">
      <c r="C61" t="s">
        <v>1179</v>
      </c>
    </row>
    <row r="62" spans="1:3" hidden="1">
      <c r="B62" t="s">
        <v>1016</v>
      </c>
      <c r="C62" t="s">
        <v>1017</v>
      </c>
    </row>
    <row r="63" spans="1:3" hidden="1">
      <c r="C63" t="s">
        <v>1018</v>
      </c>
    </row>
    <row r="64" spans="1:3" hidden="1">
      <c r="C64" t="s">
        <v>1019</v>
      </c>
    </row>
    <row r="65" spans="2:3" hidden="1">
      <c r="C65" t="s">
        <v>2899</v>
      </c>
    </row>
    <row r="66" spans="2:3" hidden="1">
      <c r="C66" t="s">
        <v>1020</v>
      </c>
    </row>
    <row r="67" spans="2:3" hidden="1">
      <c r="C67" t="s">
        <v>1021</v>
      </c>
    </row>
    <row r="68" spans="2:3" hidden="1">
      <c r="C68" t="s">
        <v>1023</v>
      </c>
    </row>
    <row r="69" spans="2:3" hidden="1">
      <c r="C69" t="s">
        <v>1024</v>
      </c>
    </row>
    <row r="70" spans="2:3" hidden="1">
      <c r="C70" t="s">
        <v>1025</v>
      </c>
    </row>
    <row r="71" spans="2:3" hidden="1">
      <c r="C71" t="s">
        <v>1086</v>
      </c>
    </row>
    <row r="72" spans="2:3" hidden="1"/>
    <row r="73" spans="2:3" hidden="1">
      <c r="B73" t="s">
        <v>1015</v>
      </c>
      <c r="C73" t="s">
        <v>1014</v>
      </c>
    </row>
    <row r="74" spans="2:3" hidden="1">
      <c r="C74" t="s">
        <v>1141</v>
      </c>
    </row>
    <row r="75" spans="2:3" ht="30" hidden="1">
      <c r="C75" s="75" t="s">
        <v>1149</v>
      </c>
    </row>
    <row r="76" spans="2:3" hidden="1">
      <c r="C76" s="75" t="s">
        <v>1150</v>
      </c>
    </row>
    <row r="77" spans="2:3" hidden="1">
      <c r="B77" t="s">
        <v>1028</v>
      </c>
      <c r="C77" t="s">
        <v>1029</v>
      </c>
    </row>
    <row r="78" spans="2:3" hidden="1">
      <c r="C78" t="s">
        <v>1030</v>
      </c>
    </row>
    <row r="79" spans="2:3" hidden="1">
      <c r="C79" t="s">
        <v>1151</v>
      </c>
    </row>
    <row r="80" spans="2:3" hidden="1">
      <c r="B80" t="s">
        <v>1188</v>
      </c>
      <c r="C80" t="s">
        <v>1189</v>
      </c>
    </row>
    <row r="81" spans="2:8" hidden="1">
      <c r="B81" t="s">
        <v>1033</v>
      </c>
      <c r="C81" t="s">
        <v>1034</v>
      </c>
    </row>
    <row r="82" spans="2:8" hidden="1">
      <c r="C82" t="s">
        <v>1035</v>
      </c>
    </row>
    <row r="83" spans="2:8" hidden="1">
      <c r="C83" t="s">
        <v>1036</v>
      </c>
    </row>
    <row r="84" spans="2:8" hidden="1">
      <c r="C84" t="s">
        <v>1037</v>
      </c>
    </row>
    <row r="85" spans="2:8" hidden="1">
      <c r="C85" t="s">
        <v>1038</v>
      </c>
    </row>
    <row r="86" spans="2:8" hidden="1">
      <c r="C86" t="s">
        <v>1039</v>
      </c>
    </row>
    <row r="87" spans="2:8" hidden="1">
      <c r="C87" t="s">
        <v>1041</v>
      </c>
    </row>
    <row r="88" spans="2:8" hidden="1">
      <c r="C88" t="s">
        <v>1042</v>
      </c>
    </row>
    <row r="89" spans="2:8" hidden="1">
      <c r="C89" t="s">
        <v>1163</v>
      </c>
    </row>
    <row r="90" spans="2:8" hidden="1">
      <c r="C90" t="s">
        <v>1157</v>
      </c>
    </row>
    <row r="91" spans="2:8" hidden="1">
      <c r="C91" t="s">
        <v>1162</v>
      </c>
    </row>
    <row r="92" spans="2:8" hidden="1">
      <c r="C92" t="s">
        <v>1166</v>
      </c>
    </row>
    <row r="93" spans="2:8" hidden="1">
      <c r="C93" t="s">
        <v>1168</v>
      </c>
    </row>
    <row r="94" spans="2:8" hidden="1">
      <c r="B94" t="s">
        <v>1043</v>
      </c>
      <c r="C94" t="s">
        <v>1044</v>
      </c>
      <c r="F94" t="s">
        <v>1117</v>
      </c>
      <c r="G94" t="s">
        <v>1073</v>
      </c>
    </row>
    <row r="95" spans="2:8" hidden="1">
      <c r="C95" t="s">
        <v>1052</v>
      </c>
      <c r="F95" t="s">
        <v>1135</v>
      </c>
    </row>
    <row r="96" spans="2:8" hidden="1">
      <c r="C96" t="s">
        <v>1053</v>
      </c>
      <c r="H96" t="s">
        <v>1097</v>
      </c>
    </row>
    <row r="97" spans="2:8" hidden="1">
      <c r="C97" t="s">
        <v>1054</v>
      </c>
      <c r="E97" s="7" t="s">
        <v>1133</v>
      </c>
      <c r="F97" s="7"/>
      <c r="G97" t="s">
        <v>329</v>
      </c>
      <c r="H97" t="s">
        <v>1078</v>
      </c>
    </row>
    <row r="98" spans="2:8" hidden="1">
      <c r="C98" t="s">
        <v>1092</v>
      </c>
      <c r="E98" s="7" t="s">
        <v>1134</v>
      </c>
      <c r="F98" s="7"/>
      <c r="H98" t="s">
        <v>1074</v>
      </c>
    </row>
    <row r="99" spans="2:8" hidden="1">
      <c r="C99" t="s">
        <v>1168</v>
      </c>
      <c r="E99" s="7"/>
      <c r="F99" s="7"/>
    </row>
    <row r="100" spans="2:8" hidden="1">
      <c r="B100" t="s">
        <v>1060</v>
      </c>
      <c r="C100" t="s">
        <v>1061</v>
      </c>
      <c r="H100" t="s">
        <v>1075</v>
      </c>
    </row>
    <row r="101" spans="2:8" hidden="1">
      <c r="B101" t="s">
        <v>1062</v>
      </c>
      <c r="C101" t="s">
        <v>1063</v>
      </c>
    </row>
    <row r="102" spans="2:8" hidden="1">
      <c r="C102" t="s">
        <v>1171</v>
      </c>
      <c r="F102" t="s">
        <v>1136</v>
      </c>
      <c r="G102" t="s">
        <v>1079</v>
      </c>
    </row>
    <row r="103" spans="2:8" hidden="1">
      <c r="B103" t="s">
        <v>1065</v>
      </c>
      <c r="C103" t="s">
        <v>1066</v>
      </c>
      <c r="F103" t="s">
        <v>770</v>
      </c>
      <c r="G103" t="s">
        <v>1080</v>
      </c>
    </row>
    <row r="104" spans="2:8" hidden="1">
      <c r="C104" t="s">
        <v>1071</v>
      </c>
    </row>
    <row r="105" spans="2:8" hidden="1">
      <c r="C105" t="s">
        <v>1072</v>
      </c>
      <c r="F105" t="s">
        <v>1136</v>
      </c>
      <c r="G105" t="s">
        <v>1081</v>
      </c>
    </row>
    <row r="106" spans="2:8" hidden="1">
      <c r="C106" t="s">
        <v>1177</v>
      </c>
      <c r="G106" t="s">
        <v>1082</v>
      </c>
    </row>
    <row r="107" spans="2:8" hidden="1">
      <c r="C107" t="s">
        <v>1178</v>
      </c>
    </row>
    <row r="108" spans="2:8" hidden="1"/>
    <row r="109" spans="2:8" hidden="1">
      <c r="B109" t="s">
        <v>1181</v>
      </c>
      <c r="C109" t="s">
        <v>1182</v>
      </c>
      <c r="G109" t="s">
        <v>1083</v>
      </c>
    </row>
    <row r="110" spans="2:8" hidden="1">
      <c r="C110" t="s">
        <v>1184</v>
      </c>
      <c r="G110" t="s">
        <v>1084</v>
      </c>
    </row>
    <row r="111" spans="2:8" hidden="1">
      <c r="B111" t="s">
        <v>329</v>
      </c>
      <c r="C111" t="s">
        <v>1077</v>
      </c>
    </row>
    <row r="112" spans="2:8" hidden="1">
      <c r="B112" t="s">
        <v>2892</v>
      </c>
      <c r="C112" t="s">
        <v>2893</v>
      </c>
    </row>
    <row r="113" spans="1:7" hidden="1">
      <c r="C113" t="s">
        <v>2898</v>
      </c>
    </row>
    <row r="114" spans="1:7" hidden="1">
      <c r="C114" t="s">
        <v>2894</v>
      </c>
    </row>
    <row r="115" spans="1:7" hidden="1"/>
    <row r="116" spans="1:7" hidden="1"/>
    <row r="117" spans="1:7" hidden="1"/>
    <row r="118" spans="1:7" hidden="1">
      <c r="A118" t="s">
        <v>1140</v>
      </c>
    </row>
    <row r="119" spans="1:7" hidden="1">
      <c r="B119" s="172">
        <v>44111</v>
      </c>
      <c r="C119" t="s">
        <v>1138</v>
      </c>
    </row>
    <row r="120" spans="1:7" hidden="1">
      <c r="B120" s="172">
        <v>44111</v>
      </c>
      <c r="C120" t="s">
        <v>1139</v>
      </c>
      <c r="G120" t="s">
        <v>1085</v>
      </c>
    </row>
    <row r="121" spans="1:7" hidden="1">
      <c r="B121" s="172">
        <v>44112</v>
      </c>
      <c r="C121" t="s">
        <v>1167</v>
      </c>
    </row>
    <row r="122" spans="1:7" hidden="1">
      <c r="B122" s="118">
        <v>44155</v>
      </c>
      <c r="C122" t="s">
        <v>1169</v>
      </c>
    </row>
    <row r="123" spans="1:7" hidden="1">
      <c r="B123" s="118">
        <v>44155</v>
      </c>
      <c r="C123" t="s">
        <v>1170</v>
      </c>
    </row>
    <row r="124" spans="1:7" hidden="1"/>
    <row r="125" spans="1:7" hidden="1"/>
    <row r="126" spans="1:7" hidden="1"/>
    <row r="127" spans="1:7" hidden="1">
      <c r="A127">
        <v>5.0999999999999996</v>
      </c>
      <c r="B127" s="118">
        <v>44379</v>
      </c>
      <c r="C127" t="s">
        <v>3041</v>
      </c>
    </row>
    <row r="128" spans="1:7" hidden="1">
      <c r="B128" s="118">
        <v>44389</v>
      </c>
      <c r="C128" t="s">
        <v>3042</v>
      </c>
    </row>
    <row r="129" spans="1:3" hidden="1"/>
    <row r="130" spans="1:3" hidden="1"/>
    <row r="131" spans="1:3" hidden="1">
      <c r="B131" s="118">
        <v>44448</v>
      </c>
      <c r="C131" t="s">
        <v>3043</v>
      </c>
    </row>
    <row r="132" spans="1:3" hidden="1"/>
    <row r="133" spans="1:3" hidden="1"/>
    <row r="134" spans="1:3" hidden="1">
      <c r="A134">
        <v>5.2</v>
      </c>
      <c r="B134" s="118">
        <v>44645</v>
      </c>
      <c r="C134" t="s">
        <v>3045</v>
      </c>
    </row>
    <row r="135" spans="1:3" hidden="1">
      <c r="C135" t="s">
        <v>3047</v>
      </c>
    </row>
    <row r="136" spans="1:3" hidden="1">
      <c r="C136" t="s">
        <v>3055</v>
      </c>
    </row>
    <row r="137" spans="1:3" hidden="1"/>
    <row r="138" spans="1:3" hidden="1"/>
    <row r="139" spans="1:3" hidden="1">
      <c r="A139">
        <v>5.3</v>
      </c>
      <c r="B139" s="118">
        <v>45187</v>
      </c>
      <c r="C139" t="s">
        <v>3056</v>
      </c>
    </row>
    <row r="140" spans="1:3" hidden="1">
      <c r="C140" t="s">
        <v>3059</v>
      </c>
    </row>
    <row r="141" spans="1:3" hidden="1"/>
    <row r="142" spans="1:3" hidden="1"/>
    <row r="143" spans="1:3" hidden="1"/>
    <row r="144" spans="1:3" hidden="1">
      <c r="A144" s="339"/>
    </row>
    <row r="145" spans="1:3" hidden="1">
      <c r="B145" s="118">
        <v>45373</v>
      </c>
      <c r="C145" t="s">
        <v>3061</v>
      </c>
    </row>
    <row r="148" spans="1:3">
      <c r="B148" s="118">
        <v>46058</v>
      </c>
      <c r="C148" t="s">
        <v>3062</v>
      </c>
    </row>
    <row r="149" spans="1:3">
      <c r="C149" t="s">
        <v>3063</v>
      </c>
    </row>
    <row r="151" spans="1:3">
      <c r="A151">
        <v>2026.3</v>
      </c>
      <c r="B151" s="118">
        <v>46143</v>
      </c>
      <c r="C151" t="s">
        <v>3325</v>
      </c>
    </row>
    <row r="152" spans="1:3">
      <c r="C152" t="s">
        <v>3326</v>
      </c>
    </row>
    <row r="154" spans="1:3">
      <c r="A154">
        <v>2026.4</v>
      </c>
      <c r="B154" s="118">
        <v>46216</v>
      </c>
      <c r="C154" t="s">
        <v>3414</v>
      </c>
    </row>
  </sheetData>
  <sheetProtection algorithmName="SHA-512" hashValue="uJR/ViGwuuMMWnIFaWE19D5ILA9SRo9SeJDYH80vGyT3k9T9ZsDvcrSnjmlDd4HkG9vnLUHZ7sx4PRyLYEMm9Q==" saltValue="xUOoHYB/X8SyBEAcPae9yg==" spinCount="100000" sheet="1" objects="1" scenarios="1" autoFilter="0"/>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P74"/>
  <sheetViews>
    <sheetView workbookViewId="0">
      <selection activeCell="J7" sqref="J7"/>
    </sheetView>
  </sheetViews>
  <sheetFormatPr defaultRowHeight="14.25"/>
  <cols>
    <col min="1" max="2" width="3.28515625" style="359" customWidth="1"/>
    <col min="3" max="3" width="23" style="359" customWidth="1"/>
    <col min="4" max="4" width="7.140625" style="359" customWidth="1"/>
    <col min="5" max="5" width="8.28515625" style="359" customWidth="1"/>
    <col min="6" max="6" width="6.28515625" style="359" customWidth="1"/>
    <col min="7" max="7" width="9.42578125" style="359" customWidth="1"/>
    <col min="8" max="8" width="12.140625" style="643" customWidth="1"/>
    <col min="9" max="9" width="2.7109375" style="359" customWidth="1"/>
    <col min="10" max="10" width="16.85546875" style="359" customWidth="1"/>
    <col min="11" max="11" width="28.42578125" style="359" customWidth="1"/>
    <col min="12" max="12" width="2.42578125" style="359" customWidth="1"/>
    <col min="13" max="13" width="2.140625" style="476" customWidth="1"/>
    <col min="14" max="14" width="28.42578125" style="359" hidden="1" customWidth="1"/>
    <col min="15" max="15" width="29.140625" style="359" hidden="1" customWidth="1"/>
    <col min="16" max="16" width="2" style="476" customWidth="1"/>
    <col min="17" max="16384" width="9.140625" style="359"/>
  </cols>
  <sheetData>
    <row r="1" spans="1:15" ht="15">
      <c r="A1" s="350" t="str">
        <f>'Development Info'!A1</f>
        <v xml:space="preserve">Virginia Housing Rental Housing Loan Application  </v>
      </c>
      <c r="K1" s="370"/>
    </row>
    <row r="2" spans="1:15" ht="3.6" customHeight="1" thickBot="1">
      <c r="A2" s="364"/>
      <c r="B2" s="364"/>
      <c r="C2" s="364"/>
      <c r="D2" s="364"/>
      <c r="E2" s="364"/>
      <c r="F2" s="364"/>
      <c r="G2" s="364"/>
      <c r="H2" s="648"/>
      <c r="I2" s="364"/>
      <c r="J2" s="364"/>
      <c r="K2" s="559"/>
      <c r="L2" s="559"/>
    </row>
    <row r="3" spans="1:15" ht="10.15" customHeight="1"/>
    <row r="4" spans="1:15" ht="15">
      <c r="A4" s="418" t="s">
        <v>3384</v>
      </c>
      <c r="B4" s="418"/>
      <c r="J4" s="588" t="s">
        <v>875</v>
      </c>
      <c r="N4" s="359" t="s">
        <v>213</v>
      </c>
    </row>
    <row r="5" spans="1:15" ht="9" customHeight="1"/>
    <row r="6" spans="1:15" ht="15" customHeight="1">
      <c r="B6" s="378" t="s">
        <v>155</v>
      </c>
      <c r="C6" s="369"/>
      <c r="D6" s="369"/>
      <c r="H6" s="827" t="s">
        <v>209</v>
      </c>
      <c r="J6" s="623" t="s">
        <v>208</v>
      </c>
    </row>
    <row r="7" spans="1:15" ht="15" customHeight="1">
      <c r="B7" s="369"/>
      <c r="C7" s="369" t="s">
        <v>156</v>
      </c>
      <c r="D7" s="369"/>
      <c r="H7" s="644">
        <f>IFERROR(ROUND(J7/$O$7,0),0)</f>
        <v>0</v>
      </c>
      <c r="J7" s="649">
        <v>0</v>
      </c>
      <c r="N7" s="414" t="s">
        <v>214</v>
      </c>
      <c r="O7" s="487">
        <f>'Development Info'!D24</f>
        <v>0</v>
      </c>
    </row>
    <row r="8" spans="1:15" ht="15" customHeight="1">
      <c r="B8" s="369"/>
      <c r="C8" s="369" t="s">
        <v>157</v>
      </c>
      <c r="D8" s="369"/>
      <c r="H8" s="644">
        <f t="shared" ref="H8:H19" si="0">IFERROR(ROUND(J8/$O$7,0),0)</f>
        <v>0</v>
      </c>
      <c r="J8" s="649">
        <v>0</v>
      </c>
      <c r="N8" s="392"/>
      <c r="O8" s="394"/>
    </row>
    <row r="9" spans="1:15">
      <c r="B9" s="369"/>
      <c r="C9" s="369" t="s">
        <v>158</v>
      </c>
      <c r="D9" s="369"/>
      <c r="H9" s="644">
        <f t="shared" si="0"/>
        <v>0</v>
      </c>
      <c r="J9" s="649">
        <v>0</v>
      </c>
    </row>
    <row r="10" spans="1:15">
      <c r="B10" s="369"/>
      <c r="C10" s="369" t="s">
        <v>159</v>
      </c>
      <c r="D10" s="369" t="s">
        <v>210</v>
      </c>
      <c r="E10" s="590"/>
      <c r="H10" s="644">
        <f t="shared" si="0"/>
        <v>0</v>
      </c>
      <c r="J10" s="649">
        <v>0</v>
      </c>
      <c r="K10" s="370"/>
    </row>
    <row r="11" spans="1:15" ht="15" customHeight="1">
      <c r="B11" s="369"/>
      <c r="C11" s="369" t="s">
        <v>160</v>
      </c>
      <c r="D11" s="369" t="s">
        <v>211</v>
      </c>
      <c r="E11" s="428">
        <v>0</v>
      </c>
      <c r="H11" s="644">
        <f t="shared" si="0"/>
        <v>0</v>
      </c>
      <c r="J11" s="650">
        <f>E11*Income!M70</f>
        <v>0</v>
      </c>
      <c r="K11" s="1028" t="s">
        <v>3322</v>
      </c>
    </row>
    <row r="12" spans="1:15" ht="15">
      <c r="B12" s="369"/>
      <c r="C12" s="369" t="s">
        <v>161</v>
      </c>
      <c r="D12" s="369"/>
      <c r="H12" s="644">
        <f t="shared" si="0"/>
        <v>0</v>
      </c>
      <c r="J12" s="649">
        <v>0</v>
      </c>
      <c r="K12" s="1028"/>
      <c r="N12" s="366" t="s">
        <v>1127</v>
      </c>
    </row>
    <row r="13" spans="1:15">
      <c r="B13" s="369"/>
      <c r="C13" s="369" t="s">
        <v>162</v>
      </c>
      <c r="D13" s="369" t="s">
        <v>210</v>
      </c>
      <c r="E13" s="590"/>
      <c r="H13" s="644">
        <f t="shared" si="0"/>
        <v>0</v>
      </c>
      <c r="J13" s="649">
        <v>0</v>
      </c>
      <c r="K13" s="581"/>
    </row>
    <row r="14" spans="1:15">
      <c r="B14" s="369"/>
      <c r="C14" s="369" t="s">
        <v>163</v>
      </c>
      <c r="D14" s="369"/>
      <c r="H14" s="644">
        <f t="shared" si="0"/>
        <v>0</v>
      </c>
      <c r="J14" s="649">
        <v>0</v>
      </c>
    </row>
    <row r="15" spans="1:15">
      <c r="B15" s="369"/>
      <c r="C15" s="369" t="s">
        <v>164</v>
      </c>
      <c r="D15" s="369"/>
      <c r="H15" s="644">
        <f t="shared" si="0"/>
        <v>0</v>
      </c>
      <c r="J15" s="649">
        <v>0</v>
      </c>
    </row>
    <row r="16" spans="1:15">
      <c r="B16" s="369"/>
      <c r="C16" s="369" t="s">
        <v>165</v>
      </c>
      <c r="D16" s="369"/>
      <c r="H16" s="644">
        <f t="shared" si="0"/>
        <v>0</v>
      </c>
      <c r="J16" s="649">
        <v>0</v>
      </c>
    </row>
    <row r="17" spans="2:11">
      <c r="B17" s="369"/>
      <c r="C17" s="369" t="s">
        <v>3321</v>
      </c>
      <c r="D17" s="369"/>
      <c r="H17" s="644">
        <f t="shared" si="0"/>
        <v>0</v>
      </c>
      <c r="J17" s="649">
        <v>0</v>
      </c>
    </row>
    <row r="18" spans="2:11">
      <c r="B18" s="369"/>
      <c r="C18" s="369" t="s">
        <v>166</v>
      </c>
      <c r="D18" s="369"/>
      <c r="H18" s="644">
        <f t="shared" si="0"/>
        <v>0</v>
      </c>
      <c r="J18" s="649">
        <v>0</v>
      </c>
      <c r="K18" s="828"/>
    </row>
    <row r="19" spans="2:11">
      <c r="B19" s="369"/>
      <c r="C19" s="369" t="s">
        <v>167</v>
      </c>
      <c r="D19" s="369"/>
      <c r="H19" s="644">
        <f t="shared" si="0"/>
        <v>0</v>
      </c>
      <c r="J19" s="649">
        <v>0</v>
      </c>
    </row>
    <row r="20" spans="2:11">
      <c r="B20" s="369"/>
      <c r="C20" s="369" t="s">
        <v>168</v>
      </c>
      <c r="D20" s="929"/>
      <c r="E20" s="929"/>
      <c r="F20" s="929"/>
      <c r="H20" s="644">
        <f>IFERROR(ROUND(J20/$O$7,0),0)</f>
        <v>0</v>
      </c>
      <c r="J20" s="649">
        <v>0</v>
      </c>
    </row>
    <row r="21" spans="2:11" ht="15" thickBot="1">
      <c r="B21" s="369"/>
      <c r="C21" s="369" t="s">
        <v>168</v>
      </c>
      <c r="D21" s="1029"/>
      <c r="E21" s="1029"/>
      <c r="F21" s="1029"/>
      <c r="H21" s="646">
        <f t="shared" ref="H21" si="1">IFERROR(0,ROUND(J21/$O$7,0))</f>
        <v>0</v>
      </c>
      <c r="J21" s="651">
        <v>0</v>
      </c>
    </row>
    <row r="22" spans="2:11" ht="15">
      <c r="B22" s="378"/>
      <c r="C22" s="378"/>
      <c r="D22" s="378" t="s">
        <v>169</v>
      </c>
      <c r="H22" s="644">
        <f>IFERROR(ROUND(J22/$O$7,0),0)</f>
        <v>0</v>
      </c>
      <c r="J22" s="633">
        <f>ROUND(SUM(J7:J21),0)</f>
        <v>0</v>
      </c>
    </row>
    <row r="23" spans="2:11" ht="10.9" customHeight="1">
      <c r="B23" s="369"/>
      <c r="C23" s="369"/>
      <c r="D23" s="369"/>
      <c r="H23" s="644"/>
    </row>
    <row r="24" spans="2:11" ht="15">
      <c r="B24" s="378" t="s">
        <v>170</v>
      </c>
      <c r="C24" s="369"/>
      <c r="D24" s="369"/>
      <c r="H24" s="644"/>
    </row>
    <row r="25" spans="2:11">
      <c r="B25" s="369"/>
      <c r="C25" s="369" t="s">
        <v>171</v>
      </c>
      <c r="D25" s="369"/>
      <c r="H25" s="644">
        <f t="shared" ref="H25:H31" si="2">IFERROR(ROUND(J25/$O$7,0),0)</f>
        <v>0</v>
      </c>
      <c r="J25" s="649">
        <v>0</v>
      </c>
      <c r="K25" s="828"/>
    </row>
    <row r="26" spans="2:11">
      <c r="B26" s="369"/>
      <c r="C26" s="369" t="s">
        <v>172</v>
      </c>
      <c r="D26" s="369"/>
      <c r="H26" s="644">
        <f t="shared" si="2"/>
        <v>0</v>
      </c>
      <c r="J26" s="649">
        <v>0</v>
      </c>
      <c r="K26" s="1028" t="s">
        <v>1076</v>
      </c>
    </row>
    <row r="27" spans="2:11">
      <c r="B27" s="369"/>
      <c r="C27" s="369" t="s">
        <v>173</v>
      </c>
      <c r="D27" s="369"/>
      <c r="H27" s="644">
        <f t="shared" si="2"/>
        <v>0</v>
      </c>
      <c r="J27" s="649">
        <v>0</v>
      </c>
      <c r="K27" s="1028"/>
    </row>
    <row r="28" spans="2:11">
      <c r="B28" s="369"/>
      <c r="C28" s="369" t="s">
        <v>174</v>
      </c>
      <c r="D28" s="369"/>
      <c r="H28" s="644">
        <f t="shared" si="2"/>
        <v>0</v>
      </c>
      <c r="J28" s="649">
        <v>0</v>
      </c>
      <c r="K28" s="1028"/>
    </row>
    <row r="29" spans="2:11">
      <c r="B29" s="369"/>
      <c r="C29" s="369" t="s">
        <v>3377</v>
      </c>
      <c r="D29" s="369"/>
      <c r="H29" s="644">
        <f t="shared" si="2"/>
        <v>0</v>
      </c>
      <c r="J29" s="649">
        <v>0</v>
      </c>
      <c r="K29" s="645"/>
    </row>
    <row r="30" spans="2:11">
      <c r="B30" s="369"/>
      <c r="C30" s="369" t="s">
        <v>175</v>
      </c>
      <c r="D30" s="929"/>
      <c r="E30" s="929"/>
      <c r="F30" s="929"/>
      <c r="H30" s="644">
        <f t="shared" si="2"/>
        <v>0</v>
      </c>
      <c r="J30" s="649">
        <v>0</v>
      </c>
    </row>
    <row r="31" spans="2:11" ht="15" thickBot="1">
      <c r="B31" s="369"/>
      <c r="C31" s="369" t="s">
        <v>175</v>
      </c>
      <c r="D31" s="1029"/>
      <c r="E31" s="1029"/>
      <c r="F31" s="1029"/>
      <c r="H31" s="646">
        <f t="shared" si="2"/>
        <v>0</v>
      </c>
      <c r="J31" s="651">
        <v>0</v>
      </c>
    </row>
    <row r="32" spans="2:11" ht="15">
      <c r="B32" s="369"/>
      <c r="C32" s="369"/>
      <c r="D32" s="378" t="s">
        <v>176</v>
      </c>
      <c r="H32" s="644">
        <f t="shared" ref="H32" si="3">IFERROR(ROUND(J32/$O$7,0),0)</f>
        <v>0</v>
      </c>
      <c r="J32" s="633">
        <f>ROUND(SUM(J25:J31),0)</f>
        <v>0</v>
      </c>
    </row>
    <row r="33" spans="2:10" ht="10.9" customHeight="1">
      <c r="B33" s="369"/>
      <c r="C33" s="369"/>
      <c r="D33" s="369"/>
      <c r="H33" s="644"/>
    </row>
    <row r="34" spans="2:10" ht="15">
      <c r="B34" s="378" t="s">
        <v>177</v>
      </c>
      <c r="C34" s="369"/>
      <c r="D34" s="369"/>
      <c r="H34" s="644"/>
    </row>
    <row r="35" spans="2:10">
      <c r="B35" s="369"/>
      <c r="C35" s="369" t="s">
        <v>178</v>
      </c>
      <c r="D35" s="369"/>
      <c r="H35" s="644">
        <f t="shared" ref="H35:H55" si="4">IFERROR(ROUND(J35/$O$7,0),0)</f>
        <v>0</v>
      </c>
      <c r="J35" s="649">
        <v>0</v>
      </c>
    </row>
    <row r="36" spans="2:10">
      <c r="B36" s="369"/>
      <c r="C36" s="369" t="s">
        <v>179</v>
      </c>
      <c r="D36" s="369"/>
      <c r="H36" s="644">
        <f t="shared" si="4"/>
        <v>0</v>
      </c>
      <c r="J36" s="649">
        <v>0</v>
      </c>
    </row>
    <row r="37" spans="2:10">
      <c r="B37" s="369"/>
      <c r="C37" s="369" t="s">
        <v>180</v>
      </c>
      <c r="D37" s="369"/>
      <c r="H37" s="644">
        <f t="shared" si="4"/>
        <v>0</v>
      </c>
      <c r="J37" s="649">
        <v>0</v>
      </c>
    </row>
    <row r="38" spans="2:10">
      <c r="B38" s="369"/>
      <c r="C38" s="369" t="s">
        <v>181</v>
      </c>
      <c r="D38" s="369"/>
      <c r="H38" s="644">
        <f t="shared" si="4"/>
        <v>0</v>
      </c>
      <c r="J38" s="649">
        <v>0</v>
      </c>
    </row>
    <row r="39" spans="2:10">
      <c r="B39" s="369"/>
      <c r="C39" s="369" t="s">
        <v>108</v>
      </c>
      <c r="D39" s="369"/>
      <c r="H39" s="644">
        <f t="shared" si="4"/>
        <v>0</v>
      </c>
      <c r="J39" s="649">
        <v>0</v>
      </c>
    </row>
    <row r="40" spans="2:10">
      <c r="B40" s="369"/>
      <c r="C40" s="369" t="s">
        <v>182</v>
      </c>
      <c r="D40" s="369"/>
      <c r="H40" s="644">
        <f t="shared" si="4"/>
        <v>0</v>
      </c>
      <c r="J40" s="649">
        <v>0</v>
      </c>
    </row>
    <row r="41" spans="2:10">
      <c r="B41" s="369"/>
      <c r="C41" s="369" t="s">
        <v>183</v>
      </c>
      <c r="D41" s="369"/>
      <c r="H41" s="644">
        <f t="shared" si="4"/>
        <v>0</v>
      </c>
      <c r="J41" s="649">
        <v>0</v>
      </c>
    </row>
    <row r="42" spans="2:10">
      <c r="B42" s="369"/>
      <c r="C42" s="369" t="s">
        <v>184</v>
      </c>
      <c r="D42" s="369"/>
      <c r="H42" s="644">
        <f t="shared" si="4"/>
        <v>0</v>
      </c>
      <c r="J42" s="649">
        <v>0</v>
      </c>
    </row>
    <row r="43" spans="2:10">
      <c r="B43" s="369"/>
      <c r="C43" s="369" t="s">
        <v>185</v>
      </c>
      <c r="D43" s="369"/>
      <c r="H43" s="644">
        <f t="shared" si="4"/>
        <v>0</v>
      </c>
      <c r="J43" s="649">
        <v>0</v>
      </c>
    </row>
    <row r="44" spans="2:10">
      <c r="B44" s="369"/>
      <c r="C44" s="369" t="s">
        <v>186</v>
      </c>
      <c r="D44" s="369"/>
      <c r="H44" s="644">
        <f t="shared" si="4"/>
        <v>0</v>
      </c>
      <c r="J44" s="649">
        <v>0</v>
      </c>
    </row>
    <row r="45" spans="2:10">
      <c r="B45" s="369"/>
      <c r="C45" s="369" t="s">
        <v>187</v>
      </c>
      <c r="D45" s="369"/>
      <c r="H45" s="644">
        <f t="shared" si="4"/>
        <v>0</v>
      </c>
      <c r="J45" s="649">
        <v>0</v>
      </c>
    </row>
    <row r="46" spans="2:10">
      <c r="B46" s="369"/>
      <c r="C46" s="369" t="s">
        <v>188</v>
      </c>
      <c r="D46" s="369"/>
      <c r="H46" s="644">
        <f t="shared" si="4"/>
        <v>0</v>
      </c>
      <c r="J46" s="649">
        <v>0</v>
      </c>
    </row>
    <row r="47" spans="2:10">
      <c r="B47" s="369"/>
      <c r="C47" s="369" t="s">
        <v>189</v>
      </c>
      <c r="D47" s="369"/>
      <c r="H47" s="644">
        <f t="shared" si="4"/>
        <v>0</v>
      </c>
      <c r="J47" s="649">
        <v>0</v>
      </c>
    </row>
    <row r="48" spans="2:10">
      <c r="B48" s="369"/>
      <c r="C48" s="369" t="s">
        <v>190</v>
      </c>
      <c r="D48" s="369"/>
      <c r="H48" s="644">
        <f t="shared" si="4"/>
        <v>0</v>
      </c>
      <c r="J48" s="649">
        <v>0</v>
      </c>
    </row>
    <row r="49" spans="2:10">
      <c r="B49" s="369"/>
      <c r="C49" s="369" t="s">
        <v>191</v>
      </c>
      <c r="D49" s="369"/>
      <c r="H49" s="644">
        <f t="shared" si="4"/>
        <v>0</v>
      </c>
      <c r="J49" s="649">
        <v>0</v>
      </c>
    </row>
    <row r="50" spans="2:10">
      <c r="B50" s="369"/>
      <c r="C50" s="369" t="s">
        <v>192</v>
      </c>
      <c r="D50" s="369"/>
      <c r="H50" s="644">
        <f t="shared" si="4"/>
        <v>0</v>
      </c>
      <c r="J50" s="649">
        <v>0</v>
      </c>
    </row>
    <row r="51" spans="2:10">
      <c r="B51" s="369"/>
      <c r="C51" s="369" t="s">
        <v>193</v>
      </c>
      <c r="D51" s="369"/>
      <c r="H51" s="644">
        <f t="shared" si="4"/>
        <v>0</v>
      </c>
      <c r="J51" s="649">
        <v>0</v>
      </c>
    </row>
    <row r="52" spans="2:10">
      <c r="B52" s="369"/>
      <c r="C52" s="369" t="s">
        <v>194</v>
      </c>
      <c r="D52" s="369"/>
      <c r="H52" s="644">
        <f t="shared" si="4"/>
        <v>0</v>
      </c>
      <c r="J52" s="649">
        <v>0</v>
      </c>
    </row>
    <row r="53" spans="2:10">
      <c r="B53" s="369"/>
      <c r="C53" s="369" t="s">
        <v>212</v>
      </c>
      <c r="D53" s="929"/>
      <c r="E53" s="929"/>
      <c r="F53" s="929"/>
      <c r="H53" s="644">
        <f t="shared" si="4"/>
        <v>0</v>
      </c>
      <c r="J53" s="649">
        <v>0</v>
      </c>
    </row>
    <row r="54" spans="2:10" ht="15" thickBot="1">
      <c r="B54" s="369"/>
      <c r="C54" s="369" t="s">
        <v>212</v>
      </c>
      <c r="D54" s="1029"/>
      <c r="E54" s="1029"/>
      <c r="F54" s="1029"/>
      <c r="H54" s="646">
        <f t="shared" si="4"/>
        <v>0</v>
      </c>
      <c r="J54" s="651">
        <v>0</v>
      </c>
    </row>
    <row r="55" spans="2:10" ht="15">
      <c r="B55" s="369"/>
      <c r="C55" s="369"/>
      <c r="D55" s="378" t="s">
        <v>195</v>
      </c>
      <c r="H55" s="644">
        <f t="shared" si="4"/>
        <v>0</v>
      </c>
      <c r="J55" s="633">
        <f>ROUND(SUM(J35:J54),0)</f>
        <v>0</v>
      </c>
    </row>
    <row r="56" spans="2:10" ht="9.6" customHeight="1">
      <c r="B56" s="369"/>
      <c r="C56" s="369"/>
      <c r="D56" s="369"/>
      <c r="H56" s="644"/>
    </row>
    <row r="57" spans="2:10" ht="15">
      <c r="B57" s="378" t="s">
        <v>196</v>
      </c>
      <c r="C57" s="369"/>
      <c r="D57" s="369"/>
      <c r="H57" s="644"/>
    </row>
    <row r="58" spans="2:10">
      <c r="B58" s="369"/>
      <c r="C58" s="369" t="s">
        <v>197</v>
      </c>
      <c r="D58" s="369"/>
      <c r="H58" s="644">
        <f t="shared" ref="H58:H73" si="5">IFERROR(ROUND(J58/$O$7,0),0)</f>
        <v>0</v>
      </c>
      <c r="J58" s="649">
        <v>0</v>
      </c>
    </row>
    <row r="59" spans="2:10">
      <c r="B59" s="369"/>
      <c r="C59" s="369" t="s">
        <v>198</v>
      </c>
      <c r="D59" s="369"/>
      <c r="H59" s="644">
        <f t="shared" si="5"/>
        <v>0</v>
      </c>
      <c r="J59" s="649">
        <v>0</v>
      </c>
    </row>
    <row r="60" spans="2:10">
      <c r="B60" s="369"/>
      <c r="C60" s="369" t="s">
        <v>199</v>
      </c>
      <c r="D60" s="369"/>
      <c r="H60" s="644">
        <f t="shared" si="5"/>
        <v>0</v>
      </c>
      <c r="J60" s="649">
        <v>0</v>
      </c>
    </row>
    <row r="61" spans="2:10">
      <c r="B61" s="369"/>
      <c r="C61" s="369" t="s">
        <v>200</v>
      </c>
      <c r="D61" s="369"/>
      <c r="H61" s="644">
        <f t="shared" si="5"/>
        <v>0</v>
      </c>
      <c r="J61" s="649">
        <v>0</v>
      </c>
    </row>
    <row r="62" spans="2:10">
      <c r="B62" s="369"/>
      <c r="C62" s="369" t="s">
        <v>201</v>
      </c>
      <c r="D62" s="369"/>
      <c r="H62" s="644">
        <f t="shared" si="5"/>
        <v>0</v>
      </c>
      <c r="J62" s="649">
        <v>0</v>
      </c>
    </row>
    <row r="63" spans="2:10">
      <c r="B63" s="369"/>
      <c r="C63" s="369" t="s">
        <v>202</v>
      </c>
      <c r="D63" s="369"/>
      <c r="H63" s="644">
        <f t="shared" si="5"/>
        <v>0</v>
      </c>
      <c r="J63" s="649">
        <v>0</v>
      </c>
    </row>
    <row r="64" spans="2:10">
      <c r="B64" s="369"/>
      <c r="C64" s="369" t="s">
        <v>203</v>
      </c>
      <c r="D64" s="369"/>
      <c r="H64" s="644">
        <f t="shared" si="5"/>
        <v>0</v>
      </c>
      <c r="J64" s="649">
        <v>0</v>
      </c>
    </row>
    <row r="65" spans="2:10">
      <c r="B65" s="369"/>
      <c r="C65" s="369" t="s">
        <v>204</v>
      </c>
      <c r="D65" s="929"/>
      <c r="E65" s="929"/>
      <c r="F65" s="929"/>
      <c r="H65" s="644">
        <f t="shared" si="5"/>
        <v>0</v>
      </c>
      <c r="J65" s="649">
        <v>0</v>
      </c>
    </row>
    <row r="66" spans="2:10" ht="15" thickBot="1">
      <c r="B66" s="369"/>
      <c r="C66" s="369" t="s">
        <v>204</v>
      </c>
      <c r="D66" s="1029"/>
      <c r="E66" s="1029"/>
      <c r="F66" s="1029"/>
      <c r="H66" s="646">
        <f t="shared" si="5"/>
        <v>0</v>
      </c>
      <c r="J66" s="651">
        <v>0</v>
      </c>
    </row>
    <row r="67" spans="2:10" ht="15">
      <c r="B67" s="369"/>
      <c r="C67" s="369"/>
      <c r="D67" s="378" t="s">
        <v>205</v>
      </c>
      <c r="H67" s="644">
        <f t="shared" si="5"/>
        <v>0</v>
      </c>
      <c r="J67" s="633">
        <f>ROUND(SUM(J58:J66),0)</f>
        <v>0</v>
      </c>
    </row>
    <row r="68" spans="2:10" ht="9.6" customHeight="1">
      <c r="B68" s="369"/>
      <c r="C68" s="369"/>
      <c r="D68" s="369"/>
      <c r="H68" s="644"/>
    </row>
    <row r="69" spans="2:10" ht="15">
      <c r="C69" s="378" t="s">
        <v>206</v>
      </c>
      <c r="D69" s="369"/>
      <c r="H69" s="646">
        <f t="shared" si="5"/>
        <v>0</v>
      </c>
      <c r="J69" s="633">
        <f>J67+J55+J32+J22</f>
        <v>0</v>
      </c>
    </row>
    <row r="70" spans="2:10" ht="7.15" customHeight="1">
      <c r="B70" s="369"/>
      <c r="C70" s="369"/>
      <c r="D70" s="369"/>
      <c r="H70" s="644"/>
      <c r="J70" s="633"/>
    </row>
    <row r="71" spans="2:10">
      <c r="B71" s="369" t="s">
        <v>332</v>
      </c>
      <c r="C71" s="369"/>
      <c r="D71" s="369"/>
      <c r="H71" s="646">
        <f t="shared" si="5"/>
        <v>0</v>
      </c>
      <c r="J71" s="649">
        <v>0</v>
      </c>
    </row>
    <row r="72" spans="2:10">
      <c r="B72" s="369"/>
      <c r="C72" s="369"/>
      <c r="D72" s="369"/>
      <c r="H72" s="644"/>
      <c r="J72" s="633"/>
    </row>
    <row r="73" spans="2:10" ht="15.75" thickBot="1">
      <c r="B73" s="378" t="s">
        <v>207</v>
      </c>
      <c r="C73" s="369"/>
      <c r="D73" s="369"/>
      <c r="H73" s="646">
        <f t="shared" si="5"/>
        <v>0</v>
      </c>
      <c r="J73" s="647">
        <f>J69+J71</f>
        <v>0</v>
      </c>
    </row>
    <row r="74" spans="2:10" ht="15" thickTop="1"/>
  </sheetData>
  <sheetProtection algorithmName="SHA-512" hashValue="+v3gzAg6CY31luRJBPnv4SZQDLPIL0H/5w4VQv3Rg8UVAJOs5b9oO7mmR4xBqKtRo2AFZtcvFNFwWTk0H+Vhhg==" saltValue="2VFYQHjP9aLmlY62nYc64g==" spinCount="100000" sheet="1" objects="1" scenarios="1" autoFilter="0"/>
  <mergeCells count="10">
    <mergeCell ref="K11:K12"/>
    <mergeCell ref="D54:F54"/>
    <mergeCell ref="D65:F65"/>
    <mergeCell ref="D66:F66"/>
    <mergeCell ref="K26:K28"/>
    <mergeCell ref="D20:F20"/>
    <mergeCell ref="D21:F21"/>
    <mergeCell ref="D30:F30"/>
    <mergeCell ref="D31:F31"/>
    <mergeCell ref="D53:F53"/>
  </mergeCells>
  <dataValidations count="2">
    <dataValidation type="whole" errorStyle="warning" allowBlank="1" showInputMessage="1" showErrorMessage="1" errorTitle="Whole Numbers Only" error="Use Whole Numbers only to ensure totals match what is seen on the DCA. " sqref="J71 J25:J31 J35:J54 J58:J66 J8:J21" xr:uid="{00000000-0002-0000-1000-000000000000}">
      <formula1>0</formula1>
      <formula2>200000000</formula2>
    </dataValidation>
    <dataValidation type="whole" errorStyle="warning" allowBlank="1" showInputMessage="1" showErrorMessage="1" errorTitle="Whole Numbers Only" error="Use WHOLE NUMBERS only to ensure totals match what is seen on the DCA. " sqref="J7" xr:uid="{00000000-0002-0000-1000-000001000000}">
      <formula1>0</formula1>
      <formula2>200000000</formula2>
    </dataValidation>
  </dataValidations>
  <pageMargins left="0.45" right="0.45" top="0.25" bottom="0.75" header="0.3" footer="0.3"/>
  <pageSetup scale="92" fitToHeight="2" orientation="portrait" r:id="rId1"/>
  <headerFooter>
    <oddFooter>&amp;L&amp;9&amp;F&amp;R&amp;9&amp;A, Page &amp;P of &amp;N</oddFooter>
  </headerFooter>
  <rowBreaks count="1" manualBreakCount="1">
    <brk id="55" max="9"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9F2EF-4083-4674-8054-0430F3EBC130}">
  <sheetPr codeName="Sheet24" filterMode="1"/>
  <dimension ref="B1:AD272"/>
  <sheetViews>
    <sheetView zoomScaleNormal="100" workbookViewId="0">
      <selection activeCell="X39" sqref="X39"/>
    </sheetView>
  </sheetViews>
  <sheetFormatPr defaultColWidth="9.140625" defaultRowHeight="12.75"/>
  <cols>
    <col min="1" max="1" width="2.5703125" style="183" customWidth="1"/>
    <col min="2" max="2" width="30" style="183" customWidth="1"/>
    <col min="3" max="3" width="13.7109375" style="183" customWidth="1"/>
    <col min="4" max="4" width="12" style="183" customWidth="1"/>
    <col min="5" max="5" width="15.5703125" style="184" customWidth="1"/>
    <col min="6" max="6" width="3.42578125" style="183" customWidth="1"/>
    <col min="7" max="7" width="13.7109375" style="183" customWidth="1"/>
    <col min="8" max="8" width="4.85546875" style="183" customWidth="1"/>
    <col min="9" max="9" width="9.28515625" style="183" customWidth="1"/>
    <col min="10" max="10" width="0.85546875" style="183" customWidth="1"/>
    <col min="11" max="11" width="11.140625" style="183" customWidth="1"/>
    <col min="12" max="12" width="1.140625" style="184" customWidth="1"/>
    <col min="13" max="13" width="12" style="184" customWidth="1"/>
    <col min="14" max="14" width="1.140625" style="184" customWidth="1"/>
    <col min="15" max="15" width="14.5703125" style="184" customWidth="1"/>
    <col min="16" max="16" width="1.140625" style="186" customWidth="1"/>
    <col min="17" max="17" width="7.85546875" style="309" hidden="1" customWidth="1"/>
    <col min="18" max="18" width="2.42578125" style="183" hidden="1" customWidth="1"/>
    <col min="19" max="19" width="18" style="183" hidden="1" customWidth="1"/>
    <col min="20" max="20" width="12.28515625" style="183" hidden="1" customWidth="1"/>
    <col min="21" max="21" width="12.5703125" style="183" hidden="1" customWidth="1"/>
    <col min="22" max="22" width="31.5703125" style="183" hidden="1" customWidth="1"/>
    <col min="23" max="23" width="1.85546875" style="183" customWidth="1"/>
    <col min="24" max="24" width="21.140625" style="183" customWidth="1"/>
    <col min="25" max="25" width="9.140625" style="183"/>
    <col min="26" max="26" width="13.85546875" style="183" customWidth="1"/>
    <col min="27" max="16384" width="9.140625" style="183"/>
  </cols>
  <sheetData>
    <row r="1" spans="2:30">
      <c r="O1" s="185"/>
      <c r="Q1" s="183"/>
      <c r="W1" s="186"/>
    </row>
    <row r="2" spans="2:30" ht="15.75">
      <c r="B2" s="1033" t="s">
        <v>786</v>
      </c>
      <c r="C2" s="1033"/>
      <c r="D2" s="1033"/>
      <c r="E2" s="1033"/>
      <c r="F2" s="1033"/>
      <c r="G2" s="1033"/>
      <c r="H2" s="1033"/>
      <c r="I2" s="1033"/>
      <c r="J2" s="1033"/>
      <c r="K2" s="1033"/>
      <c r="L2" s="1033"/>
      <c r="M2" s="1033"/>
      <c r="N2" s="1033"/>
      <c r="O2" s="1033"/>
      <c r="Q2" s="183"/>
      <c r="W2" s="186"/>
      <c r="AB2" s="1013" t="s">
        <v>3406</v>
      </c>
      <c r="AC2" s="1013"/>
      <c r="AD2" s="1013"/>
    </row>
    <row r="3" spans="2:30" ht="11.25" customHeight="1">
      <c r="B3" s="187"/>
      <c r="C3" s="187"/>
      <c r="E3" s="183"/>
      <c r="H3" s="187"/>
      <c r="I3" s="187"/>
      <c r="J3" s="187"/>
      <c r="K3" s="187"/>
      <c r="L3" s="188"/>
      <c r="M3" s="188"/>
      <c r="N3" s="188"/>
      <c r="O3" s="189"/>
      <c r="Q3" s="183"/>
      <c r="W3" s="186"/>
      <c r="AB3" s="1013"/>
      <c r="AC3" s="1013"/>
      <c r="AD3" s="1013"/>
    </row>
    <row r="4" spans="2:30">
      <c r="B4" s="190"/>
      <c r="C4" s="190"/>
      <c r="D4" s="191" t="s">
        <v>787</v>
      </c>
      <c r="E4" s="1034">
        <f>'Development Info'!D7</f>
        <v>0</v>
      </c>
      <c r="F4" s="1034"/>
      <c r="G4" s="1034"/>
      <c r="H4" s="1034"/>
      <c r="I4" s="1034"/>
      <c r="J4" s="190"/>
      <c r="K4" s="190"/>
      <c r="L4" s="188"/>
      <c r="M4" s="188"/>
      <c r="N4" s="188"/>
      <c r="O4" s="189"/>
      <c r="Q4" s="183"/>
      <c r="S4" s="241" t="s">
        <v>3332</v>
      </c>
      <c r="W4" s="186"/>
      <c r="X4" s="1035" t="s">
        <v>3409</v>
      </c>
      <c r="AB4" s="1013"/>
      <c r="AC4" s="1013"/>
      <c r="AD4" s="1013"/>
    </row>
    <row r="5" spans="2:30" ht="15.75">
      <c r="C5" s="192"/>
      <c r="D5" s="193"/>
      <c r="E5" s="194"/>
      <c r="H5" s="192"/>
      <c r="I5" s="192"/>
      <c r="J5" s="192"/>
      <c r="K5" s="192"/>
      <c r="L5" s="192"/>
      <c r="M5" s="192"/>
      <c r="N5" s="192"/>
      <c r="O5" s="192"/>
      <c r="Q5" s="183"/>
      <c r="W5" s="186"/>
      <c r="X5" s="1035"/>
      <c r="AB5" s="1013"/>
      <c r="AC5" s="1013"/>
      <c r="AD5" s="1013"/>
    </row>
    <row r="6" spans="2:30" ht="15.75" customHeight="1" thickBot="1">
      <c r="B6" s="833"/>
      <c r="C6" s="833"/>
      <c r="D6" s="834"/>
      <c r="E6" s="835"/>
      <c r="F6" s="836"/>
      <c r="G6" s="836"/>
      <c r="H6" s="833"/>
      <c r="I6" s="833"/>
      <c r="J6" s="833"/>
      <c r="K6" s="833"/>
      <c r="L6" s="833"/>
      <c r="M6" s="833"/>
      <c r="N6" s="833"/>
      <c r="O6" s="833"/>
      <c r="Q6" s="183"/>
      <c r="W6" s="186"/>
      <c r="X6" s="1035"/>
      <c r="AB6" s="1013"/>
      <c r="AC6" s="1013"/>
      <c r="AD6" s="1013"/>
    </row>
    <row r="7" spans="2:30" ht="15.75" customHeight="1" thickTop="1" thickBot="1">
      <c r="B7" s="1030" t="s">
        <v>3334</v>
      </c>
      <c r="C7" s="1031"/>
      <c r="D7" s="1031"/>
      <c r="E7" s="1031"/>
      <c r="F7" s="1031"/>
      <c r="G7" s="1031"/>
      <c r="H7" s="1031"/>
      <c r="I7" s="1031"/>
      <c r="J7" s="1031"/>
      <c r="K7" s="1031"/>
      <c r="L7" s="1031"/>
      <c r="M7" s="1031"/>
      <c r="N7" s="1031"/>
      <c r="O7" s="1032"/>
      <c r="Q7" s="183"/>
      <c r="W7" s="186"/>
      <c r="X7" s="1035"/>
      <c r="AB7" s="1013"/>
      <c r="AC7" s="1013"/>
      <c r="AD7" s="1013"/>
    </row>
    <row r="8" spans="2:30" ht="15.75" customHeight="1" thickTop="1">
      <c r="B8" s="187"/>
      <c r="C8" s="187"/>
      <c r="D8" s="187"/>
      <c r="E8" s="197"/>
      <c r="F8" s="187"/>
      <c r="G8" s="187"/>
      <c r="H8" s="187"/>
      <c r="I8" s="187"/>
      <c r="J8" s="187"/>
      <c r="K8" s="187"/>
      <c r="L8" s="197"/>
      <c r="M8" s="197"/>
      <c r="N8" s="197"/>
      <c r="O8" s="197"/>
      <c r="Q8" s="183"/>
      <c r="W8" s="186"/>
      <c r="X8" s="1035"/>
    </row>
    <row r="9" spans="2:30" ht="15.75" customHeight="1">
      <c r="B9" s="837" t="s">
        <v>314</v>
      </c>
      <c r="C9" s="837" t="s">
        <v>46</v>
      </c>
      <c r="D9" s="838" t="s">
        <v>840</v>
      </c>
      <c r="E9" s="839" t="s">
        <v>841</v>
      </c>
      <c r="F9" s="201"/>
      <c r="G9" s="832" t="s">
        <v>209</v>
      </c>
      <c r="H9" s="832"/>
      <c r="I9" s="839" t="s">
        <v>608</v>
      </c>
      <c r="J9" s="202"/>
      <c r="K9" s="202"/>
      <c r="L9" s="188"/>
      <c r="N9" s="188"/>
      <c r="W9" s="186"/>
      <c r="X9" s="241" t="s">
        <v>3408</v>
      </c>
    </row>
    <row r="10" spans="2:30" ht="14.1" hidden="1" customHeight="1">
      <c r="B10" s="183" t="e" cm="1" vm="1">
        <f t="array" ref="B10">_xlfn._xlws.FILTER(Sources!B25:E66, Sources!M25:M66="yes")</f>
        <v>#VALUE!</v>
      </c>
      <c r="C10" s="840"/>
      <c r="D10" s="841"/>
      <c r="E10" s="226"/>
      <c r="F10" s="188"/>
      <c r="G10" s="206" t="e">
        <f t="shared" ref="G10:G35" si="0">ROUNDUP(C10/E$78,0)</f>
        <v>#DIV/0!</v>
      </c>
      <c r="H10" s="207"/>
      <c r="I10" s="206" t="e">
        <f t="shared" ref="I10:I35" si="1">ROUNDUP(C10/E$79,0)</f>
        <v>#DIV/0!</v>
      </c>
      <c r="J10" s="207"/>
      <c r="K10" s="190"/>
      <c r="L10" s="188"/>
      <c r="N10" s="188"/>
      <c r="T10" s="621"/>
      <c r="W10" s="186"/>
      <c r="X10" s="183" t="str">
        <f>IF(C10&gt;0, "Display", "Don't Display")</f>
        <v>Don't Display</v>
      </c>
    </row>
    <row r="11" spans="2:30" ht="14.1" hidden="1" customHeight="1">
      <c r="C11" s="840"/>
      <c r="E11" s="226"/>
      <c r="F11" s="188"/>
      <c r="G11" s="206" t="e">
        <f t="shared" si="0"/>
        <v>#DIV/0!</v>
      </c>
      <c r="H11" s="207"/>
      <c r="I11" s="206" t="e">
        <f t="shared" si="1"/>
        <v>#DIV/0!</v>
      </c>
      <c r="J11" s="207"/>
      <c r="K11" s="190"/>
      <c r="L11" s="188"/>
      <c r="N11" s="188"/>
      <c r="T11" s="622"/>
      <c r="W11" s="186"/>
      <c r="X11" s="183" t="str">
        <f>IF(B11&lt;&gt;"","Display","Don't Display")</f>
        <v>Don't Display</v>
      </c>
    </row>
    <row r="12" spans="2:30" ht="14.1" hidden="1" customHeight="1">
      <c r="C12" s="840"/>
      <c r="D12" s="841"/>
      <c r="E12" s="226"/>
      <c r="F12" s="188"/>
      <c r="G12" s="206" t="e">
        <f t="shared" si="0"/>
        <v>#DIV/0!</v>
      </c>
      <c r="H12" s="207"/>
      <c r="I12" s="206" t="e">
        <f t="shared" si="1"/>
        <v>#DIV/0!</v>
      </c>
      <c r="J12" s="207"/>
      <c r="K12" s="190"/>
      <c r="L12" s="188"/>
      <c r="N12" s="188"/>
      <c r="O12" s="183"/>
      <c r="W12" s="186"/>
      <c r="X12" s="183" t="str">
        <f t="shared" ref="X12:X34" si="2">IF(B12&lt;&gt;"","Display","Don't Display")</f>
        <v>Don't Display</v>
      </c>
    </row>
    <row r="13" spans="2:30" ht="14.1" hidden="1" customHeight="1">
      <c r="C13" s="840"/>
      <c r="D13" s="842"/>
      <c r="E13" s="226"/>
      <c r="F13" s="188"/>
      <c r="G13" s="206" t="e">
        <f t="shared" si="0"/>
        <v>#DIV/0!</v>
      </c>
      <c r="H13" s="207"/>
      <c r="I13" s="206" t="e">
        <f t="shared" si="1"/>
        <v>#DIV/0!</v>
      </c>
      <c r="J13" s="207"/>
      <c r="K13" s="190"/>
      <c r="L13" s="188"/>
      <c r="N13" s="188"/>
      <c r="O13" s="183"/>
      <c r="W13" s="186"/>
      <c r="X13" s="183" t="str">
        <f t="shared" si="2"/>
        <v>Don't Display</v>
      </c>
    </row>
    <row r="14" spans="2:30" ht="14.1" hidden="1" customHeight="1">
      <c r="C14" s="840"/>
      <c r="D14" s="842"/>
      <c r="E14" s="226"/>
      <c r="F14" s="188"/>
      <c r="G14" s="206" t="e">
        <f t="shared" si="0"/>
        <v>#DIV/0!</v>
      </c>
      <c r="H14" s="207"/>
      <c r="I14" s="206" t="e">
        <f t="shared" si="1"/>
        <v>#DIV/0!</v>
      </c>
      <c r="J14" s="207"/>
      <c r="K14" s="190"/>
      <c r="L14" s="188"/>
      <c r="N14" s="188"/>
      <c r="O14" s="183"/>
      <c r="W14" s="186"/>
      <c r="X14" s="183" t="str">
        <f t="shared" si="2"/>
        <v>Don't Display</v>
      </c>
    </row>
    <row r="15" spans="2:30" ht="14.1" hidden="1" customHeight="1">
      <c r="C15" s="840"/>
      <c r="D15" s="842"/>
      <c r="E15" s="226"/>
      <c r="F15" s="188"/>
      <c r="G15" s="206" t="e">
        <f t="shared" si="0"/>
        <v>#DIV/0!</v>
      </c>
      <c r="H15" s="207"/>
      <c r="I15" s="206" t="e">
        <f t="shared" si="1"/>
        <v>#DIV/0!</v>
      </c>
      <c r="J15" s="207"/>
      <c r="K15" s="190"/>
      <c r="L15" s="188"/>
      <c r="N15" s="188"/>
      <c r="O15" s="183"/>
      <c r="W15" s="186"/>
      <c r="X15" s="183" t="str">
        <f t="shared" si="2"/>
        <v>Don't Display</v>
      </c>
    </row>
    <row r="16" spans="2:30" ht="14.1" hidden="1" customHeight="1">
      <c r="C16" s="840"/>
      <c r="D16" s="842"/>
      <c r="E16" s="226"/>
      <c r="F16" s="188"/>
      <c r="G16" s="206" t="e">
        <f t="shared" si="0"/>
        <v>#DIV/0!</v>
      </c>
      <c r="H16" s="207"/>
      <c r="I16" s="206" t="e">
        <f t="shared" si="1"/>
        <v>#DIV/0!</v>
      </c>
      <c r="J16" s="207"/>
      <c r="K16" s="190"/>
      <c r="L16" s="188"/>
      <c r="N16" s="188"/>
      <c r="O16" s="183"/>
      <c r="W16" s="186"/>
      <c r="X16" s="183" t="str">
        <f t="shared" si="2"/>
        <v>Don't Display</v>
      </c>
    </row>
    <row r="17" spans="3:24" ht="14.1" hidden="1" customHeight="1">
      <c r="C17" s="840"/>
      <c r="D17" s="842"/>
      <c r="E17" s="226"/>
      <c r="F17" s="184"/>
      <c r="G17" s="206" t="e">
        <f t="shared" si="0"/>
        <v>#DIV/0!</v>
      </c>
      <c r="H17" s="205"/>
      <c r="I17" s="206" t="e">
        <f t="shared" si="1"/>
        <v>#DIV/0!</v>
      </c>
      <c r="J17" s="184"/>
      <c r="O17" s="183"/>
      <c r="W17" s="186"/>
      <c r="X17" s="183" t="str">
        <f t="shared" si="2"/>
        <v>Don't Display</v>
      </c>
    </row>
    <row r="18" spans="3:24" ht="14.1" hidden="1" customHeight="1">
      <c r="C18" s="840"/>
      <c r="D18" s="842"/>
      <c r="E18" s="226"/>
      <c r="F18" s="184"/>
      <c r="G18" s="206" t="e">
        <f t="shared" si="0"/>
        <v>#DIV/0!</v>
      </c>
      <c r="H18" s="205"/>
      <c r="I18" s="206" t="e">
        <f t="shared" si="1"/>
        <v>#DIV/0!</v>
      </c>
      <c r="J18" s="184"/>
      <c r="O18" s="183"/>
      <c r="W18" s="186"/>
      <c r="X18" s="183" t="str">
        <f t="shared" si="2"/>
        <v>Don't Display</v>
      </c>
    </row>
    <row r="19" spans="3:24" ht="14.1" hidden="1" customHeight="1">
      <c r="C19" s="840"/>
      <c r="D19" s="842"/>
      <c r="E19" s="226"/>
      <c r="F19" s="184"/>
      <c r="G19" s="206" t="e">
        <f t="shared" si="0"/>
        <v>#DIV/0!</v>
      </c>
      <c r="H19" s="205"/>
      <c r="I19" s="206" t="e">
        <f t="shared" si="1"/>
        <v>#DIV/0!</v>
      </c>
      <c r="J19" s="184"/>
      <c r="O19" s="183"/>
      <c r="W19" s="186"/>
      <c r="X19" s="183" t="str">
        <f t="shared" si="2"/>
        <v>Don't Display</v>
      </c>
    </row>
    <row r="20" spans="3:24" ht="14.1" hidden="1" customHeight="1">
      <c r="C20" s="840"/>
      <c r="D20" s="842"/>
      <c r="E20" s="226"/>
      <c r="F20" s="184"/>
      <c r="G20" s="206" t="e">
        <f t="shared" si="0"/>
        <v>#DIV/0!</v>
      </c>
      <c r="H20" s="205"/>
      <c r="I20" s="206" t="e">
        <f t="shared" si="1"/>
        <v>#DIV/0!</v>
      </c>
      <c r="J20" s="184"/>
      <c r="O20" s="183"/>
      <c r="W20" s="186"/>
      <c r="X20" s="183" t="str">
        <f t="shared" si="2"/>
        <v>Don't Display</v>
      </c>
    </row>
    <row r="21" spans="3:24" ht="14.1" hidden="1" customHeight="1">
      <c r="C21" s="840"/>
      <c r="D21" s="842"/>
      <c r="E21" s="226"/>
      <c r="F21" s="184"/>
      <c r="G21" s="206" t="e">
        <f t="shared" si="0"/>
        <v>#DIV/0!</v>
      </c>
      <c r="H21" s="205"/>
      <c r="I21" s="206" t="e">
        <f t="shared" si="1"/>
        <v>#DIV/0!</v>
      </c>
      <c r="J21" s="184"/>
      <c r="O21" s="183"/>
      <c r="W21" s="186"/>
      <c r="X21" s="183" t="str">
        <f t="shared" si="2"/>
        <v>Don't Display</v>
      </c>
    </row>
    <row r="22" spans="3:24" ht="14.1" hidden="1" customHeight="1">
      <c r="C22" s="840"/>
      <c r="D22" s="842"/>
      <c r="E22" s="226"/>
      <c r="F22" s="184"/>
      <c r="G22" s="206" t="e">
        <f t="shared" si="0"/>
        <v>#DIV/0!</v>
      </c>
      <c r="H22" s="205"/>
      <c r="I22" s="206" t="e">
        <f t="shared" si="1"/>
        <v>#DIV/0!</v>
      </c>
      <c r="J22" s="184"/>
      <c r="O22" s="183"/>
      <c r="W22" s="186"/>
      <c r="X22" s="183" t="str">
        <f t="shared" si="2"/>
        <v>Don't Display</v>
      </c>
    </row>
    <row r="23" spans="3:24" ht="14.1" hidden="1" customHeight="1">
      <c r="C23" s="840"/>
      <c r="D23" s="842"/>
      <c r="E23" s="226"/>
      <c r="F23" s="184"/>
      <c r="G23" s="206" t="e">
        <f t="shared" si="0"/>
        <v>#DIV/0!</v>
      </c>
      <c r="H23" s="205"/>
      <c r="I23" s="206" t="e">
        <f t="shared" si="1"/>
        <v>#DIV/0!</v>
      </c>
      <c r="J23" s="184"/>
      <c r="O23" s="183"/>
      <c r="W23" s="186"/>
      <c r="X23" s="183" t="str">
        <f t="shared" si="2"/>
        <v>Don't Display</v>
      </c>
    </row>
    <row r="24" spans="3:24" ht="14.1" hidden="1" customHeight="1">
      <c r="C24" s="840"/>
      <c r="D24" s="842"/>
      <c r="E24" s="226"/>
      <c r="F24" s="184"/>
      <c r="G24" s="206" t="e">
        <f t="shared" si="0"/>
        <v>#DIV/0!</v>
      </c>
      <c r="H24" s="205"/>
      <c r="I24" s="206" t="e">
        <f t="shared" si="1"/>
        <v>#DIV/0!</v>
      </c>
      <c r="J24" s="184"/>
      <c r="O24" s="183"/>
      <c r="W24" s="186"/>
      <c r="X24" s="183" t="str">
        <f t="shared" si="2"/>
        <v>Don't Display</v>
      </c>
    </row>
    <row r="25" spans="3:24" ht="14.1" hidden="1" customHeight="1">
      <c r="C25" s="840"/>
      <c r="D25" s="842"/>
      <c r="E25" s="226"/>
      <c r="F25" s="184"/>
      <c r="G25" s="206" t="e">
        <f t="shared" si="0"/>
        <v>#DIV/0!</v>
      </c>
      <c r="H25" s="205"/>
      <c r="I25" s="206" t="e">
        <f t="shared" si="1"/>
        <v>#DIV/0!</v>
      </c>
      <c r="J25" s="184"/>
      <c r="O25" s="183"/>
      <c r="W25" s="186"/>
      <c r="X25" s="183" t="str">
        <f t="shared" si="2"/>
        <v>Don't Display</v>
      </c>
    </row>
    <row r="26" spans="3:24" ht="14.1" hidden="1" customHeight="1">
      <c r="C26" s="840"/>
      <c r="D26" s="842"/>
      <c r="E26" s="226"/>
      <c r="F26" s="184"/>
      <c r="G26" s="206" t="e">
        <f t="shared" si="0"/>
        <v>#DIV/0!</v>
      </c>
      <c r="H26" s="205"/>
      <c r="I26" s="206" t="e">
        <f t="shared" si="1"/>
        <v>#DIV/0!</v>
      </c>
      <c r="J26" s="184"/>
      <c r="O26" s="183"/>
      <c r="W26" s="186"/>
      <c r="X26" s="183" t="str">
        <f t="shared" si="2"/>
        <v>Don't Display</v>
      </c>
    </row>
    <row r="27" spans="3:24" ht="14.1" hidden="1" customHeight="1">
      <c r="C27" s="840"/>
      <c r="D27" s="842"/>
      <c r="E27" s="226"/>
      <c r="F27" s="184"/>
      <c r="G27" s="206" t="e">
        <f t="shared" si="0"/>
        <v>#DIV/0!</v>
      </c>
      <c r="H27" s="205"/>
      <c r="I27" s="206" t="e">
        <f t="shared" si="1"/>
        <v>#DIV/0!</v>
      </c>
      <c r="J27" s="184"/>
      <c r="O27" s="183"/>
      <c r="W27" s="186"/>
      <c r="X27" s="183" t="str">
        <f t="shared" si="2"/>
        <v>Don't Display</v>
      </c>
    </row>
    <row r="28" spans="3:24" ht="14.1" hidden="1" customHeight="1">
      <c r="C28" s="840"/>
      <c r="D28" s="842"/>
      <c r="E28" s="226"/>
      <c r="F28" s="184"/>
      <c r="G28" s="206" t="e">
        <f t="shared" si="0"/>
        <v>#DIV/0!</v>
      </c>
      <c r="H28" s="205"/>
      <c r="I28" s="206" t="e">
        <f t="shared" si="1"/>
        <v>#DIV/0!</v>
      </c>
      <c r="J28" s="184"/>
      <c r="O28" s="183"/>
      <c r="W28" s="186"/>
      <c r="X28" s="183" t="str">
        <f t="shared" si="2"/>
        <v>Don't Display</v>
      </c>
    </row>
    <row r="29" spans="3:24" ht="14.1" hidden="1" customHeight="1">
      <c r="C29" s="840"/>
      <c r="D29" s="842"/>
      <c r="E29" s="226"/>
      <c r="F29" s="184"/>
      <c r="G29" s="206" t="e">
        <f t="shared" si="0"/>
        <v>#DIV/0!</v>
      </c>
      <c r="H29" s="205"/>
      <c r="I29" s="206" t="e">
        <f t="shared" si="1"/>
        <v>#DIV/0!</v>
      </c>
      <c r="J29" s="184"/>
      <c r="O29" s="183"/>
      <c r="W29" s="186"/>
      <c r="X29" s="183" t="str">
        <f t="shared" si="2"/>
        <v>Don't Display</v>
      </c>
    </row>
    <row r="30" spans="3:24" ht="14.1" hidden="1" customHeight="1">
      <c r="C30" s="840"/>
      <c r="D30" s="842"/>
      <c r="E30" s="226"/>
      <c r="F30" s="184"/>
      <c r="G30" s="206" t="e">
        <f t="shared" si="0"/>
        <v>#DIV/0!</v>
      </c>
      <c r="H30" s="205"/>
      <c r="I30" s="206" t="e">
        <f t="shared" si="1"/>
        <v>#DIV/0!</v>
      </c>
      <c r="J30" s="184"/>
      <c r="O30" s="183"/>
      <c r="W30" s="186"/>
      <c r="X30" s="183" t="str">
        <f t="shared" si="2"/>
        <v>Don't Display</v>
      </c>
    </row>
    <row r="31" spans="3:24" ht="14.1" hidden="1" customHeight="1">
      <c r="C31" s="840"/>
      <c r="D31" s="842"/>
      <c r="E31" s="226"/>
      <c r="F31" s="184"/>
      <c r="G31" s="206" t="e">
        <f t="shared" si="0"/>
        <v>#DIV/0!</v>
      </c>
      <c r="H31" s="205"/>
      <c r="I31" s="206" t="e">
        <f t="shared" si="1"/>
        <v>#DIV/0!</v>
      </c>
      <c r="J31" s="184"/>
      <c r="O31" s="183"/>
      <c r="W31" s="186"/>
      <c r="X31" s="183" t="str">
        <f t="shared" si="2"/>
        <v>Don't Display</v>
      </c>
    </row>
    <row r="32" spans="3:24" ht="14.1" hidden="1" customHeight="1">
      <c r="C32" s="840"/>
      <c r="D32" s="842"/>
      <c r="E32" s="226"/>
      <c r="F32" s="184"/>
      <c r="G32" s="206" t="e">
        <f t="shared" si="0"/>
        <v>#DIV/0!</v>
      </c>
      <c r="H32" s="205"/>
      <c r="I32" s="206" t="e">
        <f t="shared" si="1"/>
        <v>#DIV/0!</v>
      </c>
      <c r="J32" s="184"/>
      <c r="O32" s="183"/>
      <c r="W32" s="186"/>
      <c r="X32" s="183" t="str">
        <f t="shared" si="2"/>
        <v>Don't Display</v>
      </c>
    </row>
    <row r="33" spans="2:24" ht="14.1" hidden="1" customHeight="1">
      <c r="C33" s="840"/>
      <c r="D33" s="842"/>
      <c r="E33" s="226"/>
      <c r="F33" s="184"/>
      <c r="G33" s="206" t="e">
        <f t="shared" si="0"/>
        <v>#DIV/0!</v>
      </c>
      <c r="H33" s="205"/>
      <c r="I33" s="206" t="e">
        <f t="shared" si="1"/>
        <v>#DIV/0!</v>
      </c>
      <c r="J33" s="184"/>
      <c r="O33" s="183"/>
      <c r="W33" s="186"/>
      <c r="X33" s="183" t="str">
        <f t="shared" si="2"/>
        <v>Don't Display</v>
      </c>
    </row>
    <row r="34" spans="2:24" ht="14.1" hidden="1" customHeight="1">
      <c r="C34" s="840"/>
      <c r="D34" s="842"/>
      <c r="E34" s="843"/>
      <c r="F34" s="184"/>
      <c r="G34" s="206" t="e">
        <f t="shared" si="0"/>
        <v>#DIV/0!</v>
      </c>
      <c r="H34" s="205"/>
      <c r="I34" s="206" t="e">
        <f t="shared" si="1"/>
        <v>#DIV/0!</v>
      </c>
      <c r="J34" s="184"/>
      <c r="O34" s="183"/>
      <c r="W34" s="186"/>
      <c r="X34" s="183" t="str">
        <f t="shared" si="2"/>
        <v>Don't Display</v>
      </c>
    </row>
    <row r="35" spans="2:24" ht="14.1" customHeight="1">
      <c r="B35" s="844" t="s">
        <v>788</v>
      </c>
      <c r="C35" s="845">
        <f>SUM(C10:C34)</f>
        <v>0</v>
      </c>
      <c r="D35" s="846"/>
      <c r="E35" s="216"/>
      <c r="F35" s="847"/>
      <c r="G35" s="659" t="e">
        <f t="shared" si="0"/>
        <v>#DIV/0!</v>
      </c>
      <c r="H35" s="232"/>
      <c r="I35" s="659" t="e">
        <f t="shared" si="1"/>
        <v>#DIV/0!</v>
      </c>
      <c r="J35" s="847"/>
      <c r="K35" s="847"/>
      <c r="O35" s="183"/>
      <c r="W35" s="186"/>
      <c r="X35" s="860" t="s">
        <v>3407</v>
      </c>
    </row>
    <row r="36" spans="2:24" ht="14.1" customHeight="1" thickBot="1">
      <c r="B36" s="833"/>
      <c r="C36" s="833"/>
      <c r="D36" s="834"/>
      <c r="E36" s="848"/>
      <c r="F36" s="836"/>
      <c r="G36" s="836"/>
      <c r="H36" s="833"/>
      <c r="I36" s="833"/>
      <c r="J36" s="833"/>
      <c r="K36" s="833"/>
      <c r="L36" s="833"/>
      <c r="M36" s="833"/>
      <c r="N36" s="833"/>
      <c r="O36" s="833"/>
      <c r="W36" s="186"/>
      <c r="X36" s="860" t="s">
        <v>3407</v>
      </c>
    </row>
    <row r="37" spans="2:24" ht="14.25" thickTop="1" thickBot="1">
      <c r="B37" s="1030" t="s">
        <v>3333</v>
      </c>
      <c r="C37" s="1031"/>
      <c r="D37" s="1031"/>
      <c r="E37" s="1031"/>
      <c r="F37" s="1031"/>
      <c r="G37" s="1031"/>
      <c r="H37" s="1031"/>
      <c r="I37" s="1031"/>
      <c r="J37" s="1031"/>
      <c r="K37" s="1031"/>
      <c r="L37" s="1031"/>
      <c r="M37" s="1031"/>
      <c r="N37" s="1031"/>
      <c r="O37" s="1032"/>
      <c r="W37" s="186"/>
      <c r="X37" s="860" t="s">
        <v>3407</v>
      </c>
    </row>
    <row r="38" spans="2:24" ht="8.1" customHeight="1" thickTop="1">
      <c r="B38" s="187"/>
      <c r="C38" s="187"/>
      <c r="D38" s="187"/>
      <c r="E38" s="197"/>
      <c r="F38" s="187"/>
      <c r="G38" s="187"/>
      <c r="H38" s="187"/>
      <c r="I38" s="187"/>
      <c r="J38" s="187"/>
      <c r="K38" s="187"/>
      <c r="L38" s="197"/>
      <c r="M38" s="197"/>
      <c r="N38" s="197"/>
      <c r="O38" s="197"/>
      <c r="W38" s="186"/>
      <c r="X38" s="860" t="s">
        <v>3407</v>
      </c>
    </row>
    <row r="39" spans="2:24" ht="41.25" customHeight="1">
      <c r="B39" s="837" t="s">
        <v>314</v>
      </c>
      <c r="C39" s="837" t="s">
        <v>46</v>
      </c>
      <c r="D39" s="838" t="s">
        <v>840</v>
      </c>
      <c r="E39" s="839" t="s">
        <v>841</v>
      </c>
      <c r="F39" s="201"/>
      <c r="G39" s="849" t="s">
        <v>3345</v>
      </c>
      <c r="I39" s="832" t="s">
        <v>209</v>
      </c>
      <c r="J39" s="832"/>
      <c r="K39" s="839" t="s">
        <v>608</v>
      </c>
      <c r="L39" s="202"/>
      <c r="M39" s="202"/>
      <c r="N39" s="188"/>
      <c r="O39" s="207"/>
      <c r="S39" s="220" t="s">
        <v>3331</v>
      </c>
      <c r="T39" s="221"/>
      <c r="U39" s="220"/>
      <c r="W39" s="186"/>
      <c r="X39" s="860" t="s">
        <v>3407</v>
      </c>
    </row>
    <row r="40" spans="2:24" ht="14.1" hidden="1" customHeight="1">
      <c r="B40" s="183" t="e" cm="1" vm="1">
        <f t="array" ref="B40">_xlfn._xlws.FILTER(Sources!B82:E124,Sources!M82:M124="Yes")</f>
        <v>#VALUE!</v>
      </c>
      <c r="C40" s="840"/>
      <c r="D40" s="842"/>
      <c r="E40" s="226"/>
      <c r="F40" s="201"/>
      <c r="G40" s="682">
        <f t="shared" ref="G40:G61" si="3">IF(S40=FALSE,0,IFERROR(ROUND((PMT(D40/12,E40,C40)*-12),0),0))</f>
        <v>0</v>
      </c>
      <c r="I40" s="206" t="e">
        <f>ROUNDUP(C40/E$78,0)</f>
        <v>#DIV/0!</v>
      </c>
      <c r="J40" s="190"/>
      <c r="K40" s="206" t="e">
        <f>ROUNDUP(C40/E$79,0)</f>
        <v>#DIV/0!</v>
      </c>
      <c r="L40" s="190"/>
      <c r="M40" s="190"/>
      <c r="N40" s="188"/>
      <c r="O40" s="207"/>
      <c r="S40" s="223" t="b">
        <f>IF(COUNTIF(V$40:V$44,B40)&gt;0,FALSE,TRUE)</f>
        <v>1</v>
      </c>
      <c r="T40" s="221"/>
      <c r="U40" s="220"/>
      <c r="V40" s="227" t="s">
        <v>655</v>
      </c>
      <c r="W40" s="186"/>
      <c r="X40" s="183" t="str">
        <f>IF(C40&gt;0, "Display", "Don't Display")</f>
        <v>Don't Display</v>
      </c>
    </row>
    <row r="41" spans="2:24" ht="14.1" hidden="1" customHeight="1">
      <c r="C41" s="840"/>
      <c r="D41" s="842"/>
      <c r="E41" s="226"/>
      <c r="F41" s="201"/>
      <c r="G41" s="682">
        <f>IF(S41=FALSE,0,IFERROR(ROUND((PMT(D41/12,E41,C41)*-12),0),0))</f>
        <v>0</v>
      </c>
      <c r="I41" s="206" t="e">
        <f>ROUNDUP(C41/E$78,0)</f>
        <v>#DIV/0!</v>
      </c>
      <c r="J41" s="190"/>
      <c r="K41" s="206" t="e">
        <f t="shared" ref="K41:K62" si="4">ROUNDUP(C41/E$79,0)</f>
        <v>#DIV/0!</v>
      </c>
      <c r="L41" s="190"/>
      <c r="M41" s="190"/>
      <c r="N41" s="188"/>
      <c r="O41" s="207"/>
      <c r="S41" s="223" t="b">
        <f t="shared" ref="S41:S61" si="5">IF(COUNTIF(V$40:V$44,B41)&gt;0,FALSE,TRUE)</f>
        <v>1</v>
      </c>
      <c r="T41" s="221"/>
      <c r="U41" s="220"/>
      <c r="V41" s="227" t="s">
        <v>3260</v>
      </c>
      <c r="W41" s="186"/>
      <c r="X41" s="183" t="str">
        <f t="shared" ref="X41:X61" si="6">IF(B41&lt;&gt;"","Display","Don't Display")</f>
        <v>Don't Display</v>
      </c>
    </row>
    <row r="42" spans="2:24" ht="14.1" hidden="1" customHeight="1">
      <c r="C42" s="840"/>
      <c r="D42" s="842"/>
      <c r="E42" s="226"/>
      <c r="F42" s="201"/>
      <c r="G42" s="682">
        <f t="shared" si="3"/>
        <v>0</v>
      </c>
      <c r="I42" s="206" t="e">
        <f t="shared" ref="I42:I62" si="7">ROUNDUP(C42/E$78,0)</f>
        <v>#DIV/0!</v>
      </c>
      <c r="J42" s="190"/>
      <c r="K42" s="206" t="e">
        <f t="shared" si="4"/>
        <v>#DIV/0!</v>
      </c>
      <c r="L42" s="190"/>
      <c r="M42" s="190"/>
      <c r="N42" s="188"/>
      <c r="O42" s="207"/>
      <c r="S42" s="223" t="b">
        <f t="shared" si="5"/>
        <v>1</v>
      </c>
      <c r="T42" s="221"/>
      <c r="U42" s="220"/>
      <c r="V42" s="227" t="s">
        <v>3261</v>
      </c>
      <c r="W42" s="186"/>
      <c r="X42" s="183" t="str">
        <f t="shared" si="6"/>
        <v>Don't Display</v>
      </c>
    </row>
    <row r="43" spans="2:24" ht="14.1" hidden="1" customHeight="1">
      <c r="C43" s="840"/>
      <c r="D43" s="842"/>
      <c r="E43" s="226"/>
      <c r="F43" s="201"/>
      <c r="G43" s="682">
        <f t="shared" si="3"/>
        <v>0</v>
      </c>
      <c r="I43" s="206" t="e">
        <f t="shared" si="7"/>
        <v>#DIV/0!</v>
      </c>
      <c r="J43" s="190"/>
      <c r="K43" s="206" t="e">
        <f t="shared" si="4"/>
        <v>#DIV/0!</v>
      </c>
      <c r="L43" s="190"/>
      <c r="M43" s="190"/>
      <c r="N43" s="188"/>
      <c r="O43" s="207"/>
      <c r="S43" s="223" t="b">
        <f t="shared" si="5"/>
        <v>1</v>
      </c>
      <c r="T43" s="221"/>
      <c r="U43" s="220"/>
      <c r="V43" s="227" t="s">
        <v>3262</v>
      </c>
      <c r="W43" s="186"/>
      <c r="X43" s="183" t="str">
        <f t="shared" si="6"/>
        <v>Don't Display</v>
      </c>
    </row>
    <row r="44" spans="2:24" ht="14.1" hidden="1" customHeight="1">
      <c r="C44" s="840"/>
      <c r="D44" s="842"/>
      <c r="E44" s="226"/>
      <c r="F44" s="201"/>
      <c r="G44" s="682">
        <f t="shared" si="3"/>
        <v>0</v>
      </c>
      <c r="I44" s="206" t="e">
        <f t="shared" si="7"/>
        <v>#DIV/0!</v>
      </c>
      <c r="J44" s="190"/>
      <c r="K44" s="206" t="e">
        <f t="shared" si="4"/>
        <v>#DIV/0!</v>
      </c>
      <c r="L44" s="190"/>
      <c r="M44" s="190"/>
      <c r="N44" s="188"/>
      <c r="O44" s="207"/>
      <c r="S44" s="223" t="b">
        <f t="shared" si="5"/>
        <v>1</v>
      </c>
      <c r="T44" s="221"/>
      <c r="U44" s="220"/>
      <c r="V44" s="227" t="s">
        <v>3269</v>
      </c>
      <c r="W44" s="186"/>
      <c r="X44" s="183" t="str">
        <f t="shared" si="6"/>
        <v>Don't Display</v>
      </c>
    </row>
    <row r="45" spans="2:24" ht="14.1" hidden="1" customHeight="1">
      <c r="C45" s="850"/>
      <c r="D45" s="851"/>
      <c r="E45" s="226"/>
      <c r="F45" s="225"/>
      <c r="G45" s="682">
        <f>IF(S45=FALSE,0,IFERROR(ROUND((PMT(D45/12,E45,C45)*-12),0),0))</f>
        <v>0</v>
      </c>
      <c r="I45" s="206" t="e">
        <f t="shared" si="7"/>
        <v>#DIV/0!</v>
      </c>
      <c r="J45" s="226"/>
      <c r="K45" s="206" t="e">
        <f t="shared" si="4"/>
        <v>#DIV/0!</v>
      </c>
      <c r="L45" s="225"/>
      <c r="M45" s="190"/>
      <c r="O45" s="207"/>
      <c r="S45" s="223" t="b">
        <f t="shared" si="5"/>
        <v>1</v>
      </c>
      <c r="T45" s="228"/>
      <c r="W45" s="186"/>
      <c r="X45" s="183" t="str">
        <f t="shared" si="6"/>
        <v>Don't Display</v>
      </c>
    </row>
    <row r="46" spans="2:24" ht="14.1" hidden="1" customHeight="1">
      <c r="C46" s="850"/>
      <c r="D46" s="851"/>
      <c r="E46" s="226"/>
      <c r="F46" s="225"/>
      <c r="G46" s="682">
        <f t="shared" si="3"/>
        <v>0</v>
      </c>
      <c r="I46" s="206" t="e">
        <f t="shared" si="7"/>
        <v>#DIV/0!</v>
      </c>
      <c r="J46" s="226"/>
      <c r="K46" s="206" t="e">
        <f t="shared" si="4"/>
        <v>#DIV/0!</v>
      </c>
      <c r="L46" s="225"/>
      <c r="M46" s="190"/>
      <c r="O46" s="207"/>
      <c r="S46" s="223" t="b">
        <f t="shared" si="5"/>
        <v>1</v>
      </c>
      <c r="T46" s="228"/>
      <c r="W46" s="186"/>
      <c r="X46" s="183" t="str">
        <f t="shared" si="6"/>
        <v>Don't Display</v>
      </c>
    </row>
    <row r="47" spans="2:24" ht="14.1" hidden="1" customHeight="1">
      <c r="C47" s="850"/>
      <c r="D47" s="851"/>
      <c r="E47" s="226"/>
      <c r="F47" s="225"/>
      <c r="G47" s="682">
        <f t="shared" si="3"/>
        <v>0</v>
      </c>
      <c r="I47" s="206" t="e">
        <f t="shared" si="7"/>
        <v>#DIV/0!</v>
      </c>
      <c r="J47" s="226"/>
      <c r="K47" s="206" t="e">
        <f t="shared" si="4"/>
        <v>#DIV/0!</v>
      </c>
      <c r="L47" s="225"/>
      <c r="M47" s="190"/>
      <c r="O47" s="207"/>
      <c r="S47" s="223" t="b">
        <f t="shared" si="5"/>
        <v>1</v>
      </c>
      <c r="T47" s="228"/>
      <c r="W47" s="186"/>
      <c r="X47" s="183" t="str">
        <f t="shared" si="6"/>
        <v>Don't Display</v>
      </c>
    </row>
    <row r="48" spans="2:24" ht="14.1" hidden="1" customHeight="1">
      <c r="C48" s="850"/>
      <c r="D48" s="851"/>
      <c r="E48" s="226"/>
      <c r="F48" s="225"/>
      <c r="G48" s="682">
        <f t="shared" si="3"/>
        <v>0</v>
      </c>
      <c r="I48" s="206" t="e">
        <f t="shared" si="7"/>
        <v>#DIV/0!</v>
      </c>
      <c r="J48" s="226"/>
      <c r="K48" s="206" t="e">
        <f t="shared" si="4"/>
        <v>#DIV/0!</v>
      </c>
      <c r="L48" s="225"/>
      <c r="M48" s="190"/>
      <c r="O48" s="206"/>
      <c r="S48" s="223" t="b">
        <f t="shared" si="5"/>
        <v>1</v>
      </c>
      <c r="T48" s="228"/>
      <c r="W48" s="186"/>
      <c r="X48" s="183" t="str">
        <f t="shared" si="6"/>
        <v>Don't Display</v>
      </c>
    </row>
    <row r="49" spans="2:24" ht="14.1" hidden="1" customHeight="1">
      <c r="C49" s="850"/>
      <c r="D49" s="851"/>
      <c r="E49" s="226"/>
      <c r="F49" s="225"/>
      <c r="G49" s="682">
        <f t="shared" si="3"/>
        <v>0</v>
      </c>
      <c r="I49" s="206" t="e">
        <f t="shared" si="7"/>
        <v>#DIV/0!</v>
      </c>
      <c r="J49" s="226"/>
      <c r="K49" s="206" t="e">
        <f t="shared" si="4"/>
        <v>#DIV/0!</v>
      </c>
      <c r="L49" s="225"/>
      <c r="M49" s="190"/>
      <c r="O49" s="206"/>
      <c r="S49" s="223" t="b">
        <f t="shared" si="5"/>
        <v>1</v>
      </c>
      <c r="T49" s="228"/>
      <c r="W49" s="186"/>
      <c r="X49" s="183" t="str">
        <f t="shared" si="6"/>
        <v>Don't Display</v>
      </c>
    </row>
    <row r="50" spans="2:24" ht="14.1" hidden="1" customHeight="1">
      <c r="C50" s="850"/>
      <c r="D50" s="851"/>
      <c r="E50" s="226"/>
      <c r="F50" s="225"/>
      <c r="G50" s="682">
        <f t="shared" si="3"/>
        <v>0</v>
      </c>
      <c r="I50" s="206" t="e">
        <f t="shared" si="7"/>
        <v>#DIV/0!</v>
      </c>
      <c r="J50" s="226"/>
      <c r="K50" s="206" t="e">
        <f t="shared" si="4"/>
        <v>#DIV/0!</v>
      </c>
      <c r="L50" s="225"/>
      <c r="M50" s="190"/>
      <c r="O50" s="206"/>
      <c r="S50" s="223" t="b">
        <f t="shared" si="5"/>
        <v>1</v>
      </c>
      <c r="T50" s="228"/>
      <c r="W50" s="186"/>
      <c r="X50" s="183" t="str">
        <f t="shared" si="6"/>
        <v>Don't Display</v>
      </c>
    </row>
    <row r="51" spans="2:24" ht="14.1" hidden="1" customHeight="1">
      <c r="C51" s="850"/>
      <c r="D51" s="851"/>
      <c r="E51" s="226"/>
      <c r="F51" s="225"/>
      <c r="G51" s="682">
        <f t="shared" si="3"/>
        <v>0</v>
      </c>
      <c r="I51" s="206" t="e">
        <f t="shared" si="7"/>
        <v>#DIV/0!</v>
      </c>
      <c r="J51" s="226"/>
      <c r="K51" s="206" t="e">
        <f t="shared" si="4"/>
        <v>#DIV/0!</v>
      </c>
      <c r="L51" s="225"/>
      <c r="M51" s="190"/>
      <c r="O51" s="206"/>
      <c r="S51" s="223" t="b">
        <f t="shared" si="5"/>
        <v>1</v>
      </c>
      <c r="T51" s="228"/>
      <c r="W51" s="186"/>
      <c r="X51" s="183" t="str">
        <f t="shared" si="6"/>
        <v>Don't Display</v>
      </c>
    </row>
    <row r="52" spans="2:24" ht="14.1" hidden="1" customHeight="1">
      <c r="C52" s="850"/>
      <c r="D52" s="851"/>
      <c r="E52" s="226"/>
      <c r="F52" s="225"/>
      <c r="G52" s="682">
        <f t="shared" si="3"/>
        <v>0</v>
      </c>
      <c r="I52" s="206" t="e">
        <f t="shared" si="7"/>
        <v>#DIV/0!</v>
      </c>
      <c r="J52" s="226"/>
      <c r="K52" s="206" t="e">
        <f t="shared" si="4"/>
        <v>#DIV/0!</v>
      </c>
      <c r="L52" s="225"/>
      <c r="M52" s="190"/>
      <c r="O52" s="206"/>
      <c r="S52" s="223" t="b">
        <f t="shared" si="5"/>
        <v>1</v>
      </c>
      <c r="T52" s="228"/>
      <c r="W52" s="186"/>
      <c r="X52" s="183" t="str">
        <f t="shared" si="6"/>
        <v>Don't Display</v>
      </c>
    </row>
    <row r="53" spans="2:24" ht="14.1" hidden="1" customHeight="1">
      <c r="C53" s="850"/>
      <c r="D53" s="851"/>
      <c r="E53" s="226"/>
      <c r="F53" s="225"/>
      <c r="G53" s="682">
        <f t="shared" si="3"/>
        <v>0</v>
      </c>
      <c r="I53" s="206" t="e">
        <f t="shared" si="7"/>
        <v>#DIV/0!</v>
      </c>
      <c r="J53" s="226"/>
      <c r="K53" s="206" t="e">
        <f t="shared" si="4"/>
        <v>#DIV/0!</v>
      </c>
      <c r="L53" s="225"/>
      <c r="M53" s="190"/>
      <c r="O53" s="206"/>
      <c r="S53" s="223" t="b">
        <f t="shared" si="5"/>
        <v>1</v>
      </c>
      <c r="T53" s="228"/>
      <c r="W53" s="186"/>
      <c r="X53" s="183" t="str">
        <f t="shared" si="6"/>
        <v>Don't Display</v>
      </c>
    </row>
    <row r="54" spans="2:24" ht="14.1" hidden="1" customHeight="1">
      <c r="C54" s="850"/>
      <c r="D54" s="851"/>
      <c r="E54" s="226"/>
      <c r="F54" s="225"/>
      <c r="G54" s="682">
        <f t="shared" si="3"/>
        <v>0</v>
      </c>
      <c r="I54" s="206" t="e">
        <f t="shared" si="7"/>
        <v>#DIV/0!</v>
      </c>
      <c r="J54" s="226"/>
      <c r="K54" s="206" t="e">
        <f t="shared" si="4"/>
        <v>#DIV/0!</v>
      </c>
      <c r="L54" s="225"/>
      <c r="M54" s="190"/>
      <c r="O54" s="206"/>
      <c r="S54" s="223" t="b">
        <f t="shared" si="5"/>
        <v>1</v>
      </c>
      <c r="T54" s="228"/>
      <c r="W54" s="186"/>
      <c r="X54" s="183" t="str">
        <f t="shared" si="6"/>
        <v>Don't Display</v>
      </c>
    </row>
    <row r="55" spans="2:24" ht="14.1" hidden="1" customHeight="1">
      <c r="C55" s="850"/>
      <c r="D55" s="851"/>
      <c r="E55" s="226"/>
      <c r="F55" s="225"/>
      <c r="G55" s="682">
        <f t="shared" si="3"/>
        <v>0</v>
      </c>
      <c r="I55" s="206" t="e">
        <f t="shared" si="7"/>
        <v>#DIV/0!</v>
      </c>
      <c r="J55" s="226"/>
      <c r="K55" s="206" t="e">
        <f t="shared" si="4"/>
        <v>#DIV/0!</v>
      </c>
      <c r="L55" s="225"/>
      <c r="M55" s="190"/>
      <c r="O55" s="206"/>
      <c r="S55" s="223" t="b">
        <f t="shared" si="5"/>
        <v>1</v>
      </c>
      <c r="T55" s="228"/>
      <c r="W55" s="186"/>
      <c r="X55" s="183" t="str">
        <f t="shared" si="6"/>
        <v>Don't Display</v>
      </c>
    </row>
    <row r="56" spans="2:24" ht="14.1" hidden="1" customHeight="1">
      <c r="C56" s="850"/>
      <c r="D56" s="851"/>
      <c r="E56" s="226"/>
      <c r="F56" s="225"/>
      <c r="G56" s="682">
        <f t="shared" si="3"/>
        <v>0</v>
      </c>
      <c r="I56" s="206" t="e">
        <f t="shared" si="7"/>
        <v>#DIV/0!</v>
      </c>
      <c r="J56" s="226"/>
      <c r="K56" s="206" t="e">
        <f t="shared" si="4"/>
        <v>#DIV/0!</v>
      </c>
      <c r="L56" s="225"/>
      <c r="M56" s="190"/>
      <c r="O56" s="206"/>
      <c r="S56" s="223" t="b">
        <f t="shared" si="5"/>
        <v>1</v>
      </c>
      <c r="T56" s="228"/>
      <c r="W56" s="186"/>
      <c r="X56" s="183" t="str">
        <f t="shared" si="6"/>
        <v>Don't Display</v>
      </c>
    </row>
    <row r="57" spans="2:24" ht="14.1" hidden="1" customHeight="1">
      <c r="C57" s="850"/>
      <c r="D57" s="851"/>
      <c r="E57" s="226"/>
      <c r="F57" s="225"/>
      <c r="G57" s="682">
        <f t="shared" si="3"/>
        <v>0</v>
      </c>
      <c r="I57" s="206" t="e">
        <f t="shared" si="7"/>
        <v>#DIV/0!</v>
      </c>
      <c r="J57" s="226"/>
      <c r="K57" s="206" t="e">
        <f t="shared" si="4"/>
        <v>#DIV/0!</v>
      </c>
      <c r="L57" s="225"/>
      <c r="M57" s="190"/>
      <c r="O57" s="206"/>
      <c r="S57" s="223" t="b">
        <f t="shared" si="5"/>
        <v>1</v>
      </c>
      <c r="T57" s="228"/>
      <c r="W57" s="186"/>
      <c r="X57" s="183" t="str">
        <f t="shared" si="6"/>
        <v>Don't Display</v>
      </c>
    </row>
    <row r="58" spans="2:24" ht="14.1" hidden="1" customHeight="1">
      <c r="C58" s="850"/>
      <c r="D58" s="851"/>
      <c r="E58" s="226"/>
      <c r="F58" s="225"/>
      <c r="G58" s="682">
        <f t="shared" si="3"/>
        <v>0</v>
      </c>
      <c r="I58" s="206" t="e">
        <f t="shared" si="7"/>
        <v>#DIV/0!</v>
      </c>
      <c r="J58" s="226"/>
      <c r="K58" s="206" t="e">
        <f t="shared" si="4"/>
        <v>#DIV/0!</v>
      </c>
      <c r="L58" s="225"/>
      <c r="M58" s="190"/>
      <c r="O58" s="206"/>
      <c r="S58" s="223" t="b">
        <f t="shared" si="5"/>
        <v>1</v>
      </c>
      <c r="T58" s="228"/>
      <c r="W58" s="186"/>
      <c r="X58" s="183" t="str">
        <f t="shared" si="6"/>
        <v>Don't Display</v>
      </c>
    </row>
    <row r="59" spans="2:24" ht="14.1" hidden="1" customHeight="1">
      <c r="C59" s="850"/>
      <c r="D59" s="851"/>
      <c r="E59" s="226"/>
      <c r="F59" s="225"/>
      <c r="G59" s="682">
        <f t="shared" si="3"/>
        <v>0</v>
      </c>
      <c r="I59" s="206" t="e">
        <f t="shared" si="7"/>
        <v>#DIV/0!</v>
      </c>
      <c r="J59" s="226"/>
      <c r="K59" s="206" t="e">
        <f t="shared" si="4"/>
        <v>#DIV/0!</v>
      </c>
      <c r="L59" s="225"/>
      <c r="M59" s="190"/>
      <c r="O59" s="206"/>
      <c r="S59" s="223" t="b">
        <f t="shared" si="5"/>
        <v>1</v>
      </c>
      <c r="T59" s="228"/>
      <c r="W59" s="186"/>
      <c r="X59" s="183" t="str">
        <f t="shared" si="6"/>
        <v>Don't Display</v>
      </c>
    </row>
    <row r="60" spans="2:24" ht="14.1" hidden="1" customHeight="1">
      <c r="C60" s="850"/>
      <c r="D60" s="851"/>
      <c r="E60" s="226"/>
      <c r="F60" s="225"/>
      <c r="G60" s="682">
        <f t="shared" si="3"/>
        <v>0</v>
      </c>
      <c r="I60" s="206" t="e">
        <f t="shared" si="7"/>
        <v>#DIV/0!</v>
      </c>
      <c r="J60" s="226"/>
      <c r="K60" s="206" t="e">
        <f t="shared" si="4"/>
        <v>#DIV/0!</v>
      </c>
      <c r="L60" s="225"/>
      <c r="M60" s="190"/>
      <c r="O60" s="206"/>
      <c r="S60" s="223" t="b">
        <f t="shared" si="5"/>
        <v>1</v>
      </c>
      <c r="T60" s="228"/>
      <c r="W60" s="186"/>
      <c r="X60" s="183" t="str">
        <f t="shared" si="6"/>
        <v>Don't Display</v>
      </c>
    </row>
    <row r="61" spans="2:24" ht="14.1" hidden="1" customHeight="1">
      <c r="C61" s="852"/>
      <c r="D61" s="851"/>
      <c r="E61" s="226"/>
      <c r="F61" s="225"/>
      <c r="G61" s="682">
        <f t="shared" si="3"/>
        <v>0</v>
      </c>
      <c r="I61" s="206" t="e">
        <f t="shared" si="7"/>
        <v>#DIV/0!</v>
      </c>
      <c r="J61" s="226"/>
      <c r="K61" s="206" t="e">
        <f t="shared" si="4"/>
        <v>#DIV/0!</v>
      </c>
      <c r="L61" s="225"/>
      <c r="M61" s="225"/>
      <c r="O61" s="653"/>
      <c r="S61" s="223" t="b">
        <f t="shared" si="5"/>
        <v>1</v>
      </c>
      <c r="T61" s="228"/>
      <c r="W61" s="186"/>
      <c r="X61" s="183" t="str">
        <f t="shared" si="6"/>
        <v>Don't Display</v>
      </c>
    </row>
    <row r="62" spans="2:24" ht="14.1" customHeight="1">
      <c r="B62" s="844" t="s">
        <v>788</v>
      </c>
      <c r="C62" s="654">
        <f>SUM(C40:C61)</f>
        <v>0</v>
      </c>
      <c r="D62" s="241"/>
      <c r="E62" s="241"/>
      <c r="F62" s="853"/>
      <c r="G62" s="659">
        <f>SUM(G40:G61)</f>
        <v>0</v>
      </c>
      <c r="H62" s="681"/>
      <c r="I62" s="659" t="e">
        <f t="shared" si="7"/>
        <v>#DIV/0!</v>
      </c>
      <c r="J62" s="854"/>
      <c r="K62" s="659" t="e">
        <f t="shared" si="4"/>
        <v>#DIV/0!</v>
      </c>
      <c r="M62" s="217"/>
      <c r="O62" s="207"/>
      <c r="Q62" s="183"/>
      <c r="S62" s="227"/>
      <c r="T62" s="233"/>
      <c r="W62" s="186"/>
    </row>
    <row r="63" spans="2:24" ht="13.5" thickBot="1">
      <c r="B63" s="836"/>
      <c r="C63" s="855"/>
      <c r="D63" s="855"/>
      <c r="E63" s="856"/>
      <c r="F63" s="836"/>
      <c r="G63" s="856"/>
      <c r="H63" s="836"/>
      <c r="I63" s="836"/>
      <c r="J63" s="836"/>
      <c r="K63" s="836"/>
      <c r="L63" s="856"/>
      <c r="M63" s="856"/>
      <c r="N63" s="856"/>
      <c r="O63" s="856"/>
      <c r="Q63" s="183"/>
      <c r="W63" s="186"/>
    </row>
    <row r="64" spans="2:24" ht="14.25" thickTop="1" thickBot="1">
      <c r="B64" s="1030" t="s">
        <v>789</v>
      </c>
      <c r="C64" s="1031"/>
      <c r="D64" s="1031"/>
      <c r="E64" s="1031"/>
      <c r="F64" s="1031"/>
      <c r="G64" s="1031"/>
      <c r="H64" s="1031"/>
      <c r="I64" s="1031"/>
      <c r="J64" s="1031"/>
      <c r="K64" s="1031"/>
      <c r="L64" s="1031"/>
      <c r="M64" s="1031"/>
      <c r="N64" s="1031"/>
      <c r="O64" s="1032"/>
      <c r="Q64" s="183"/>
      <c r="W64" s="186"/>
    </row>
    <row r="65" spans="2:23" ht="8.1" customHeight="1" thickTop="1">
      <c r="C65" s="209"/>
      <c r="D65" s="209"/>
      <c r="G65" s="184"/>
      <c r="Q65" s="183"/>
      <c r="W65" s="186"/>
    </row>
    <row r="66" spans="2:23">
      <c r="C66" s="209"/>
      <c r="D66" s="209"/>
      <c r="E66" s="234" t="s">
        <v>790</v>
      </c>
      <c r="F66" s="201"/>
      <c r="G66" s="234" t="s">
        <v>209</v>
      </c>
      <c r="H66" s="201"/>
      <c r="I66" s="234" t="s">
        <v>608</v>
      </c>
      <c r="J66" s="201"/>
      <c r="K66" s="201"/>
      <c r="L66" s="188"/>
      <c r="M66" s="188"/>
      <c r="N66" s="188"/>
      <c r="Q66" s="183"/>
      <c r="W66" s="186"/>
    </row>
    <row r="67" spans="2:23">
      <c r="B67" s="183" t="s">
        <v>319</v>
      </c>
      <c r="C67" s="209"/>
      <c r="D67" s="209"/>
      <c r="E67" s="205">
        <f>E91</f>
        <v>0</v>
      </c>
      <c r="F67" s="230"/>
      <c r="G67" s="206" t="e">
        <f>ROUND(E67/E$78,0)</f>
        <v>#DIV/0!</v>
      </c>
      <c r="H67" s="230"/>
      <c r="I67" s="206" t="e">
        <f>E67/E$79</f>
        <v>#DIV/0!</v>
      </c>
      <c r="J67" s="230"/>
      <c r="K67" s="230"/>
      <c r="Q67" s="183"/>
      <c r="W67" s="186"/>
    </row>
    <row r="68" spans="2:23">
      <c r="B68" s="183" t="s">
        <v>326</v>
      </c>
      <c r="C68" s="209"/>
      <c r="D68" s="209"/>
      <c r="E68" s="205">
        <f>E96</f>
        <v>0</v>
      </c>
      <c r="F68" s="230"/>
      <c r="G68" s="206" t="e">
        <f>ROUND(E68/E$78,0)</f>
        <v>#DIV/0!</v>
      </c>
      <c r="H68" s="230"/>
      <c r="I68" s="206" t="e">
        <f>E68/E$79</f>
        <v>#DIV/0!</v>
      </c>
      <c r="J68" s="230"/>
      <c r="K68" s="230"/>
      <c r="Q68" s="183"/>
      <c r="W68" s="186"/>
    </row>
    <row r="69" spans="2:23">
      <c r="B69" s="183" t="s">
        <v>791</v>
      </c>
      <c r="C69" s="209"/>
      <c r="D69" s="209"/>
      <c r="E69" s="205">
        <f>E98+E99+E100</f>
        <v>0</v>
      </c>
      <c r="F69" s="230"/>
      <c r="G69" s="206" t="e">
        <f>ROUND(E69/E$78,0)</f>
        <v>#DIV/0!</v>
      </c>
      <c r="H69" s="230"/>
      <c r="I69" s="206" t="e">
        <f t="shared" ref="I69:I72" si="8">E69/E$79</f>
        <v>#DIV/0!</v>
      </c>
      <c r="J69" s="230"/>
      <c r="K69" s="230"/>
      <c r="Q69" s="183"/>
      <c r="W69" s="186"/>
    </row>
    <row r="70" spans="2:23">
      <c r="B70" s="183" t="s">
        <v>3044</v>
      </c>
      <c r="C70" s="209"/>
      <c r="D70" s="209"/>
      <c r="E70" s="205">
        <f>E101</f>
        <v>0</v>
      </c>
      <c r="F70" s="230"/>
      <c r="G70" s="206"/>
      <c r="H70" s="230"/>
      <c r="I70" s="206"/>
      <c r="J70" s="230"/>
      <c r="K70" s="230"/>
      <c r="Q70" s="183"/>
      <c r="W70" s="186"/>
    </row>
    <row r="71" spans="2:23">
      <c r="B71" s="183" t="s">
        <v>792</v>
      </c>
      <c r="C71" s="209"/>
      <c r="D71" s="209"/>
      <c r="E71" s="205">
        <f>Uses!F79</f>
        <v>0</v>
      </c>
      <c r="F71" s="230"/>
      <c r="G71" s="206" t="e">
        <f t="shared" ref="G71:G72" si="9">E71/E$78</f>
        <v>#DIV/0!</v>
      </c>
      <c r="H71" s="230"/>
      <c r="I71" s="206" t="e">
        <f t="shared" si="8"/>
        <v>#DIV/0!</v>
      </c>
      <c r="J71" s="230"/>
      <c r="K71" s="230"/>
      <c r="Q71" s="183"/>
      <c r="W71" s="186"/>
    </row>
    <row r="72" spans="2:23">
      <c r="B72" s="183" t="s">
        <v>321</v>
      </c>
      <c r="C72" s="209"/>
      <c r="D72" s="209"/>
      <c r="E72" s="205">
        <f>O154+O155</f>
        <v>0</v>
      </c>
      <c r="F72" s="230"/>
      <c r="G72" s="206" t="e">
        <f t="shared" si="9"/>
        <v>#DIV/0!</v>
      </c>
      <c r="H72" s="230"/>
      <c r="I72" s="206" t="e">
        <f t="shared" si="8"/>
        <v>#DIV/0!</v>
      </c>
      <c r="J72" s="230"/>
      <c r="K72" s="230"/>
      <c r="Q72" s="183"/>
      <c r="W72" s="186"/>
    </row>
    <row r="73" spans="2:23" ht="6" customHeight="1">
      <c r="C73" s="209"/>
      <c r="D73" s="209"/>
      <c r="E73" s="205"/>
      <c r="F73" s="230"/>
      <c r="G73" s="206"/>
      <c r="H73" s="230"/>
      <c r="I73" s="206"/>
      <c r="J73" s="230"/>
      <c r="K73" s="230"/>
      <c r="Q73" s="183"/>
      <c r="W73" s="186"/>
    </row>
    <row r="74" spans="2:23">
      <c r="C74" s="209"/>
      <c r="D74" s="191" t="s">
        <v>793</v>
      </c>
      <c r="E74" s="216">
        <f>SUM(E67:E72)</f>
        <v>0</v>
      </c>
      <c r="F74" s="230"/>
      <c r="G74" s="218" t="e">
        <f>E74/E78</f>
        <v>#DIV/0!</v>
      </c>
      <c r="H74" s="230"/>
      <c r="I74" s="218" t="e">
        <f>E74/E79</f>
        <v>#DIV/0!</v>
      </c>
      <c r="J74" s="230"/>
      <c r="K74" s="230"/>
      <c r="Q74" s="183"/>
      <c r="W74" s="186"/>
    </row>
    <row r="75" spans="2:23" ht="13.5" thickBot="1">
      <c r="B75" s="235"/>
      <c r="C75" s="235"/>
      <c r="D75" s="235"/>
      <c r="E75" s="236"/>
      <c r="F75" s="235"/>
      <c r="G75" s="235"/>
      <c r="H75" s="235"/>
      <c r="I75" s="235"/>
      <c r="J75" s="235"/>
      <c r="K75" s="235"/>
      <c r="L75" s="236"/>
      <c r="M75" s="236"/>
      <c r="N75" s="236"/>
      <c r="O75" s="236"/>
      <c r="Q75" s="183"/>
      <c r="W75" s="186"/>
    </row>
    <row r="76" spans="2:23" ht="14.25" thickTop="1" thickBot="1">
      <c r="B76" s="857"/>
      <c r="C76" s="857"/>
      <c r="D76" s="857"/>
      <c r="E76" s="858"/>
      <c r="F76" s="209"/>
      <c r="G76" s="857"/>
      <c r="H76" s="857"/>
      <c r="I76" s="857"/>
      <c r="J76" s="857"/>
      <c r="K76" s="857"/>
      <c r="L76" s="859"/>
      <c r="M76" s="859"/>
      <c r="N76" s="859"/>
      <c r="O76" s="859"/>
      <c r="Q76" s="183"/>
      <c r="W76" s="186"/>
    </row>
    <row r="77" spans="2:23" s="237" customFormat="1" ht="14.25" thickTop="1" thickBot="1">
      <c r="B77" s="1036" t="s">
        <v>794</v>
      </c>
      <c r="C77" s="1037"/>
      <c r="D77" s="1037"/>
      <c r="E77" s="1038"/>
      <c r="G77" s="1036" t="s">
        <v>795</v>
      </c>
      <c r="H77" s="1037"/>
      <c r="I77" s="1037"/>
      <c r="J77" s="1037"/>
      <c r="K77" s="1037"/>
      <c r="L77" s="1037"/>
      <c r="M77" s="1037"/>
      <c r="N77" s="1037"/>
      <c r="O77" s="1038"/>
      <c r="P77" s="238"/>
      <c r="S77" s="239"/>
      <c r="W77" s="186"/>
    </row>
    <row r="78" spans="2:23" ht="13.5" thickTop="1">
      <c r="B78" s="183" t="s">
        <v>29</v>
      </c>
      <c r="C78" s="209"/>
      <c r="D78" s="209"/>
      <c r="E78" s="240">
        <f>'Development Info'!D24</f>
        <v>0</v>
      </c>
      <c r="G78" s="241" t="s">
        <v>2920</v>
      </c>
      <c r="H78" s="241"/>
      <c r="I78" s="241"/>
      <c r="J78" s="241"/>
      <c r="K78" s="241"/>
      <c r="L78" s="242"/>
      <c r="M78" s="242"/>
      <c r="N78" s="242"/>
      <c r="O78" s="243" t="e">
        <f>O121/O123</f>
        <v>#DIV/0!</v>
      </c>
      <c r="Q78" s="183"/>
      <c r="S78" s="244"/>
      <c r="W78" s="186"/>
    </row>
    <row r="79" spans="2:23">
      <c r="B79" s="183" t="s">
        <v>797</v>
      </c>
      <c r="C79" s="209"/>
      <c r="D79" s="209"/>
      <c r="E79" s="182">
        <f>Building!H5</f>
        <v>0</v>
      </c>
      <c r="G79" s="241" t="s">
        <v>2921</v>
      </c>
      <c r="O79" s="243" t="e">
        <f>O121/G62</f>
        <v>#DIV/0!</v>
      </c>
      <c r="Q79" s="183"/>
      <c r="S79" s="244"/>
      <c r="W79" s="186"/>
    </row>
    <row r="80" spans="2:23">
      <c r="B80" s="183" t="s">
        <v>3411</v>
      </c>
      <c r="C80" s="209"/>
      <c r="D80" s="209"/>
      <c r="E80" s="188">
        <f>Site!G50</f>
        <v>0</v>
      </c>
      <c r="G80" s="183" t="s">
        <v>271</v>
      </c>
      <c r="O80" s="336">
        <f>E74</f>
        <v>0</v>
      </c>
      <c r="Q80" s="183"/>
      <c r="S80" s="244"/>
      <c r="W80" s="186"/>
    </row>
    <row r="81" spans="2:23">
      <c r="B81" s="183" t="s">
        <v>3410</v>
      </c>
      <c r="E81" s="188">
        <f>Site!G51</f>
        <v>0</v>
      </c>
      <c r="G81" s="183" t="s">
        <v>799</v>
      </c>
      <c r="O81" s="336">
        <f>(Sources!C87)*-1</f>
        <v>0</v>
      </c>
      <c r="Q81" s="183"/>
      <c r="S81" s="244"/>
      <c r="W81" s="186"/>
    </row>
    <row r="82" spans="2:23">
      <c r="B82" s="183" t="s">
        <v>800</v>
      </c>
      <c r="C82" s="209"/>
      <c r="D82" s="209"/>
      <c r="E82" s="205">
        <f>Sources!F149</f>
        <v>0</v>
      </c>
      <c r="G82" s="183" t="s">
        <v>801</v>
      </c>
      <c r="O82" s="336">
        <f>(Sources!C98)*-1</f>
        <v>0</v>
      </c>
      <c r="Q82" s="183"/>
      <c r="S82" s="244"/>
      <c r="W82" s="186"/>
    </row>
    <row r="83" spans="2:23">
      <c r="B83" s="183" t="s">
        <v>802</v>
      </c>
      <c r="C83" s="209"/>
      <c r="D83" s="209"/>
      <c r="E83" s="245" t="e">
        <f>E79/E78</f>
        <v>#DIV/0!</v>
      </c>
      <c r="G83" s="183" t="s">
        <v>803</v>
      </c>
      <c r="I83" s="248" t="e">
        <f>-O83/O80</f>
        <v>#DIV/0!</v>
      </c>
      <c r="J83" s="249"/>
      <c r="O83" s="336">
        <f>(O80+O81+O82)*-1</f>
        <v>0</v>
      </c>
      <c r="Q83" s="183"/>
      <c r="S83" s="250"/>
      <c r="W83" s="186"/>
    </row>
    <row r="84" spans="2:23">
      <c r="B84" s="183" t="s">
        <v>804</v>
      </c>
      <c r="C84" s="246"/>
      <c r="D84" s="246"/>
      <c r="E84" s="247" t="e">
        <f>ROUND((-O81+-O82)/E78,0)</f>
        <v>#DIV/0!</v>
      </c>
      <c r="G84" s="183" t="s">
        <v>805</v>
      </c>
      <c r="I84" s="249">
        <v>0</v>
      </c>
      <c r="J84" s="249"/>
      <c r="L84" s="252"/>
      <c r="M84" s="252"/>
      <c r="N84" s="252"/>
      <c r="O84" s="336">
        <f>Sources!C125</f>
        <v>0</v>
      </c>
      <c r="Q84" s="183"/>
      <c r="S84" s="250"/>
      <c r="W84" s="186"/>
    </row>
    <row r="85" spans="2:23">
      <c r="B85" s="251" t="s">
        <v>806</v>
      </c>
      <c r="C85" s="246"/>
      <c r="D85" s="246"/>
      <c r="E85" s="205">
        <f>C35</f>
        <v>0</v>
      </c>
      <c r="G85" s="241" t="s">
        <v>963</v>
      </c>
      <c r="H85" s="241"/>
      <c r="I85" s="241"/>
      <c r="J85" s="241"/>
      <c r="K85" s="241"/>
      <c r="L85" s="242"/>
      <c r="M85" s="242"/>
      <c r="N85" s="242"/>
      <c r="O85" s="337">
        <f>O83+O84</f>
        <v>0</v>
      </c>
      <c r="Q85" s="183"/>
      <c r="S85" s="250"/>
      <c r="W85" s="186"/>
    </row>
    <row r="86" spans="2:23">
      <c r="B86" s="251" t="s">
        <v>3329</v>
      </c>
      <c r="C86" s="246"/>
      <c r="D86" s="246"/>
      <c r="E86" s="205">
        <f>Sources!C30</f>
        <v>0</v>
      </c>
      <c r="G86" s="241"/>
      <c r="H86" s="241"/>
      <c r="I86" s="241"/>
      <c r="J86" s="241"/>
      <c r="K86" s="241"/>
      <c r="L86" s="242"/>
      <c r="M86" s="242"/>
      <c r="N86" s="242"/>
      <c r="O86" s="337"/>
      <c r="Q86" s="183"/>
      <c r="S86" s="250"/>
      <c r="W86" s="186"/>
    </row>
    <row r="87" spans="2:23" ht="9.75" customHeight="1" thickBot="1">
      <c r="B87" s="251"/>
      <c r="C87" s="246"/>
      <c r="D87" s="246"/>
      <c r="G87" s="241"/>
      <c r="H87" s="241"/>
      <c r="I87" s="241"/>
      <c r="J87" s="241"/>
      <c r="K87" s="241"/>
      <c r="L87" s="242"/>
      <c r="M87" s="242"/>
      <c r="N87" s="242"/>
      <c r="O87" s="253"/>
      <c r="Q87" s="183"/>
      <c r="S87" s="250"/>
      <c r="W87" s="186"/>
    </row>
    <row r="88" spans="2:23" ht="14.25" thickTop="1" thickBot="1">
      <c r="B88" s="1030" t="s">
        <v>808</v>
      </c>
      <c r="C88" s="1031"/>
      <c r="D88" s="1031"/>
      <c r="E88" s="1032"/>
      <c r="G88" s="1030" t="s">
        <v>809</v>
      </c>
      <c r="H88" s="1031"/>
      <c r="I88" s="1031"/>
      <c r="J88" s="1031"/>
      <c r="K88" s="1031"/>
      <c r="L88" s="1031"/>
      <c r="M88" s="1031"/>
      <c r="N88" s="1031"/>
      <c r="O88" s="1032"/>
      <c r="Q88" s="183"/>
      <c r="S88" s="250"/>
      <c r="W88" s="186"/>
    </row>
    <row r="89" spans="2:23" ht="13.5" thickTop="1">
      <c r="B89" s="183" t="s">
        <v>319</v>
      </c>
      <c r="C89" s="254"/>
      <c r="D89" s="254"/>
      <c r="E89" s="255">
        <f>Uses!F7</f>
        <v>0</v>
      </c>
      <c r="G89" s="1039" t="s">
        <v>830</v>
      </c>
      <c r="H89" s="1039"/>
      <c r="I89" s="256" t="s">
        <v>143</v>
      </c>
      <c r="J89" s="257"/>
      <c r="K89" s="1040"/>
      <c r="L89" s="1040"/>
      <c r="M89" s="1040"/>
      <c r="N89" s="190"/>
      <c r="O89" s="190"/>
      <c r="Q89" s="183"/>
      <c r="S89" s="250"/>
      <c r="W89" s="186"/>
    </row>
    <row r="90" spans="2:23">
      <c r="B90" s="183" t="s">
        <v>2890</v>
      </c>
      <c r="C90" s="254"/>
      <c r="D90" s="254"/>
      <c r="E90" s="255">
        <f>Uses!F8</f>
        <v>0</v>
      </c>
      <c r="G90" s="258" t="s">
        <v>532</v>
      </c>
      <c r="H90" s="259"/>
      <c r="I90" s="260">
        <f>'Development Info'!E30</f>
        <v>0</v>
      </c>
      <c r="J90" s="257"/>
      <c r="K90" s="1044"/>
      <c r="L90" s="1044"/>
      <c r="M90" s="1044"/>
      <c r="N90" s="190"/>
      <c r="O90" s="261" t="s">
        <v>810</v>
      </c>
      <c r="Q90" s="183"/>
      <c r="S90" s="250"/>
      <c r="W90" s="186"/>
    </row>
    <row r="91" spans="2:23">
      <c r="C91" s="254"/>
      <c r="D91" s="191" t="s">
        <v>218</v>
      </c>
      <c r="E91" s="262">
        <f>SUM(E89:E90)</f>
        <v>0</v>
      </c>
      <c r="G91" s="258" t="s">
        <v>811</v>
      </c>
      <c r="H91" s="263"/>
      <c r="I91" s="260">
        <f>'Development Info'!E31</f>
        <v>0</v>
      </c>
      <c r="K91" s="1044"/>
      <c r="L91" s="1044"/>
      <c r="M91" s="1044"/>
      <c r="N91" s="190"/>
      <c r="O91" s="261" t="s">
        <v>812</v>
      </c>
      <c r="Q91" s="183"/>
      <c r="S91" s="250"/>
      <c r="W91" s="186"/>
    </row>
    <row r="92" spans="2:23">
      <c r="E92" s="255"/>
      <c r="G92" s="258" t="s">
        <v>813</v>
      </c>
      <c r="H92" s="263"/>
      <c r="I92" s="260">
        <f>'Development Info'!E32</f>
        <v>0</v>
      </c>
      <c r="K92" s="1044"/>
      <c r="L92" s="1044"/>
      <c r="M92" s="1044"/>
      <c r="N92" s="190"/>
      <c r="O92" s="190"/>
      <c r="Q92" s="183"/>
      <c r="S92" s="250"/>
      <c r="W92" s="186"/>
    </row>
    <row r="93" spans="2:23">
      <c r="B93" s="21" t="s">
        <v>1089</v>
      </c>
      <c r="E93" s="255">
        <f>Uses!F11</f>
        <v>0</v>
      </c>
      <c r="G93" s="258" t="s">
        <v>814</v>
      </c>
      <c r="H93" s="263"/>
      <c r="I93" s="260">
        <f>'Development Info'!E33</f>
        <v>0</v>
      </c>
      <c r="K93" s="1044"/>
      <c r="L93" s="1044"/>
      <c r="M93" s="1044"/>
      <c r="N93" s="190"/>
      <c r="O93" s="190"/>
      <c r="Q93" s="183"/>
      <c r="S93" s="250"/>
      <c r="W93" s="186"/>
    </row>
    <row r="94" spans="2:23">
      <c r="B94" s="21" t="s">
        <v>1091</v>
      </c>
      <c r="E94" s="255">
        <f>Uses!F12</f>
        <v>0</v>
      </c>
      <c r="G94" s="264" t="s">
        <v>815</v>
      </c>
      <c r="H94" s="265"/>
      <c r="I94" s="260">
        <f>'Development Info'!E34</f>
        <v>0</v>
      </c>
      <c r="K94" s="1045"/>
      <c r="L94" s="1045"/>
      <c r="M94" s="1045"/>
      <c r="N94" s="190"/>
      <c r="O94" s="190"/>
      <c r="Q94" s="183"/>
      <c r="S94" s="250"/>
      <c r="W94" s="186"/>
    </row>
    <row r="95" spans="2:23">
      <c r="B95" s="21" t="s">
        <v>1090</v>
      </c>
      <c r="E95" s="255">
        <f>Uses!F13</f>
        <v>0</v>
      </c>
      <c r="G95" s="266" t="s">
        <v>831</v>
      </c>
      <c r="H95" s="201"/>
      <c r="I95" s="267"/>
      <c r="J95" s="190"/>
      <c r="K95" s="1046">
        <f>Income!M65</f>
        <v>0</v>
      </c>
      <c r="L95" s="1046"/>
      <c r="M95" s="1046"/>
      <c r="N95" s="268"/>
      <c r="O95" s="268"/>
      <c r="Q95" s="183"/>
      <c r="S95" s="250"/>
      <c r="W95" s="186"/>
    </row>
    <row r="96" spans="2:23">
      <c r="C96" s="209"/>
      <c r="D96" s="191" t="s">
        <v>219</v>
      </c>
      <c r="E96" s="269">
        <f>SUM(E93:E95)</f>
        <v>0</v>
      </c>
      <c r="G96" s="266" t="s">
        <v>152</v>
      </c>
      <c r="H96" s="201"/>
      <c r="K96" s="1049">
        <f>Income!H73</f>
        <v>0</v>
      </c>
      <c r="L96" s="1049"/>
      <c r="M96" s="1049"/>
      <c r="Q96" s="183"/>
      <c r="S96" s="244"/>
      <c r="W96" s="186"/>
    </row>
    <row r="97" spans="2:23">
      <c r="C97" s="209"/>
      <c r="D97" s="209"/>
      <c r="E97" s="255"/>
      <c r="G97" s="209" t="s">
        <v>816</v>
      </c>
      <c r="K97" s="1050">
        <f>K95+K96</f>
        <v>0</v>
      </c>
      <c r="L97" s="1050"/>
      <c r="M97" s="1050"/>
      <c r="Q97" s="183"/>
      <c r="S97" s="244"/>
      <c r="W97" s="186"/>
    </row>
    <row r="98" spans="2:23">
      <c r="B98" s="183" t="s">
        <v>220</v>
      </c>
      <c r="C98" s="270" t="e">
        <f>E98/(E$91+E$96)</f>
        <v>#DIV/0!</v>
      </c>
      <c r="D98" s="271"/>
      <c r="E98" s="255">
        <f>Uses!F18</f>
        <v>0</v>
      </c>
      <c r="G98" s="266" t="s">
        <v>817</v>
      </c>
      <c r="I98" s="272">
        <f>Income!L68</f>
        <v>0</v>
      </c>
      <c r="K98" s="1051">
        <f>ROUND(K97*I98,0)</f>
        <v>0</v>
      </c>
      <c r="L98" s="1051"/>
      <c r="M98" s="1051"/>
      <c r="Q98" s="183"/>
      <c r="S98" s="244"/>
      <c r="W98" s="186"/>
    </row>
    <row r="99" spans="2:23">
      <c r="B99" s="183" t="s">
        <v>221</v>
      </c>
      <c r="C99" s="270" t="e">
        <f>E99/(E$91+E$96)</f>
        <v>#DIV/0!</v>
      </c>
      <c r="D99" s="271"/>
      <c r="E99" s="255">
        <f>Uses!F19</f>
        <v>0</v>
      </c>
      <c r="G99" s="266" t="s">
        <v>818</v>
      </c>
      <c r="I99" s="273">
        <f>Income!L69</f>
        <v>0</v>
      </c>
      <c r="K99" s="1049">
        <f>ROUND(K97*I99,0)</f>
        <v>0</v>
      </c>
      <c r="L99" s="1049"/>
      <c r="M99" s="1049"/>
      <c r="Q99" s="183"/>
      <c r="S99" s="244"/>
      <c r="W99" s="186"/>
    </row>
    <row r="100" spans="2:23">
      <c r="B100" s="183" t="s">
        <v>222</v>
      </c>
      <c r="C100" s="270" t="e">
        <f>E100/(E$91+E$96)</f>
        <v>#DIV/0!</v>
      </c>
      <c r="D100" s="271"/>
      <c r="E100" s="255">
        <f>Uses!F20</f>
        <v>0</v>
      </c>
      <c r="G100" s="241" t="s">
        <v>819</v>
      </c>
      <c r="K100" s="1052">
        <f>K97-K98-K99</f>
        <v>0</v>
      </c>
      <c r="L100" s="1052"/>
      <c r="M100" s="1052"/>
      <c r="Q100" s="183"/>
      <c r="S100" s="244"/>
      <c r="W100" s="186"/>
    </row>
    <row r="101" spans="2:23">
      <c r="B101" s="183" t="s">
        <v>3060</v>
      </c>
      <c r="C101" s="270"/>
      <c r="D101" s="271"/>
      <c r="E101" s="255">
        <f>Uses!F21+Uses!F22</f>
        <v>0</v>
      </c>
      <c r="G101" s="241"/>
      <c r="K101" s="335"/>
      <c r="L101" s="335"/>
      <c r="M101" s="335"/>
      <c r="Q101" s="183"/>
      <c r="S101" s="244"/>
      <c r="W101" s="186"/>
    </row>
    <row r="102" spans="2:23">
      <c r="B102" s="274"/>
      <c r="C102" s="201"/>
      <c r="D102" s="191" t="s">
        <v>849</v>
      </c>
      <c r="E102" s="262">
        <f>E91+E96+E98+E99+E100+E101</f>
        <v>0</v>
      </c>
      <c r="Q102" s="183"/>
      <c r="S102" s="244"/>
      <c r="W102" s="186"/>
    </row>
    <row r="103" spans="2:23" ht="13.5" thickBot="1">
      <c r="C103" s="209"/>
      <c r="D103" s="209"/>
      <c r="E103" s="255"/>
      <c r="Q103" s="183"/>
      <c r="S103" s="244"/>
      <c r="W103" s="186"/>
    </row>
    <row r="104" spans="2:23" ht="14.25" thickTop="1" thickBot="1">
      <c r="B104" s="1030" t="s">
        <v>821</v>
      </c>
      <c r="C104" s="1031"/>
      <c r="D104" s="1031"/>
      <c r="E104" s="1032"/>
      <c r="G104" s="1041" t="s">
        <v>820</v>
      </c>
      <c r="H104" s="1042"/>
      <c r="I104" s="1042"/>
      <c r="J104" s="1042"/>
      <c r="K104" s="1042"/>
      <c r="L104" s="1042"/>
      <c r="M104" s="1042"/>
      <c r="N104" s="1042"/>
      <c r="O104" s="1043"/>
      <c r="Q104" s="183"/>
      <c r="S104" s="244"/>
      <c r="W104" s="186"/>
    </row>
    <row r="105" spans="2:23" ht="13.5" thickTop="1">
      <c r="B105" s="21" t="s">
        <v>254</v>
      </c>
      <c r="C105" s="275"/>
      <c r="D105" s="275"/>
      <c r="E105" s="255">
        <f>Uses!F27</f>
        <v>0</v>
      </c>
      <c r="K105" s="190" t="s">
        <v>209</v>
      </c>
      <c r="Q105" s="183"/>
      <c r="S105" s="244"/>
      <c r="W105" s="186"/>
    </row>
    <row r="106" spans="2:23">
      <c r="B106" s="21" t="s">
        <v>255</v>
      </c>
      <c r="C106" s="275"/>
      <c r="D106" s="275"/>
      <c r="E106" s="255">
        <f>Uses!F28</f>
        <v>0</v>
      </c>
      <c r="G106" s="276" t="s">
        <v>673</v>
      </c>
      <c r="K106" s="277" t="e">
        <f>ROUND(O106/E$78,0)</f>
        <v>#DIV/0!</v>
      </c>
      <c r="L106" s="251"/>
      <c r="M106" s="251"/>
      <c r="N106" s="251"/>
      <c r="O106" s="247">
        <f>Expenses!J22</f>
        <v>0</v>
      </c>
      <c r="Q106" s="183"/>
      <c r="S106" s="244"/>
      <c r="W106" s="186"/>
    </row>
    <row r="107" spans="2:23">
      <c r="B107" s="21" t="s">
        <v>256</v>
      </c>
      <c r="C107" s="275"/>
      <c r="D107" s="275"/>
      <c r="E107" s="255">
        <f>Uses!F29</f>
        <v>0</v>
      </c>
      <c r="G107" s="276" t="s">
        <v>243</v>
      </c>
      <c r="K107" s="277" t="e">
        <f t="shared" ref="K107:K114" si="10">ROUND(O107/E$78,0)</f>
        <v>#DIV/0!</v>
      </c>
      <c r="L107" s="251"/>
      <c r="M107" s="251"/>
      <c r="N107" s="251"/>
      <c r="O107" s="247">
        <f>Expenses!J32</f>
        <v>0</v>
      </c>
      <c r="Q107" s="183"/>
      <c r="S107" s="244"/>
      <c r="W107" s="186"/>
    </row>
    <row r="108" spans="2:23">
      <c r="B108" s="21" t="s">
        <v>257</v>
      </c>
      <c r="C108" s="275"/>
      <c r="D108" s="275"/>
      <c r="E108" s="255">
        <f>Uses!F30</f>
        <v>0</v>
      </c>
      <c r="G108" s="276" t="s">
        <v>330</v>
      </c>
      <c r="K108" s="277" t="e">
        <f t="shared" si="10"/>
        <v>#DIV/0!</v>
      </c>
      <c r="L108" s="251"/>
      <c r="M108" s="251"/>
      <c r="N108" s="251"/>
      <c r="O108" s="247">
        <f>Expenses!J55</f>
        <v>0</v>
      </c>
      <c r="Q108" s="183"/>
      <c r="S108" s="244"/>
      <c r="W108" s="186"/>
    </row>
    <row r="109" spans="2:23">
      <c r="B109" s="21" t="s">
        <v>258</v>
      </c>
      <c r="C109" s="275"/>
      <c r="D109" s="275"/>
      <c r="E109" s="255">
        <f>Uses!F31</f>
        <v>0</v>
      </c>
      <c r="G109" s="276" t="s">
        <v>331</v>
      </c>
      <c r="K109" s="277" t="e">
        <f t="shared" si="10"/>
        <v>#DIV/0!</v>
      </c>
      <c r="L109" s="251"/>
      <c r="M109" s="251"/>
      <c r="N109" s="251"/>
      <c r="O109" s="278">
        <f>Expenses!J67</f>
        <v>0</v>
      </c>
      <c r="Q109" s="183"/>
      <c r="S109" s="244"/>
      <c r="W109" s="186"/>
    </row>
    <row r="110" spans="2:23">
      <c r="B110" s="21" t="s">
        <v>259</v>
      </c>
      <c r="C110" s="209"/>
      <c r="D110" s="209"/>
      <c r="E110" s="255">
        <f>Uses!F32</f>
        <v>0</v>
      </c>
      <c r="G110" s="279" t="s">
        <v>206</v>
      </c>
      <c r="K110" s="277" t="e">
        <f t="shared" si="10"/>
        <v>#DIV/0!</v>
      </c>
      <c r="L110" s="188"/>
      <c r="M110" s="188"/>
      <c r="N110" s="188"/>
      <c r="O110" s="280">
        <f>SUM(O106:O109)</f>
        <v>0</v>
      </c>
      <c r="Q110" s="183"/>
      <c r="S110" s="244"/>
      <c r="W110" s="186"/>
    </row>
    <row r="111" spans="2:23">
      <c r="B111" s="21" t="s">
        <v>260</v>
      </c>
      <c r="C111" s="209"/>
      <c r="D111" s="209"/>
      <c r="E111" s="255">
        <f>Uses!F33</f>
        <v>0</v>
      </c>
      <c r="L111" s="183"/>
      <c r="M111" s="183"/>
      <c r="N111" s="183"/>
      <c r="Q111" s="183"/>
      <c r="S111" s="244"/>
      <c r="W111" s="186"/>
    </row>
    <row r="112" spans="2:23">
      <c r="B112" s="21" t="s">
        <v>261</v>
      </c>
      <c r="C112" s="209"/>
      <c r="D112" s="209"/>
      <c r="E112" s="255">
        <f>Uses!F34</f>
        <v>0</v>
      </c>
      <c r="G112" s="276" t="s">
        <v>332</v>
      </c>
      <c r="K112" s="277" t="e">
        <f t="shared" si="10"/>
        <v>#DIV/0!</v>
      </c>
      <c r="O112" s="188">
        <f>Expenses!J71</f>
        <v>0</v>
      </c>
      <c r="Q112" s="183"/>
      <c r="S112" s="244"/>
      <c r="W112" s="186"/>
    </row>
    <row r="113" spans="2:25">
      <c r="B113" s="21" t="s">
        <v>724</v>
      </c>
      <c r="C113" s="209"/>
      <c r="D113" s="209"/>
      <c r="E113" s="255">
        <f>Uses!F35</f>
        <v>0</v>
      </c>
      <c r="Q113" s="183"/>
      <c r="S113" s="244"/>
      <c r="W113" s="186"/>
    </row>
    <row r="114" spans="2:25">
      <c r="B114" s="21" t="s">
        <v>232</v>
      </c>
      <c r="E114" s="255">
        <f>Uses!F36</f>
        <v>0</v>
      </c>
      <c r="G114" s="279" t="s">
        <v>333</v>
      </c>
      <c r="K114" s="277" t="e">
        <f t="shared" si="10"/>
        <v>#DIV/0!</v>
      </c>
      <c r="L114" s="251"/>
      <c r="M114" s="251"/>
      <c r="N114" s="251"/>
      <c r="O114" s="281">
        <f>SUM(O110:O112)</f>
        <v>0</v>
      </c>
      <c r="Q114" s="183"/>
      <c r="S114" s="244"/>
      <c r="W114" s="186"/>
    </row>
    <row r="115" spans="2:25">
      <c r="B115" s="21" t="s">
        <v>1131</v>
      </c>
      <c r="D115" s="282"/>
      <c r="E115" s="255">
        <f>Uses!F37</f>
        <v>0</v>
      </c>
      <c r="Q115" s="183"/>
      <c r="W115" s="186"/>
    </row>
    <row r="116" spans="2:25">
      <c r="B116" s="21" t="s">
        <v>1132</v>
      </c>
      <c r="D116" s="282"/>
      <c r="E116" s="255">
        <f>Uses!F38</f>
        <v>0</v>
      </c>
      <c r="F116" s="201"/>
      <c r="Q116" s="183"/>
      <c r="W116" s="186"/>
    </row>
    <row r="117" spans="2:25" ht="13.5" thickBot="1">
      <c r="B117" s="21" t="s">
        <v>262</v>
      </c>
      <c r="E117" s="255">
        <f>Uses!F39</f>
        <v>0</v>
      </c>
      <c r="F117" s="201"/>
      <c r="Q117" s="183"/>
      <c r="W117" s="186"/>
    </row>
    <row r="118" spans="2:25" ht="14.25" thickTop="1" thickBot="1">
      <c r="B118" s="21" t="s">
        <v>263</v>
      </c>
      <c r="C118" s="209"/>
      <c r="D118" s="209"/>
      <c r="E118" s="255">
        <f>Uses!F40</f>
        <v>0</v>
      </c>
      <c r="F118" s="225"/>
      <c r="G118" s="1030" t="s">
        <v>822</v>
      </c>
      <c r="H118" s="1031"/>
      <c r="I118" s="1031"/>
      <c r="J118" s="1031"/>
      <c r="K118" s="1031"/>
      <c r="L118" s="1031"/>
      <c r="M118" s="1031"/>
      <c r="N118" s="1031"/>
      <c r="O118" s="1032"/>
      <c r="Q118" s="183"/>
      <c r="W118" s="186"/>
    </row>
    <row r="119" spans="2:25" ht="13.5" thickTop="1">
      <c r="B119" s="21" t="s">
        <v>163</v>
      </c>
      <c r="C119" s="209"/>
      <c r="D119" s="209"/>
      <c r="E119" s="255">
        <f>Uses!F41</f>
        <v>0</v>
      </c>
      <c r="G119" s="209" t="s">
        <v>823</v>
      </c>
      <c r="O119" s="184">
        <f>K100</f>
        <v>0</v>
      </c>
      <c r="Q119" s="183"/>
      <c r="W119" s="186"/>
    </row>
    <row r="120" spans="2:25">
      <c r="B120" s="21" t="s">
        <v>264</v>
      </c>
      <c r="C120" s="271"/>
      <c r="D120" s="271"/>
      <c r="E120" s="255">
        <f>Uses!F42</f>
        <v>0</v>
      </c>
      <c r="G120" s="209" t="s">
        <v>824</v>
      </c>
      <c r="O120" s="214">
        <f>O114</f>
        <v>0</v>
      </c>
      <c r="Q120" s="183"/>
      <c r="W120" s="186"/>
    </row>
    <row r="121" spans="2:25">
      <c r="B121" s="21" t="s">
        <v>265</v>
      </c>
      <c r="C121" s="209"/>
      <c r="D121" s="209"/>
      <c r="E121" s="255">
        <f>Uses!F43</f>
        <v>0</v>
      </c>
      <c r="G121" s="279" t="s">
        <v>337</v>
      </c>
      <c r="O121" s="205">
        <f>O119-O120</f>
        <v>0</v>
      </c>
      <c r="Q121" s="183"/>
      <c r="W121" s="186"/>
    </row>
    <row r="122" spans="2:25">
      <c r="B122" s="21" t="s">
        <v>266</v>
      </c>
      <c r="C122" s="209"/>
      <c r="D122" s="209"/>
      <c r="E122" s="255">
        <f>Uses!F44</f>
        <v>0</v>
      </c>
      <c r="O122" s="283"/>
      <c r="Q122" s="183"/>
      <c r="W122" s="186"/>
    </row>
    <row r="123" spans="2:25" ht="12.75" customHeight="1">
      <c r="B123" s="21" t="s">
        <v>267</v>
      </c>
      <c r="C123" s="209"/>
      <c r="D123" s="209"/>
      <c r="E123" s="255">
        <f>Uses!F45</f>
        <v>0</v>
      </c>
      <c r="G123" s="209" t="s">
        <v>2988</v>
      </c>
      <c r="O123" s="214">
        <f>Sources!F87</f>
        <v>0</v>
      </c>
      <c r="Q123" s="183"/>
      <c r="S123" s="1047"/>
      <c r="T123" s="1047"/>
      <c r="U123" s="284"/>
      <c r="V123" s="284"/>
      <c r="W123" s="186"/>
      <c r="X123" s="284"/>
      <c r="Y123" s="284"/>
    </row>
    <row r="124" spans="2:25">
      <c r="B124" s="21" t="s">
        <v>234</v>
      </c>
      <c r="E124" s="255">
        <f>Uses!F46</f>
        <v>0</v>
      </c>
      <c r="G124" s="279" t="s">
        <v>825</v>
      </c>
      <c r="O124" s="285">
        <f>O121-O123</f>
        <v>0</v>
      </c>
      <c r="Q124" s="183"/>
      <c r="S124" s="1047"/>
      <c r="T124" s="1047"/>
      <c r="U124" s="284"/>
      <c r="V124" s="284"/>
      <c r="W124" s="186"/>
      <c r="X124" s="284"/>
      <c r="Y124" s="284"/>
    </row>
    <row r="125" spans="2:25">
      <c r="B125" s="21" t="s">
        <v>268</v>
      </c>
      <c r="C125" s="209"/>
      <c r="D125" s="209"/>
      <c r="E125" s="255">
        <f>Uses!F47</f>
        <v>0</v>
      </c>
      <c r="G125" s="276"/>
      <c r="I125" s="190"/>
      <c r="J125" s="190"/>
      <c r="K125" s="190"/>
      <c r="O125" s="183"/>
      <c r="Q125" s="183"/>
      <c r="S125" s="1047"/>
      <c r="T125" s="1047"/>
      <c r="U125" s="284"/>
      <c r="V125" s="284"/>
      <c r="W125" s="186"/>
      <c r="X125" s="284"/>
      <c r="Y125" s="284"/>
    </row>
    <row r="126" spans="2:25">
      <c r="B126" s="21" t="s">
        <v>225</v>
      </c>
      <c r="E126" s="255">
        <f>Uses!F48</f>
        <v>0</v>
      </c>
      <c r="G126" s="183" t="s">
        <v>8</v>
      </c>
      <c r="H126" s="286"/>
      <c r="K126" s="287" t="e">
        <f>-O81/(O80-K151)</f>
        <v>#DIV/0!</v>
      </c>
      <c r="O126" s="288"/>
      <c r="Q126" s="183"/>
      <c r="S126" s="1047"/>
      <c r="T126" s="1047"/>
      <c r="W126" s="186"/>
    </row>
    <row r="127" spans="2:25">
      <c r="B127" s="21" t="s">
        <v>3273</v>
      </c>
      <c r="C127" s="209"/>
      <c r="D127" s="289"/>
      <c r="E127" s="255">
        <f>Uses!F49</f>
        <v>0</v>
      </c>
      <c r="G127" s="183" t="s">
        <v>3413</v>
      </c>
      <c r="H127" s="286"/>
      <c r="K127" s="287" t="e">
        <f>-O81/E80</f>
        <v>#DIV/0!</v>
      </c>
      <c r="L127" s="290"/>
      <c r="M127" s="290"/>
      <c r="N127" s="290"/>
      <c r="O127" s="231"/>
      <c r="Q127" s="183"/>
      <c r="S127" s="1047"/>
      <c r="T127" s="1047"/>
      <c r="W127" s="186"/>
    </row>
    <row r="128" spans="2:25" ht="15">
      <c r="B128" s="21" t="s">
        <v>227</v>
      </c>
      <c r="E128" s="255">
        <f>Uses!F50</f>
        <v>0</v>
      </c>
      <c r="G128" s="183" t="s">
        <v>3412</v>
      </c>
      <c r="J128" s="21"/>
      <c r="K128" s="862" t="e">
        <f>-O81/E81</f>
        <v>#DIV/0!</v>
      </c>
      <c r="L128" s="291"/>
      <c r="M128" s="292"/>
      <c r="N128" s="166"/>
      <c r="O128" s="293"/>
      <c r="Q128" s="183"/>
      <c r="W128" s="186"/>
    </row>
    <row r="129" spans="2:23" ht="15">
      <c r="B129" s="21" t="s">
        <v>229</v>
      </c>
      <c r="E129" s="255">
        <f>Uses!F51</f>
        <v>0</v>
      </c>
      <c r="G129" s="294"/>
      <c r="H129" s="21"/>
      <c r="I129"/>
      <c r="J129"/>
      <c r="K129" s="21"/>
      <c r="L129" s="291"/>
      <c r="M129" s="291"/>
      <c r="N129" s="291"/>
      <c r="O129" s="119"/>
      <c r="Q129" s="183"/>
      <c r="W129" s="186"/>
    </row>
    <row r="130" spans="2:23">
      <c r="B130" s="21" t="s">
        <v>1130</v>
      </c>
      <c r="E130" s="255">
        <f>Uses!F52</f>
        <v>0</v>
      </c>
      <c r="G130" s="9"/>
      <c r="H130" s="9"/>
      <c r="I130" s="9"/>
      <c r="J130" s="9"/>
      <c r="K130" s="9"/>
      <c r="L130" s="291"/>
      <c r="M130" s="9"/>
      <c r="N130" s="291"/>
      <c r="O130" s="9"/>
      <c r="Q130" s="183"/>
      <c r="W130" s="186"/>
    </row>
    <row r="131" spans="2:23" ht="15">
      <c r="B131" s="21" t="s">
        <v>230</v>
      </c>
      <c r="E131" s="255">
        <f>Uses!F53</f>
        <v>0</v>
      </c>
      <c r="G131" s="26"/>
      <c r="H131" s="26"/>
      <c r="I131" s="26"/>
      <c r="J131" s="295"/>
      <c r="K131" s="177"/>
      <c r="L131" s="291"/>
      <c r="M131" s="296"/>
      <c r="N131" s="291"/>
      <c r="O131" s="119"/>
      <c r="Q131" s="183"/>
      <c r="W131" s="186"/>
    </row>
    <row r="132" spans="2:23" ht="15">
      <c r="B132" s="21" t="s">
        <v>231</v>
      </c>
      <c r="E132" s="255">
        <f>Uses!F54</f>
        <v>0</v>
      </c>
      <c r="G132" s="26"/>
      <c r="H132" s="26"/>
      <c r="I132" s="26"/>
      <c r="J132" s="295"/>
      <c r="K132" s="177"/>
      <c r="L132" s="291"/>
      <c r="M132" s="296"/>
      <c r="N132" s="291"/>
      <c r="O132" s="119"/>
      <c r="Q132" s="183"/>
      <c r="W132" s="186"/>
    </row>
    <row r="133" spans="2:23" ht="15">
      <c r="B133" s="21" t="s">
        <v>938</v>
      </c>
      <c r="E133" s="255">
        <f>Uses!F55</f>
        <v>0</v>
      </c>
      <c r="G133" s="26"/>
      <c r="H133" s="26"/>
      <c r="I133" s="26"/>
      <c r="J133" s="295"/>
      <c r="K133" s="177"/>
      <c r="L133" s="291"/>
      <c r="M133" s="296"/>
      <c r="N133" s="291"/>
      <c r="O133" s="119"/>
      <c r="Q133" s="183"/>
      <c r="W133" s="186"/>
    </row>
    <row r="134" spans="2:23" ht="15">
      <c r="B134" s="21" t="s">
        <v>233</v>
      </c>
      <c r="E134" s="255">
        <f>Uses!F56</f>
        <v>0</v>
      </c>
      <c r="G134" s="26"/>
      <c r="H134" s="26"/>
      <c r="I134" s="26"/>
      <c r="J134" s="295"/>
      <c r="K134" s="177"/>
      <c r="L134" s="291"/>
      <c r="M134" s="296"/>
      <c r="N134" s="291"/>
      <c r="O134" s="119"/>
      <c r="Q134" s="183"/>
      <c r="W134" s="186"/>
    </row>
    <row r="135" spans="2:23" ht="15">
      <c r="B135" s="21" t="s">
        <v>235</v>
      </c>
      <c r="E135" s="255">
        <f>Uses!F57</f>
        <v>0</v>
      </c>
      <c r="G135" s="26"/>
      <c r="H135" s="26"/>
      <c r="I135" s="26"/>
      <c r="J135" s="295"/>
      <c r="K135" s="178"/>
      <c r="L135" s="291"/>
      <c r="M135" s="296"/>
      <c r="N135" s="291"/>
      <c r="O135" s="119"/>
      <c r="Q135" s="183"/>
      <c r="W135" s="186"/>
    </row>
    <row r="136" spans="2:23" ht="15">
      <c r="B136" s="21" t="s">
        <v>236</v>
      </c>
      <c r="E136" s="255">
        <f>Uses!F58</f>
        <v>0</v>
      </c>
      <c r="G136" s="26"/>
      <c r="H136" s="26"/>
      <c r="I136" s="26"/>
      <c r="J136" s="295"/>
      <c r="K136" s="177"/>
      <c r="L136" s="291"/>
      <c r="M136" s="296"/>
      <c r="N136" s="291"/>
      <c r="O136" s="119"/>
      <c r="Q136" s="183"/>
      <c r="W136" s="186"/>
    </row>
    <row r="137" spans="2:23" ht="15">
      <c r="B137" s="21" t="s">
        <v>237</v>
      </c>
      <c r="E137" s="255">
        <f>Uses!F59</f>
        <v>0</v>
      </c>
      <c r="G137"/>
      <c r="H137"/>
      <c r="I137" s="7"/>
      <c r="J137" s="22"/>
      <c r="K137" s="21"/>
      <c r="L137" s="291"/>
      <c r="M137" s="291"/>
      <c r="N137" s="291"/>
      <c r="Q137" s="183"/>
      <c r="W137" s="186"/>
    </row>
    <row r="138" spans="2:23">
      <c r="B138" s="21" t="s">
        <v>238</v>
      </c>
      <c r="E138" s="255">
        <f>Uses!F60</f>
        <v>0</v>
      </c>
      <c r="O138" s="183"/>
      <c r="Q138" s="183"/>
      <c r="W138" s="186"/>
    </row>
    <row r="139" spans="2:23">
      <c r="B139" s="21" t="s">
        <v>3368</v>
      </c>
      <c r="E139" s="255">
        <f>Uses!F61</f>
        <v>0</v>
      </c>
      <c r="F139" s="297"/>
      <c r="G139" s="241" t="s">
        <v>2943</v>
      </c>
      <c r="L139" s="183"/>
      <c r="M139" s="183"/>
      <c r="N139" s="183"/>
      <c r="Q139" s="183"/>
      <c r="W139" s="186"/>
    </row>
    <row r="140" spans="2:23">
      <c r="B140" s="21" t="s">
        <v>240</v>
      </c>
      <c r="E140" s="255">
        <f>Uses!F62</f>
        <v>0</v>
      </c>
      <c r="F140" s="298"/>
      <c r="H140" s="209" t="s">
        <v>943</v>
      </c>
      <c r="I140" s="209"/>
      <c r="J140" s="209"/>
      <c r="K140" s="209"/>
      <c r="M140" s="299">
        <f>Uses!F88</f>
        <v>0</v>
      </c>
      <c r="N140" s="299"/>
      <c r="Q140" s="183"/>
      <c r="W140" s="186"/>
    </row>
    <row r="141" spans="2:23">
      <c r="B141" s="21" t="s">
        <v>241</v>
      </c>
      <c r="E141" s="255">
        <f>Uses!F63</f>
        <v>0</v>
      </c>
      <c r="G141" s="300">
        <v>1</v>
      </c>
      <c r="H141" s="209">
        <f>Uses!D89</f>
        <v>0</v>
      </c>
      <c r="I141" s="209"/>
      <c r="J141" s="209"/>
      <c r="K141" s="209"/>
      <c r="L141" s="298"/>
      <c r="M141" s="299">
        <f>Uses!F89</f>
        <v>0</v>
      </c>
      <c r="N141" s="299"/>
      <c r="Q141" s="183"/>
      <c r="W141" s="186"/>
    </row>
    <row r="142" spans="2:23">
      <c r="B142" s="21" t="s">
        <v>242</v>
      </c>
      <c r="E142" s="255">
        <f>Uses!F64</f>
        <v>0</v>
      </c>
      <c r="G142" s="300">
        <v>2</v>
      </c>
      <c r="H142" s="209">
        <f>Uses!D90</f>
        <v>0</v>
      </c>
      <c r="I142" s="209"/>
      <c r="J142" s="209"/>
      <c r="K142" s="209"/>
      <c r="M142" s="299">
        <f>Uses!F90</f>
        <v>0</v>
      </c>
      <c r="N142" s="299"/>
      <c r="Q142" s="183"/>
      <c r="W142" s="186"/>
    </row>
    <row r="143" spans="2:23">
      <c r="B143" s="21" t="s">
        <v>243</v>
      </c>
      <c r="E143" s="255">
        <f>Uses!F65</f>
        <v>0</v>
      </c>
      <c r="G143" s="300">
        <v>3</v>
      </c>
      <c r="H143" s="209">
        <f>Uses!D91</f>
        <v>0</v>
      </c>
      <c r="I143" s="209"/>
      <c r="J143" s="209"/>
      <c r="K143" s="209"/>
      <c r="M143" s="299">
        <f>Uses!F91</f>
        <v>0</v>
      </c>
      <c r="N143" s="299"/>
      <c r="Q143" s="183"/>
      <c r="W143" s="186"/>
    </row>
    <row r="144" spans="2:23">
      <c r="B144" s="21" t="s">
        <v>3005</v>
      </c>
      <c r="E144" s="184">
        <f>K151</f>
        <v>0</v>
      </c>
      <c r="G144" s="300">
        <v>4</v>
      </c>
      <c r="H144" s="209">
        <f>Uses!D92</f>
        <v>0</v>
      </c>
      <c r="I144" s="209"/>
      <c r="J144" s="209"/>
      <c r="K144" s="209"/>
      <c r="M144" s="299">
        <f>Uses!F92</f>
        <v>0</v>
      </c>
      <c r="N144" s="299"/>
      <c r="Q144" s="183"/>
      <c r="W144" s="186"/>
    </row>
    <row r="145" spans="2:23">
      <c r="B145" s="334" t="s">
        <v>2891</v>
      </c>
      <c r="E145" s="255">
        <f>Uses!F68</f>
        <v>0</v>
      </c>
      <c r="G145" s="300">
        <v>5</v>
      </c>
      <c r="H145" s="209">
        <f>Uses!D93</f>
        <v>0</v>
      </c>
      <c r="I145" s="209"/>
      <c r="J145" s="209"/>
      <c r="K145" s="209"/>
      <c r="M145" s="299">
        <f>Uses!F93</f>
        <v>0</v>
      </c>
      <c r="N145" s="299"/>
      <c r="O145" s="301"/>
      <c r="Q145" s="183"/>
      <c r="W145" s="186"/>
    </row>
    <row r="146" spans="2:23">
      <c r="B146" s="21" t="s">
        <v>228</v>
      </c>
      <c r="C146" s="302" t="e">
        <f>Uses!D67</f>
        <v>#DIV/0!</v>
      </c>
      <c r="D146" s="297" t="s">
        <v>2897</v>
      </c>
      <c r="E146" s="255">
        <f>Uses!F67</f>
        <v>0</v>
      </c>
      <c r="G146" s="300">
        <v>6</v>
      </c>
      <c r="H146" s="209">
        <f>Uses!D94</f>
        <v>0</v>
      </c>
      <c r="I146" s="209"/>
      <c r="J146" s="209"/>
      <c r="K146" s="209"/>
      <c r="L146" s="301"/>
      <c r="M146" s="299">
        <f>Uses!F94</f>
        <v>0</v>
      </c>
      <c r="N146" s="299"/>
      <c r="O146" s="301"/>
      <c r="Q146" s="183"/>
      <c r="W146" s="186"/>
    </row>
    <row r="147" spans="2:23">
      <c r="B147" s="21" t="s">
        <v>244</v>
      </c>
      <c r="C147" s="297">
        <f>Uses!D69</f>
        <v>0</v>
      </c>
      <c r="D147" s="297"/>
      <c r="E147" s="255">
        <f>Uses!F69</f>
        <v>0</v>
      </c>
      <c r="G147" s="300">
        <v>7</v>
      </c>
      <c r="H147" s="209">
        <f>Uses!D95</f>
        <v>0</v>
      </c>
      <c r="I147" s="209"/>
      <c r="J147" s="209"/>
      <c r="K147" s="209"/>
      <c r="L147" s="284"/>
      <c r="M147" s="299">
        <f>Uses!F95</f>
        <v>0</v>
      </c>
      <c r="N147" s="299"/>
      <c r="Q147" s="183"/>
      <c r="W147" s="186"/>
    </row>
    <row r="148" spans="2:23">
      <c r="B148" s="21" t="s">
        <v>245</v>
      </c>
      <c r="C148" s="297">
        <f>Uses!D70</f>
        <v>0</v>
      </c>
      <c r="E148" s="255">
        <f>Uses!F70</f>
        <v>0</v>
      </c>
      <c r="G148" s="300">
        <v>8</v>
      </c>
      <c r="H148" s="209">
        <f>Uses!D96</f>
        <v>0</v>
      </c>
      <c r="I148" s="209"/>
      <c r="J148" s="209"/>
      <c r="K148" s="209"/>
      <c r="L148" s="284"/>
      <c r="M148" s="299">
        <f>Uses!F96</f>
        <v>0</v>
      </c>
      <c r="N148" s="299"/>
      <c r="Q148" s="183"/>
      <c r="W148" s="186"/>
    </row>
    <row r="149" spans="2:23">
      <c r="B149" s="21" t="s">
        <v>246</v>
      </c>
      <c r="C149" s="297">
        <f>Uses!D71</f>
        <v>0</v>
      </c>
      <c r="E149" s="255">
        <f>Uses!F71</f>
        <v>0</v>
      </c>
      <c r="G149" s="300">
        <v>9</v>
      </c>
      <c r="H149" s="209">
        <f>Uses!D97</f>
        <v>0</v>
      </c>
      <c r="I149" s="209"/>
      <c r="J149" s="209"/>
      <c r="K149" s="209"/>
      <c r="L149" s="284"/>
      <c r="M149" s="299">
        <f>Uses!F97</f>
        <v>0</v>
      </c>
      <c r="N149" s="299"/>
      <c r="Q149" s="183"/>
      <c r="W149" s="186"/>
    </row>
    <row r="150" spans="2:23">
      <c r="B150" s="21" t="s">
        <v>247</v>
      </c>
      <c r="C150" s="297">
        <f>Uses!D72</f>
        <v>0</v>
      </c>
      <c r="E150" s="255">
        <f>Uses!F72</f>
        <v>0</v>
      </c>
      <c r="G150" s="300">
        <v>10</v>
      </c>
      <c r="H150" s="209">
        <f>Uses!D98</f>
        <v>0</v>
      </c>
      <c r="I150" s="209"/>
      <c r="J150" s="209"/>
      <c r="K150" s="209"/>
      <c r="M150" s="299">
        <f>Uses!F98</f>
        <v>0</v>
      </c>
      <c r="N150" s="299"/>
      <c r="Q150" s="183"/>
      <c r="W150" s="186"/>
    </row>
    <row r="151" spans="2:23" ht="13.5" thickBot="1">
      <c r="B151" s="21" t="s">
        <v>248</v>
      </c>
      <c r="C151" s="297">
        <f>Uses!D73</f>
        <v>0</v>
      </c>
      <c r="E151" s="255">
        <f>Uses!F73</f>
        <v>0</v>
      </c>
      <c r="K151" s="1048">
        <f>SUM(M140:M150)</f>
        <v>0</v>
      </c>
      <c r="L151" s="1048"/>
      <c r="M151" s="1048"/>
      <c r="N151" s="303"/>
      <c r="Q151" s="183"/>
      <c r="W151" s="186"/>
    </row>
    <row r="152" spans="2:23" ht="14.25" thickTop="1" thickBot="1">
      <c r="B152" s="21" t="s">
        <v>249</v>
      </c>
      <c r="C152" s="297">
        <f>Uses!D74</f>
        <v>0</v>
      </c>
      <c r="E152" s="255">
        <f>Uses!F74</f>
        <v>0</v>
      </c>
      <c r="G152" s="1030" t="s">
        <v>827</v>
      </c>
      <c r="H152" s="1031"/>
      <c r="I152" s="1031"/>
      <c r="J152" s="1031"/>
      <c r="K152" s="1031"/>
      <c r="L152" s="1031"/>
      <c r="M152" s="1031"/>
      <c r="N152" s="1031"/>
      <c r="O152" s="1032"/>
      <c r="Q152" s="183"/>
      <c r="W152" s="186"/>
    </row>
    <row r="153" spans="2:23" ht="13.5" thickTop="1">
      <c r="B153" s="21" t="s">
        <v>250</v>
      </c>
      <c r="C153" s="297">
        <f>Uses!D75</f>
        <v>0</v>
      </c>
      <c r="E153" s="255">
        <f>Uses!F75</f>
        <v>0</v>
      </c>
      <c r="G153" s="183" t="s">
        <v>848</v>
      </c>
      <c r="H153" s="209"/>
      <c r="I153" s="209"/>
      <c r="J153" s="184">
        <f>E160+E102</f>
        <v>0</v>
      </c>
      <c r="L153" s="183"/>
      <c r="N153" s="183"/>
      <c r="O153" s="255">
        <f>E102</f>
        <v>0</v>
      </c>
      <c r="Q153" s="183"/>
      <c r="W153" s="186"/>
    </row>
    <row r="154" spans="2:23">
      <c r="B154" s="21" t="s">
        <v>251</v>
      </c>
      <c r="C154" s="297">
        <f>Uses!D76</f>
        <v>0</v>
      </c>
      <c r="E154" s="255">
        <f>Uses!F76</f>
        <v>0</v>
      </c>
      <c r="G154" s="183" t="s">
        <v>3006</v>
      </c>
      <c r="H154" s="209"/>
      <c r="I154" s="209"/>
      <c r="L154" s="183"/>
      <c r="N154" s="183"/>
      <c r="O154" s="304">
        <f>Uses!F83</f>
        <v>0</v>
      </c>
      <c r="Q154" s="183"/>
      <c r="S154" s="244"/>
      <c r="W154" s="186"/>
    </row>
    <row r="155" spans="2:23">
      <c r="B155" s="21" t="s">
        <v>252</v>
      </c>
      <c r="C155" s="297">
        <f>Uses!D77</f>
        <v>0</v>
      </c>
      <c r="E155" s="255">
        <f>Uses!F77</f>
        <v>0</v>
      </c>
      <c r="G155" s="183" t="s">
        <v>335</v>
      </c>
      <c r="L155" s="183"/>
      <c r="N155" s="183"/>
      <c r="O155" s="304">
        <f>Uses!F82</f>
        <v>0</v>
      </c>
      <c r="Q155" s="183"/>
      <c r="S155" s="244"/>
      <c r="W155" s="186"/>
    </row>
    <row r="156" spans="2:23">
      <c r="B156" s="21" t="s">
        <v>253</v>
      </c>
      <c r="C156" s="297">
        <f>Uses!D78</f>
        <v>0</v>
      </c>
      <c r="E156" s="255">
        <f>Uses!F78</f>
        <v>0</v>
      </c>
      <c r="G156" s="183" t="s">
        <v>792</v>
      </c>
      <c r="H156" s="209"/>
      <c r="I156" s="209"/>
      <c r="L156" s="183"/>
      <c r="N156" s="183"/>
      <c r="O156" s="305">
        <f>E157</f>
        <v>0</v>
      </c>
      <c r="Q156" s="183"/>
      <c r="S156" s="244"/>
      <c r="W156" s="186"/>
    </row>
    <row r="157" spans="2:23" ht="15">
      <c r="B157" s="82"/>
      <c r="D157" s="191" t="s">
        <v>2895</v>
      </c>
      <c r="E157" s="255">
        <f>SUM(E105:E156)</f>
        <v>0</v>
      </c>
      <c r="G157" s="279" t="s">
        <v>828</v>
      </c>
      <c r="H157" s="209"/>
      <c r="I157" s="209"/>
      <c r="L157" s="183"/>
      <c r="N157" s="183"/>
      <c r="O157" s="306">
        <f>SUM(O153:O156)</f>
        <v>0</v>
      </c>
      <c r="Q157" s="183"/>
      <c r="S157" s="244"/>
      <c r="W157" s="186"/>
    </row>
    <row r="158" spans="2:23">
      <c r="Q158" s="183"/>
      <c r="S158" s="244"/>
      <c r="W158" s="186"/>
    </row>
    <row r="159" spans="2:23">
      <c r="C159" s="190"/>
      <c r="D159" s="289"/>
      <c r="E159" s="307"/>
      <c r="Q159" s="183"/>
      <c r="S159" s="244"/>
      <c r="W159" s="186"/>
    </row>
    <row r="160" spans="2:23">
      <c r="C160" s="209"/>
      <c r="D160" s="191"/>
      <c r="E160" s="308"/>
      <c r="Q160" s="183"/>
      <c r="S160" s="244"/>
      <c r="W160" s="186"/>
    </row>
    <row r="161" spans="3:23">
      <c r="Q161" s="183"/>
      <c r="S161" s="244"/>
      <c r="W161" s="186"/>
    </row>
    <row r="162" spans="3:23">
      <c r="E162" s="183"/>
      <c r="Q162" s="183"/>
      <c r="S162" s="244"/>
      <c r="W162" s="186"/>
    </row>
    <row r="163" spans="3:23">
      <c r="E163" s="183"/>
      <c r="Q163" s="183"/>
      <c r="S163" s="244"/>
      <c r="W163" s="186"/>
    </row>
    <row r="164" spans="3:23">
      <c r="E164" s="183"/>
      <c r="Q164" s="183"/>
      <c r="S164" s="244"/>
      <c r="W164" s="186"/>
    </row>
    <row r="165" spans="3:23">
      <c r="E165" s="183"/>
      <c r="Q165" s="183"/>
      <c r="S165" s="244"/>
      <c r="W165" s="186"/>
    </row>
    <row r="166" spans="3:23">
      <c r="E166" s="183"/>
      <c r="Q166" s="183"/>
      <c r="S166" s="244"/>
      <c r="W166" s="186"/>
    </row>
    <row r="167" spans="3:23">
      <c r="E167" s="183"/>
      <c r="Q167" s="183"/>
      <c r="S167" s="244"/>
      <c r="W167" s="186"/>
    </row>
    <row r="168" spans="3:23">
      <c r="C168" s="209"/>
      <c r="D168" s="209"/>
      <c r="Q168" s="183"/>
      <c r="W168" s="186"/>
    </row>
    <row r="169" spans="3:23">
      <c r="Q169" s="183"/>
      <c r="W169" s="186"/>
    </row>
    <row r="170" spans="3:23">
      <c r="Q170" s="183"/>
      <c r="W170" s="186"/>
    </row>
    <row r="171" spans="3:23">
      <c r="Q171" s="183"/>
      <c r="W171" s="186"/>
    </row>
    <row r="172" spans="3:23">
      <c r="Q172" s="183"/>
      <c r="W172" s="186"/>
    </row>
    <row r="173" spans="3:23">
      <c r="Q173" s="183"/>
      <c r="W173" s="186"/>
    </row>
    <row r="174" spans="3:23">
      <c r="Q174" s="183"/>
      <c r="W174" s="186"/>
    </row>
    <row r="175" spans="3:23">
      <c r="Q175" s="183"/>
      <c r="W175" s="186"/>
    </row>
    <row r="176" spans="3:23">
      <c r="Q176" s="183"/>
      <c r="W176" s="186"/>
    </row>
    <row r="177" spans="17:23">
      <c r="Q177" s="183"/>
      <c r="W177" s="186"/>
    </row>
    <row r="178" spans="17:23">
      <c r="Q178" s="183"/>
      <c r="W178" s="186"/>
    </row>
    <row r="179" spans="17:23">
      <c r="Q179" s="183"/>
      <c r="W179" s="186"/>
    </row>
    <row r="180" spans="17:23">
      <c r="Q180" s="183"/>
      <c r="W180" s="186"/>
    </row>
    <row r="181" spans="17:23">
      <c r="Q181" s="183"/>
      <c r="W181" s="186"/>
    </row>
    <row r="182" spans="17:23">
      <c r="Q182" s="183"/>
      <c r="W182" s="186"/>
    </row>
    <row r="183" spans="17:23">
      <c r="Q183" s="183"/>
      <c r="W183" s="186"/>
    </row>
    <row r="184" spans="17:23">
      <c r="Q184" s="183"/>
      <c r="W184" s="186"/>
    </row>
    <row r="185" spans="17:23">
      <c r="Q185" s="183"/>
      <c r="W185" s="186"/>
    </row>
    <row r="186" spans="17:23">
      <c r="Q186" s="183"/>
      <c r="W186" s="186"/>
    </row>
    <row r="187" spans="17:23">
      <c r="Q187" s="183"/>
      <c r="W187" s="186"/>
    </row>
    <row r="188" spans="17:23">
      <c r="Q188" s="183"/>
      <c r="W188" s="186"/>
    </row>
    <row r="189" spans="17:23">
      <c r="Q189" s="183"/>
      <c r="W189" s="186"/>
    </row>
    <row r="190" spans="17:23">
      <c r="Q190" s="183"/>
      <c r="W190" s="186"/>
    </row>
    <row r="191" spans="17:23">
      <c r="Q191" s="183"/>
      <c r="W191" s="186"/>
    </row>
    <row r="192" spans="17:23">
      <c r="Q192" s="183"/>
      <c r="W192" s="186"/>
    </row>
    <row r="193" spans="17:23">
      <c r="Q193" s="183"/>
      <c r="W193" s="186"/>
    </row>
    <row r="194" spans="17:23">
      <c r="Q194" s="183"/>
      <c r="W194" s="186"/>
    </row>
    <row r="195" spans="17:23">
      <c r="Q195" s="183"/>
      <c r="W195" s="186"/>
    </row>
    <row r="196" spans="17:23">
      <c r="Q196" s="183"/>
      <c r="W196" s="186"/>
    </row>
    <row r="197" spans="17:23">
      <c r="Q197" s="183"/>
      <c r="W197" s="186"/>
    </row>
    <row r="198" spans="17:23">
      <c r="Q198" s="183"/>
      <c r="W198" s="186"/>
    </row>
    <row r="199" spans="17:23">
      <c r="Q199" s="183"/>
      <c r="W199" s="186"/>
    </row>
    <row r="200" spans="17:23">
      <c r="Q200" s="183"/>
      <c r="W200" s="186"/>
    </row>
    <row r="201" spans="17:23">
      <c r="Q201" s="183"/>
      <c r="W201" s="186"/>
    </row>
    <row r="202" spans="17:23">
      <c r="Q202" s="183"/>
      <c r="W202" s="186"/>
    </row>
    <row r="203" spans="17:23">
      <c r="Q203" s="183"/>
      <c r="W203" s="186"/>
    </row>
    <row r="204" spans="17:23">
      <c r="Q204" s="183"/>
      <c r="W204" s="186"/>
    </row>
    <row r="205" spans="17:23">
      <c r="Q205" s="183"/>
      <c r="W205" s="186"/>
    </row>
    <row r="206" spans="17:23">
      <c r="Q206" s="183"/>
      <c r="W206" s="186"/>
    </row>
    <row r="207" spans="17:23">
      <c r="Q207" s="183"/>
      <c r="W207" s="186"/>
    </row>
    <row r="208" spans="17:23">
      <c r="Q208" s="183"/>
      <c r="W208" s="186"/>
    </row>
    <row r="209" spans="17:23">
      <c r="Q209" s="183"/>
      <c r="W209" s="186"/>
    </row>
    <row r="210" spans="17:23">
      <c r="Q210" s="183"/>
      <c r="W210" s="186"/>
    </row>
    <row r="211" spans="17:23">
      <c r="Q211" s="183"/>
      <c r="W211" s="186"/>
    </row>
    <row r="212" spans="17:23">
      <c r="Q212" s="183"/>
      <c r="W212" s="186"/>
    </row>
    <row r="213" spans="17:23">
      <c r="Q213" s="183"/>
      <c r="W213" s="186"/>
    </row>
    <row r="214" spans="17:23">
      <c r="Q214" s="183"/>
      <c r="W214" s="186"/>
    </row>
    <row r="215" spans="17:23">
      <c r="Q215" s="183"/>
      <c r="W215" s="186"/>
    </row>
    <row r="216" spans="17:23">
      <c r="Q216" s="183"/>
      <c r="W216" s="186"/>
    </row>
    <row r="217" spans="17:23">
      <c r="Q217" s="183"/>
      <c r="W217" s="186"/>
    </row>
    <row r="218" spans="17:23">
      <c r="Q218" s="183"/>
      <c r="W218" s="186"/>
    </row>
    <row r="219" spans="17:23">
      <c r="Q219" s="183"/>
      <c r="W219" s="186"/>
    </row>
    <row r="220" spans="17:23">
      <c r="Q220" s="183"/>
      <c r="W220" s="186"/>
    </row>
    <row r="221" spans="17:23">
      <c r="Q221" s="183"/>
      <c r="W221" s="186"/>
    </row>
    <row r="222" spans="17:23">
      <c r="Q222" s="183"/>
      <c r="W222" s="186"/>
    </row>
    <row r="223" spans="17:23">
      <c r="Q223" s="183"/>
      <c r="W223" s="186"/>
    </row>
    <row r="224" spans="17:23">
      <c r="Q224" s="183"/>
      <c r="W224" s="186"/>
    </row>
    <row r="225" spans="17:23">
      <c r="Q225" s="183"/>
      <c r="W225" s="186"/>
    </row>
    <row r="226" spans="17:23">
      <c r="Q226" s="183"/>
      <c r="W226" s="186"/>
    </row>
    <row r="227" spans="17:23">
      <c r="Q227" s="183"/>
      <c r="W227" s="186"/>
    </row>
    <row r="228" spans="17:23">
      <c r="Q228" s="183"/>
      <c r="W228" s="186"/>
    </row>
    <row r="229" spans="17:23">
      <c r="Q229" s="183"/>
      <c r="W229" s="186"/>
    </row>
    <row r="230" spans="17:23">
      <c r="Q230" s="183"/>
      <c r="W230" s="186"/>
    </row>
    <row r="231" spans="17:23">
      <c r="Q231" s="183"/>
      <c r="W231" s="186"/>
    </row>
    <row r="232" spans="17:23">
      <c r="Q232" s="183"/>
      <c r="W232" s="186"/>
    </row>
    <row r="233" spans="17:23">
      <c r="Q233" s="183"/>
      <c r="W233" s="186"/>
    </row>
    <row r="234" spans="17:23">
      <c r="Q234" s="183"/>
      <c r="W234" s="186"/>
    </row>
    <row r="235" spans="17:23">
      <c r="Q235" s="183"/>
      <c r="W235" s="186"/>
    </row>
    <row r="236" spans="17:23">
      <c r="Q236" s="183"/>
      <c r="W236" s="186"/>
    </row>
    <row r="237" spans="17:23">
      <c r="Q237" s="183"/>
      <c r="W237" s="186"/>
    </row>
    <row r="238" spans="17:23">
      <c r="Q238" s="183"/>
      <c r="W238" s="186"/>
    </row>
    <row r="239" spans="17:23">
      <c r="Q239" s="183"/>
      <c r="W239" s="186"/>
    </row>
    <row r="240" spans="17:23">
      <c r="Q240" s="183"/>
    </row>
    <row r="241" spans="17:17">
      <c r="Q241" s="183"/>
    </row>
    <row r="242" spans="17:17">
      <c r="Q242" s="183"/>
    </row>
    <row r="243" spans="17:17">
      <c r="Q243" s="183"/>
    </row>
    <row r="244" spans="17:17">
      <c r="Q244" s="183"/>
    </row>
    <row r="245" spans="17:17">
      <c r="Q245" s="183"/>
    </row>
    <row r="246" spans="17:17">
      <c r="Q246" s="183"/>
    </row>
    <row r="247" spans="17:17">
      <c r="Q247" s="183"/>
    </row>
    <row r="248" spans="17:17">
      <c r="Q248" s="183"/>
    </row>
    <row r="249" spans="17:17">
      <c r="Q249" s="183"/>
    </row>
    <row r="250" spans="17:17">
      <c r="Q250" s="183"/>
    </row>
    <row r="251" spans="17:17">
      <c r="Q251" s="183"/>
    </row>
    <row r="252" spans="17:17">
      <c r="Q252" s="183"/>
    </row>
    <row r="253" spans="17:17">
      <c r="Q253" s="183"/>
    </row>
    <row r="254" spans="17:17">
      <c r="Q254" s="183"/>
    </row>
    <row r="255" spans="17:17">
      <c r="Q255" s="183"/>
    </row>
    <row r="256" spans="17:17">
      <c r="Q256" s="183"/>
    </row>
    <row r="257" spans="17:17">
      <c r="Q257" s="183"/>
    </row>
    <row r="258" spans="17:17">
      <c r="Q258" s="183"/>
    </row>
    <row r="259" spans="17:17">
      <c r="Q259" s="183"/>
    </row>
    <row r="260" spans="17:17">
      <c r="Q260" s="183"/>
    </row>
    <row r="261" spans="17:17">
      <c r="Q261" s="183"/>
    </row>
    <row r="262" spans="17:17">
      <c r="Q262" s="183"/>
    </row>
    <row r="263" spans="17:17">
      <c r="Q263" s="183"/>
    </row>
    <row r="264" spans="17:17">
      <c r="Q264" s="183"/>
    </row>
    <row r="265" spans="17:17">
      <c r="Q265" s="183"/>
    </row>
    <row r="266" spans="17:17">
      <c r="Q266" s="183"/>
    </row>
    <row r="267" spans="17:17">
      <c r="Q267" s="183"/>
    </row>
    <row r="268" spans="17:17">
      <c r="Q268" s="183"/>
    </row>
    <row r="269" spans="17:17">
      <c r="Q269" s="183"/>
    </row>
    <row r="270" spans="17:17">
      <c r="Q270" s="183"/>
    </row>
    <row r="271" spans="17:17">
      <c r="Q271" s="183"/>
    </row>
    <row r="272" spans="17:17">
      <c r="Q272" s="183"/>
    </row>
  </sheetData>
  <sheetProtection algorithmName="SHA-512" hashValue="6+K8sAceVUxWwd7qntAcxKY6GQYLG1vHQ7IIGKQcZG5X+pZqFythe5KwpOpeb5nntBx6iBCEFjhcMCDWvcVYeA==" saltValue="3t2OipcoHyz5rloc2gAv8w==" spinCount="100000" sheet="1" objects="1" scenarios="1" autoFilter="0"/>
  <autoFilter ref="X9:X61" xr:uid="{6CF9F2EF-4083-4674-8054-0430F3EBC130}">
    <filterColumn colId="0">
      <filters>
        <filter val="Display"/>
      </filters>
    </filterColumn>
  </autoFilter>
  <mergeCells count="30">
    <mergeCell ref="G118:O118"/>
    <mergeCell ref="S123:T127"/>
    <mergeCell ref="K151:M151"/>
    <mergeCell ref="G152:O152"/>
    <mergeCell ref="K96:M96"/>
    <mergeCell ref="K97:M97"/>
    <mergeCell ref="K98:M98"/>
    <mergeCell ref="K99:M99"/>
    <mergeCell ref="K100:M100"/>
    <mergeCell ref="B104:E104"/>
    <mergeCell ref="G104:O104"/>
    <mergeCell ref="K90:M90"/>
    <mergeCell ref="K91:M91"/>
    <mergeCell ref="K92:M92"/>
    <mergeCell ref="K93:M93"/>
    <mergeCell ref="K94:M94"/>
    <mergeCell ref="K95:M95"/>
    <mergeCell ref="B77:E77"/>
    <mergeCell ref="G77:O77"/>
    <mergeCell ref="B88:E88"/>
    <mergeCell ref="G88:O88"/>
    <mergeCell ref="G89:H89"/>
    <mergeCell ref="K89:M89"/>
    <mergeCell ref="B64:O64"/>
    <mergeCell ref="B2:O2"/>
    <mergeCell ref="AB2:AD7"/>
    <mergeCell ref="E4:I4"/>
    <mergeCell ref="B7:O7"/>
    <mergeCell ref="B37:O37"/>
    <mergeCell ref="X4:X8"/>
  </mergeCells>
  <printOptions horizontalCentered="1"/>
  <pageMargins left="0.45" right="0.45" top="0.25" bottom="0.75" header="0.3" footer="0.3"/>
  <pageSetup scale="66" fitToHeight="20" orientation="portrait" r:id="rId1"/>
  <headerFooter alignWithMargins="0">
    <oddHeader>&amp;R&amp;8&amp;F</oddHeader>
    <oddFooter>&amp;R&amp;"Calibri,Regular"&amp;8&amp;A, &amp;P of &amp;N</oddFooter>
  </headerFooter>
  <rowBreaks count="1" manualBreakCount="1">
    <brk id="87" min="1" max="14" man="1"/>
  </rowBreaks>
  <ignoredErrors>
    <ignoredError sqref="G40 G42:G56 X40" unlockedFormula="1"/>
  </ignoredError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FF0000"/>
    <pageSetUpPr fitToPage="1"/>
  </sheetPr>
  <dimension ref="A1:S63"/>
  <sheetViews>
    <sheetView workbookViewId="0">
      <selection sqref="A1:J1"/>
    </sheetView>
  </sheetViews>
  <sheetFormatPr defaultColWidth="8.85546875" defaultRowHeight="12"/>
  <cols>
    <col min="1" max="1" width="17.7109375" style="29" customWidth="1"/>
    <col min="2" max="2" width="6.5703125" style="29" customWidth="1"/>
    <col min="3" max="3" width="2.7109375" style="29" customWidth="1"/>
    <col min="4" max="4" width="12.7109375" style="29" customWidth="1"/>
    <col min="5" max="5" width="12.42578125" style="29" customWidth="1"/>
    <col min="6" max="6" width="11.85546875" style="29" customWidth="1"/>
    <col min="7" max="7" width="10.5703125" style="29" customWidth="1"/>
    <col min="8" max="8" width="12.85546875" style="29" customWidth="1"/>
    <col min="9" max="9" width="8.28515625" style="29" customWidth="1"/>
    <col min="10" max="10" width="15.28515625" style="29" customWidth="1"/>
    <col min="11" max="11" width="4.7109375" style="29" customWidth="1"/>
    <col min="12" max="12" width="8.85546875" style="29"/>
    <col min="13" max="13" width="3.7109375" style="29" customWidth="1"/>
    <col min="14" max="14" width="4.7109375" style="29" customWidth="1"/>
    <col min="15" max="15" width="2.5703125" style="107" customWidth="1"/>
    <col min="16" max="17" width="8.85546875" style="29" hidden="1" customWidth="1"/>
    <col min="18" max="18" width="2" style="107" customWidth="1"/>
    <col min="19" max="16384" width="8.85546875" style="29"/>
  </cols>
  <sheetData>
    <row r="1" spans="1:19" ht="18">
      <c r="A1" s="1056" t="s">
        <v>323</v>
      </c>
      <c r="B1" s="1056"/>
      <c r="C1" s="1056"/>
      <c r="D1" s="1056"/>
      <c r="E1" s="1056"/>
      <c r="F1" s="1056"/>
      <c r="G1" s="1056"/>
      <c r="H1" s="1056"/>
      <c r="I1" s="1056"/>
      <c r="J1" s="1056"/>
    </row>
    <row r="2" spans="1:19" ht="7.15" customHeight="1"/>
    <row r="3" spans="1:19" ht="12.75">
      <c r="A3" s="30" t="s">
        <v>338</v>
      </c>
      <c r="B3" s="31"/>
      <c r="C3" s="31"/>
      <c r="S3" s="29" t="s">
        <v>873</v>
      </c>
    </row>
    <row r="4" spans="1:19" ht="9" customHeight="1"/>
    <row r="5" spans="1:19" ht="12.75">
      <c r="A5" s="32" t="s">
        <v>313</v>
      </c>
      <c r="B5" s="33"/>
      <c r="C5" s="33"/>
      <c r="D5" s="34">
        <f>'Development Info'!D7</f>
        <v>0</v>
      </c>
      <c r="E5" s="35"/>
      <c r="F5" s="35"/>
      <c r="G5" s="35"/>
      <c r="H5" s="35"/>
      <c r="I5" s="35"/>
      <c r="J5" s="36"/>
    </row>
    <row r="6" spans="1:19" ht="14.45" customHeight="1">
      <c r="A6" s="29" t="s">
        <v>339</v>
      </c>
      <c r="B6" s="35">
        <f>'Development Info'!D24</f>
        <v>0</v>
      </c>
      <c r="D6" s="78" t="s">
        <v>609</v>
      </c>
      <c r="E6" s="35" t="e">
        <f>'Development Info'!#REF!</f>
        <v>#REF!</v>
      </c>
      <c r="G6" s="29" t="s">
        <v>341</v>
      </c>
      <c r="H6" s="37">
        <f>'Development Info'!D16</f>
        <v>0</v>
      </c>
      <c r="I6" s="35"/>
      <c r="J6" s="35"/>
    </row>
    <row r="7" spans="1:19" ht="14.45" customHeight="1">
      <c r="A7" s="29" t="s">
        <v>340</v>
      </c>
      <c r="B7" s="1060">
        <f>Building!H5</f>
        <v>0</v>
      </c>
      <c r="C7" s="1060"/>
      <c r="D7" s="1060"/>
      <c r="G7" s="29" t="s">
        <v>342</v>
      </c>
      <c r="H7" s="35">
        <f>'Development Info'!G22</f>
        <v>0</v>
      </c>
      <c r="I7" s="38"/>
    </row>
    <row r="10" spans="1:19" ht="12.75">
      <c r="A10" s="39"/>
      <c r="B10" s="35"/>
      <c r="C10" s="35"/>
      <c r="D10" s="33" t="s">
        <v>272</v>
      </c>
      <c r="E10" s="35"/>
      <c r="F10" s="35"/>
      <c r="G10" s="36"/>
    </row>
    <row r="11" spans="1:19" ht="24">
      <c r="A11" s="40" t="s">
        <v>314</v>
      </c>
      <c r="B11" s="41"/>
      <c r="C11" s="40"/>
      <c r="D11" s="42" t="s">
        <v>46</v>
      </c>
      <c r="E11" s="43" t="s">
        <v>209</v>
      </c>
      <c r="F11" s="43" t="s">
        <v>495</v>
      </c>
      <c r="G11" s="43" t="s">
        <v>608</v>
      </c>
    </row>
    <row r="12" spans="1:19">
      <c r="A12" s="39" t="s">
        <v>665</v>
      </c>
      <c r="B12" s="35"/>
      <c r="C12" s="39"/>
      <c r="D12" s="44">
        <f>Sources!C87</f>
        <v>0</v>
      </c>
      <c r="E12" s="45" t="e">
        <f>D12/B$6</f>
        <v>#DIV/0!</v>
      </c>
      <c r="F12" s="45">
        <f>Sources!F87</f>
        <v>0</v>
      </c>
      <c r="G12" s="115" t="e">
        <f>D12/B$7</f>
        <v>#DIV/0!</v>
      </c>
    </row>
    <row r="13" spans="1:19">
      <c r="A13" s="48" t="s">
        <v>656</v>
      </c>
      <c r="B13" s="37"/>
      <c r="C13" s="39"/>
      <c r="D13" s="44">
        <f>Sources!C55</f>
        <v>0</v>
      </c>
      <c r="E13" s="45" t="e">
        <f>D13/B$6</f>
        <v>#DIV/0!</v>
      </c>
      <c r="F13" s="45"/>
      <c r="G13" s="115" t="e">
        <f>D13/B$7</f>
        <v>#DIV/0!</v>
      </c>
    </row>
    <row r="14" spans="1:19">
      <c r="A14" s="48" t="s">
        <v>647</v>
      </c>
      <c r="B14" s="37"/>
      <c r="C14" s="39"/>
      <c r="D14" s="44">
        <f>Sources!C45</f>
        <v>0</v>
      </c>
      <c r="E14" s="45" t="e">
        <f>D14/B$6</f>
        <v>#DIV/0!</v>
      </c>
      <c r="F14" s="45">
        <f>Sources!F45</f>
        <v>0</v>
      </c>
      <c r="G14" s="115" t="e">
        <f>D14/B$7</f>
        <v>#DIV/0!</v>
      </c>
    </row>
    <row r="15" spans="1:19">
      <c r="A15" s="48" t="s">
        <v>316</v>
      </c>
      <c r="B15" s="37"/>
      <c r="C15" s="39"/>
      <c r="D15" s="44">
        <f>Sources!C67</f>
        <v>0</v>
      </c>
      <c r="E15" s="45" t="e">
        <f>D15/B$6</f>
        <v>#DIV/0!</v>
      </c>
      <c r="F15" s="45"/>
      <c r="G15" s="115" t="e">
        <f>D15/B$7</f>
        <v>#DIV/0!</v>
      </c>
    </row>
    <row r="16" spans="1:19">
      <c r="A16" s="49" t="s">
        <v>274</v>
      </c>
      <c r="B16" s="49"/>
      <c r="C16" s="49"/>
      <c r="D16" s="50">
        <f>SUM(D12:D15)</f>
        <v>0</v>
      </c>
      <c r="E16" s="51" t="e">
        <f>D16/B6</f>
        <v>#DIV/0!</v>
      </c>
      <c r="F16" s="51">
        <f>SUM(F12:F15)</f>
        <v>0</v>
      </c>
    </row>
    <row r="17" spans="1:10">
      <c r="A17" s="49"/>
      <c r="B17" s="49"/>
      <c r="C17" s="49"/>
      <c r="D17" s="50"/>
    </row>
    <row r="18" spans="1:10">
      <c r="A18" s="29" t="s">
        <v>668</v>
      </c>
      <c r="D18" s="51">
        <f>Sources!C32</f>
        <v>0</v>
      </c>
      <c r="F18" s="52" t="s">
        <v>325</v>
      </c>
      <c r="G18" s="53"/>
      <c r="H18" s="60">
        <f>Sources!F149</f>
        <v>0</v>
      </c>
    </row>
    <row r="19" spans="1:10">
      <c r="A19" s="29" t="s">
        <v>317</v>
      </c>
      <c r="D19" s="51" t="e">
        <f>Sources!#REF!</f>
        <v>#REF!</v>
      </c>
      <c r="F19" s="100" t="s">
        <v>669</v>
      </c>
      <c r="G19" s="38"/>
      <c r="H19" s="56"/>
    </row>
    <row r="20" spans="1:10" ht="10.15" customHeight="1">
      <c r="A20" s="57"/>
      <c r="B20" s="57"/>
      <c r="C20" s="57"/>
      <c r="D20" s="58"/>
    </row>
    <row r="22" spans="1:10" ht="12.75">
      <c r="A22" s="1053" t="s">
        <v>318</v>
      </c>
      <c r="B22" s="1054"/>
      <c r="C22" s="1054"/>
      <c r="D22" s="1054"/>
      <c r="E22" s="1054"/>
      <c r="F22" s="1055"/>
      <c r="H22" s="1057" t="s">
        <v>271</v>
      </c>
      <c r="I22" s="1059"/>
      <c r="J22" s="1058"/>
    </row>
    <row r="23" spans="1:10">
      <c r="A23" s="40" t="s">
        <v>324</v>
      </c>
      <c r="B23" s="41"/>
      <c r="C23" s="40"/>
      <c r="D23" s="42" t="s">
        <v>46</v>
      </c>
      <c r="E23" s="43" t="s">
        <v>209</v>
      </c>
      <c r="F23" s="43" t="s">
        <v>315</v>
      </c>
    </row>
    <row r="24" spans="1:10">
      <c r="A24" s="39" t="s">
        <v>319</v>
      </c>
      <c r="B24" s="36"/>
      <c r="C24" s="39"/>
      <c r="D24" s="44">
        <f>Uses!F9</f>
        <v>0</v>
      </c>
      <c r="E24" s="115" t="e">
        <f>D24/$B$6</f>
        <v>#DIV/0!</v>
      </c>
      <c r="F24" s="115" t="e">
        <f>D24/B$7</f>
        <v>#DIV/0!</v>
      </c>
      <c r="H24" s="59" t="s">
        <v>856</v>
      </c>
      <c r="I24" s="54"/>
      <c r="J24" s="60">
        <f>D24+D25+D26</f>
        <v>0</v>
      </c>
    </row>
    <row r="25" spans="1:10">
      <c r="A25" s="39" t="s">
        <v>326</v>
      </c>
      <c r="B25" s="36"/>
      <c r="C25" s="39"/>
      <c r="D25" s="44">
        <f>Uses!F14</f>
        <v>0</v>
      </c>
      <c r="E25" s="115" t="e">
        <f t="shared" ref="E25:E29" si="0">D25/$B$6</f>
        <v>#DIV/0!</v>
      </c>
      <c r="F25" s="115" t="e">
        <f t="shared" ref="F25:F29" si="1">D25/B$7</f>
        <v>#DIV/0!</v>
      </c>
      <c r="H25" s="39" t="s">
        <v>855</v>
      </c>
      <c r="I25" s="36"/>
      <c r="J25" s="44">
        <f>D27</f>
        <v>0</v>
      </c>
    </row>
    <row r="26" spans="1:10">
      <c r="A26" s="39" t="s">
        <v>320</v>
      </c>
      <c r="B26" s="36"/>
      <c r="C26" s="39"/>
      <c r="D26" s="44">
        <f>Uses!L18</f>
        <v>0</v>
      </c>
      <c r="E26" s="115" t="e">
        <f t="shared" si="0"/>
        <v>#DIV/0!</v>
      </c>
      <c r="F26" s="115" t="e">
        <f t="shared" si="1"/>
        <v>#DIV/0!</v>
      </c>
      <c r="H26" s="39" t="s">
        <v>335</v>
      </c>
      <c r="I26" s="36"/>
      <c r="J26" s="44">
        <f>D28</f>
        <v>0</v>
      </c>
    </row>
    <row r="27" spans="1:10">
      <c r="A27" s="39" t="s">
        <v>224</v>
      </c>
      <c r="B27" s="36"/>
      <c r="C27" s="39"/>
      <c r="D27" s="44">
        <f>Uses!F79</f>
        <v>0</v>
      </c>
      <c r="E27" s="115" t="e">
        <f t="shared" si="0"/>
        <v>#DIV/0!</v>
      </c>
      <c r="F27" s="115" t="e">
        <f t="shared" si="1"/>
        <v>#DIV/0!</v>
      </c>
      <c r="H27" s="55" t="s">
        <v>853</v>
      </c>
      <c r="I27" s="56"/>
      <c r="J27" s="61">
        <f>Uses!F88</f>
        <v>0</v>
      </c>
    </row>
    <row r="28" spans="1:10">
      <c r="A28" s="39" t="s">
        <v>321</v>
      </c>
      <c r="B28" s="36"/>
      <c r="C28" s="39"/>
      <c r="D28" s="44">
        <f>Uses!L103</f>
        <v>0</v>
      </c>
      <c r="E28" s="115" t="e">
        <f t="shared" si="0"/>
        <v>#DIV/0!</v>
      </c>
      <c r="F28" s="115" t="e">
        <f t="shared" si="1"/>
        <v>#DIV/0!</v>
      </c>
      <c r="H28" s="55" t="s">
        <v>854</v>
      </c>
      <c r="I28" s="56"/>
      <c r="J28" s="61">
        <f>Uses!L88-Uses!F88</f>
        <v>0</v>
      </c>
    </row>
    <row r="29" spans="1:10">
      <c r="A29" s="39" t="s">
        <v>852</v>
      </c>
      <c r="B29" s="36"/>
      <c r="C29" s="39"/>
      <c r="D29" s="44">
        <f>Uses!L88</f>
        <v>0</v>
      </c>
      <c r="E29" s="115" t="e">
        <f t="shared" si="0"/>
        <v>#DIV/0!</v>
      </c>
      <c r="F29" s="115" t="e">
        <f t="shared" si="1"/>
        <v>#DIV/0!</v>
      </c>
      <c r="H29" s="31" t="s">
        <v>271</v>
      </c>
      <c r="J29" s="50">
        <f>SUM(J24:J28)</f>
        <v>0</v>
      </c>
    </row>
    <row r="30" spans="1:10" ht="12.75">
      <c r="A30" s="57" t="s">
        <v>322</v>
      </c>
      <c r="B30" s="57"/>
      <c r="C30" s="57"/>
      <c r="D30" s="58">
        <f>SUM(D24:D29)</f>
        <v>0</v>
      </c>
      <c r="E30" s="116" t="e">
        <f>D30/B6</f>
        <v>#DIV/0!</v>
      </c>
    </row>
    <row r="33" spans="1:16" ht="12.75">
      <c r="A33" s="1053" t="s">
        <v>670</v>
      </c>
      <c r="B33" s="1054"/>
      <c r="C33" s="1054"/>
      <c r="D33" s="1055"/>
      <c r="F33" s="101" t="s">
        <v>672</v>
      </c>
    </row>
    <row r="34" spans="1:16" ht="14.45" customHeight="1">
      <c r="A34" s="59" t="s">
        <v>150</v>
      </c>
      <c r="B34" s="53"/>
      <c r="C34" s="53"/>
      <c r="D34" s="60">
        <f>Income!M65</f>
        <v>0</v>
      </c>
      <c r="F34" s="67" t="e">
        <f>'Development Info'!#REF!</f>
        <v>#REF!</v>
      </c>
      <c r="H34" s="1057" t="s">
        <v>328</v>
      </c>
      <c r="I34" s="1058"/>
    </row>
    <row r="35" spans="1:16">
      <c r="A35" s="59" t="s">
        <v>152</v>
      </c>
      <c r="B35" s="53"/>
      <c r="C35" s="53"/>
      <c r="D35" s="60">
        <f>Income!M66</f>
        <v>0</v>
      </c>
      <c r="H35" s="48" t="s">
        <v>631</v>
      </c>
      <c r="I35" s="47">
        <f>'Development Info'!E30</f>
        <v>0</v>
      </c>
    </row>
    <row r="36" spans="1:16">
      <c r="A36" s="62" t="s">
        <v>215</v>
      </c>
      <c r="B36" s="63"/>
      <c r="C36" s="35"/>
      <c r="D36" s="44">
        <f>SUM(D34:D35)</f>
        <v>0</v>
      </c>
      <c r="H36" s="47" t="str">
        <f>'Development Info'!D31</f>
        <v># of 1BR</v>
      </c>
      <c r="I36" s="47">
        <f>'Development Info'!E31</f>
        <v>0</v>
      </c>
    </row>
    <row r="37" spans="1:16">
      <c r="A37" s="55" t="s">
        <v>292</v>
      </c>
      <c r="B37" s="46">
        <f>Income!L68</f>
        <v>0</v>
      </c>
      <c r="C37" s="38"/>
      <c r="D37" s="61">
        <f>Income!M68</f>
        <v>0</v>
      </c>
      <c r="H37" s="47" t="str">
        <f>'Development Info'!D32</f>
        <v># of 2BR</v>
      </c>
      <c r="I37" s="47">
        <f>'Development Info'!E32</f>
        <v>0</v>
      </c>
    </row>
    <row r="38" spans="1:16">
      <c r="A38" s="55" t="s">
        <v>293</v>
      </c>
      <c r="B38" s="65">
        <f>Income!L69</f>
        <v>0</v>
      </c>
      <c r="C38" s="38"/>
      <c r="D38" s="61">
        <f>Income!M69</f>
        <v>0</v>
      </c>
      <c r="H38" s="47" t="str">
        <f>'Development Info'!D33</f>
        <v># of 3BR</v>
      </c>
      <c r="I38" s="47">
        <f>'Development Info'!E33</f>
        <v>0</v>
      </c>
    </row>
    <row r="39" spans="1:16" ht="12.75" thickBot="1">
      <c r="A39" s="31"/>
      <c r="B39" s="49" t="s">
        <v>153</v>
      </c>
      <c r="D39" s="51">
        <f>D34+D35-D37-D38</f>
        <v>0</v>
      </c>
      <c r="H39" s="64" t="str">
        <f>'Development Info'!D34</f>
        <v># of 4+ BR</v>
      </c>
      <c r="I39" s="64">
        <f>'Development Info'!E34</f>
        <v>0</v>
      </c>
    </row>
    <row r="40" spans="1:16" ht="12.75" thickTop="1">
      <c r="H40" s="66" t="s">
        <v>29</v>
      </c>
      <c r="I40" s="67">
        <f>SUM(I35:I39)</f>
        <v>0</v>
      </c>
    </row>
    <row r="41" spans="1:16" ht="9.6" customHeight="1"/>
    <row r="42" spans="1:16" ht="9.6" customHeight="1">
      <c r="A42" s="1053" t="s">
        <v>329</v>
      </c>
      <c r="B42" s="1054"/>
      <c r="C42" s="1054"/>
      <c r="D42" s="1054"/>
      <c r="E42" s="1055"/>
    </row>
    <row r="43" spans="1:16" ht="14.45" customHeight="1">
      <c r="A43" s="40" t="s">
        <v>674</v>
      </c>
      <c r="B43" s="41"/>
      <c r="C43" s="41"/>
      <c r="D43" s="43" t="s">
        <v>209</v>
      </c>
      <c r="E43" s="43" t="s">
        <v>334</v>
      </c>
      <c r="G43" s="57"/>
      <c r="H43" s="90" t="s">
        <v>336</v>
      </c>
      <c r="I43" s="91"/>
      <c r="J43" s="92"/>
      <c r="K43" s="57"/>
    </row>
    <row r="44" spans="1:16">
      <c r="A44" s="39" t="s">
        <v>673</v>
      </c>
      <c r="B44" s="35"/>
      <c r="C44" s="36"/>
      <c r="D44" s="123" t="e">
        <f>E44/B$6</f>
        <v>#DIV/0!</v>
      </c>
      <c r="E44" s="45">
        <f>Expenses!J22</f>
        <v>0</v>
      </c>
      <c r="H44" s="29" t="s">
        <v>211</v>
      </c>
      <c r="J44" s="51">
        <f>D39</f>
        <v>0</v>
      </c>
    </row>
    <row r="45" spans="1:16">
      <c r="A45" s="39" t="s">
        <v>243</v>
      </c>
      <c r="B45" s="35"/>
      <c r="C45" s="36"/>
      <c r="D45" s="123" t="e">
        <f>E45/B$6</f>
        <v>#DIV/0!</v>
      </c>
      <c r="E45" s="45">
        <f>Expenses!J32</f>
        <v>0</v>
      </c>
      <c r="G45" s="31"/>
      <c r="H45" s="29" t="s">
        <v>333</v>
      </c>
      <c r="J45" s="51">
        <f>E53</f>
        <v>0</v>
      </c>
    </row>
    <row r="46" spans="1:16">
      <c r="A46" s="39" t="s">
        <v>330</v>
      </c>
      <c r="B46" s="35"/>
      <c r="C46" s="36"/>
      <c r="D46" s="123" t="e">
        <f>E46/B$6</f>
        <v>#DIV/0!</v>
      </c>
      <c r="E46" s="45">
        <f>Expenses!J55</f>
        <v>0</v>
      </c>
      <c r="H46" s="31" t="s">
        <v>337</v>
      </c>
      <c r="J46" s="51">
        <f>J44-J45</f>
        <v>0</v>
      </c>
    </row>
    <row r="47" spans="1:16">
      <c r="A47" s="39" t="s">
        <v>331</v>
      </c>
      <c r="B47" s="35"/>
      <c r="C47" s="36"/>
      <c r="D47" s="123" t="e">
        <f>E47/B$6</f>
        <v>#DIV/0!</v>
      </c>
      <c r="E47" s="45">
        <f>Expenses!J67</f>
        <v>0</v>
      </c>
      <c r="H47" s="29" t="s">
        <v>216</v>
      </c>
      <c r="J47" s="51">
        <f>F16</f>
        <v>0</v>
      </c>
      <c r="P47" s="29" t="s">
        <v>682</v>
      </c>
    </row>
    <row r="48" spans="1:16" ht="7.15" customHeight="1">
      <c r="A48" s="68"/>
      <c r="C48" s="36"/>
      <c r="D48" s="123"/>
      <c r="E48" s="45"/>
    </row>
    <row r="49" spans="1:16" ht="11.45" customHeight="1">
      <c r="A49" s="69" t="s">
        <v>206</v>
      </c>
      <c r="B49" s="35"/>
      <c r="C49" s="36"/>
      <c r="D49" s="36" t="e">
        <f>E49/B$6</f>
        <v>#DIV/0!</v>
      </c>
      <c r="E49" s="45">
        <f>SUM(E44:E47)</f>
        <v>0</v>
      </c>
      <c r="H49" s="120" t="s">
        <v>343</v>
      </c>
      <c r="I49" s="121"/>
      <c r="J49" s="122" t="e">
        <f>J46/J47</f>
        <v>#DIV/0!</v>
      </c>
      <c r="P49" s="29" t="e">
        <f>J46/J47</f>
        <v>#DIV/0!</v>
      </c>
    </row>
    <row r="50" spans="1:16" ht="7.15" customHeight="1">
      <c r="A50" s="68"/>
      <c r="B50" s="35"/>
      <c r="C50" s="36"/>
      <c r="D50" s="123"/>
      <c r="E50" s="45"/>
    </row>
    <row r="51" spans="1:16" ht="11.45" customHeight="1" thickBot="1">
      <c r="A51" s="70" t="s">
        <v>332</v>
      </c>
      <c r="B51" s="71"/>
      <c r="C51" s="36"/>
      <c r="D51" s="124" t="e">
        <f>E51/B$6</f>
        <v>#DIV/0!</v>
      </c>
      <c r="E51" s="72">
        <f>Expenses!J71</f>
        <v>0</v>
      </c>
      <c r="P51" s="29" t="e">
        <f>IF(J49=P49,"", "Warning:  DCR Calculated value has been changed")</f>
        <v>#DIV/0!</v>
      </c>
    </row>
    <row r="52" spans="1:16" ht="7.15" customHeight="1" thickTop="1">
      <c r="A52" s="68"/>
      <c r="C52" s="36"/>
      <c r="D52" s="116"/>
      <c r="E52" s="73"/>
    </row>
    <row r="53" spans="1:16" ht="11.45" customHeight="1">
      <c r="A53" s="69" t="s">
        <v>333</v>
      </c>
      <c r="B53" s="35"/>
      <c r="C53" s="56"/>
      <c r="D53" s="36" t="e">
        <f>E53/B$6</f>
        <v>#DIV/0!</v>
      </c>
      <c r="E53" s="45">
        <f>E49+E51</f>
        <v>0</v>
      </c>
      <c r="H53" s="102" t="e">
        <f>P51</f>
        <v>#DIV/0!</v>
      </c>
    </row>
    <row r="63" spans="1:16" ht="15">
      <c r="H63" s="105"/>
      <c r="I63" s="106"/>
      <c r="J63" s="106"/>
      <c r="K63" s="106"/>
      <c r="L63" s="106"/>
      <c r="M63" s="106"/>
    </row>
  </sheetData>
  <sheetProtection algorithmName="SHA-512" hashValue="FhK29uuJWQoYCiVGHrN+USW53gDxagEQkF9/6Wf1abYAfPiv+wz/bLL/3hVb2MrcDyiK/KIkt1yVQPKW4+Apig==" saltValue="EeWmJR4nEq/j04bOOw5wGw==" spinCount="100000" sheet="1" objects="1" scenarios="1" autoFilter="0"/>
  <mergeCells count="7">
    <mergeCell ref="A42:E42"/>
    <mergeCell ref="A33:D33"/>
    <mergeCell ref="A1:J1"/>
    <mergeCell ref="H34:I34"/>
    <mergeCell ref="H22:J22"/>
    <mergeCell ref="A22:F22"/>
    <mergeCell ref="B7:D7"/>
  </mergeCells>
  <printOptions horizontalCentered="1"/>
  <pageMargins left="0.45" right="0.45" top="0.4" bottom="0.5" header="0.3" footer="0.3"/>
  <pageSetup scale="87" orientation="portrait" r:id="rId1"/>
  <headerFooter>
    <oddFooter>&amp;L&amp;9&amp;F&amp;R&amp;9&amp;A, 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B1:Y243"/>
  <sheetViews>
    <sheetView topLeftCell="A21" workbookViewId="0">
      <selection activeCell="O53" sqref="O53"/>
    </sheetView>
  </sheetViews>
  <sheetFormatPr defaultColWidth="9.140625" defaultRowHeight="12.75"/>
  <cols>
    <col min="1" max="1" width="2.5703125" style="183" customWidth="1"/>
    <col min="2" max="2" width="20.140625" style="183" customWidth="1"/>
    <col min="3" max="3" width="12.28515625" style="183" customWidth="1"/>
    <col min="4" max="4" width="12" style="183" customWidth="1"/>
    <col min="5" max="5" width="15.5703125" style="184" customWidth="1"/>
    <col min="6" max="6" width="3.42578125" style="183" customWidth="1"/>
    <col min="7" max="7" width="11.7109375" style="183" customWidth="1"/>
    <col min="8" max="8" width="4.85546875" style="183" customWidth="1"/>
    <col min="9" max="9" width="9.28515625" style="183" customWidth="1"/>
    <col min="10" max="10" width="0.85546875" style="183" customWidth="1"/>
    <col min="11" max="11" width="11.140625" style="183" customWidth="1"/>
    <col min="12" max="12" width="1.140625" style="184" customWidth="1"/>
    <col min="13" max="13" width="12" style="184" customWidth="1"/>
    <col min="14" max="14" width="1.140625" style="184" customWidth="1"/>
    <col min="15" max="15" width="14.5703125" style="184" customWidth="1"/>
    <col min="16" max="16" width="1.140625" style="186" customWidth="1"/>
    <col min="17" max="17" width="3.85546875" style="309" customWidth="1"/>
    <col min="18" max="18" width="2.42578125" style="183" customWidth="1"/>
    <col min="19" max="19" width="18" style="183" customWidth="1"/>
    <col min="20" max="20" width="12.28515625" style="183" customWidth="1"/>
    <col min="21" max="21" width="12.5703125" style="183" customWidth="1"/>
    <col min="22" max="22" width="31.5703125" style="183" customWidth="1"/>
    <col min="23" max="23" width="9.140625" style="183"/>
    <col min="24" max="24" width="21.140625" style="183" customWidth="1"/>
    <col min="25" max="25" width="9.140625" style="183"/>
    <col min="26" max="26" width="10" style="183" customWidth="1"/>
    <col min="27" max="16384" width="9.140625" style="183"/>
  </cols>
  <sheetData>
    <row r="1" spans="2:21">
      <c r="O1" s="185"/>
      <c r="Q1" s="183"/>
    </row>
    <row r="2" spans="2:21" ht="15.75">
      <c r="B2" s="1033" t="s">
        <v>786</v>
      </c>
      <c r="C2" s="1033"/>
      <c r="D2" s="1033"/>
      <c r="E2" s="1033"/>
      <c r="F2" s="1033"/>
      <c r="G2" s="1033"/>
      <c r="H2" s="1033"/>
      <c r="I2" s="1033"/>
      <c r="J2" s="1033"/>
      <c r="K2" s="1033"/>
      <c r="L2" s="1033"/>
      <c r="M2" s="1033"/>
      <c r="N2" s="1033"/>
      <c r="O2" s="1033"/>
      <c r="Q2" s="183"/>
      <c r="S2" s="1013" t="s">
        <v>3025</v>
      </c>
      <c r="T2" s="1013"/>
      <c r="U2" s="1013"/>
    </row>
    <row r="3" spans="2:21" ht="11.25" customHeight="1">
      <c r="B3" s="187"/>
      <c r="C3" s="187"/>
      <c r="E3" s="183"/>
      <c r="H3" s="187"/>
      <c r="I3" s="187"/>
      <c r="J3" s="187"/>
      <c r="K3" s="187"/>
      <c r="L3" s="188"/>
      <c r="M3" s="188"/>
      <c r="N3" s="188"/>
      <c r="O3" s="189"/>
      <c r="Q3" s="183"/>
      <c r="S3" s="1013"/>
      <c r="T3" s="1013"/>
      <c r="U3" s="1013"/>
    </row>
    <row r="4" spans="2:21">
      <c r="B4" s="190"/>
      <c r="C4" s="190"/>
      <c r="D4" s="191" t="s">
        <v>787</v>
      </c>
      <c r="E4" s="1068">
        <f>'Development Info'!D7</f>
        <v>0</v>
      </c>
      <c r="F4" s="1068"/>
      <c r="G4" s="1068"/>
      <c r="H4" s="1068"/>
      <c r="I4" s="1068"/>
      <c r="J4" s="190"/>
      <c r="K4" s="190"/>
      <c r="L4" s="188"/>
      <c r="M4" s="188"/>
      <c r="N4" s="188"/>
      <c r="O4" s="189"/>
      <c r="Q4" s="183"/>
      <c r="S4" s="1013"/>
      <c r="T4" s="1013"/>
      <c r="U4" s="1013"/>
    </row>
    <row r="5" spans="2:21" ht="15.75">
      <c r="C5" s="192"/>
      <c r="D5" s="193"/>
      <c r="E5" s="194"/>
      <c r="H5" s="192"/>
      <c r="I5" s="192"/>
      <c r="J5" s="192"/>
      <c r="K5" s="192"/>
      <c r="L5" s="192"/>
      <c r="M5" s="192"/>
      <c r="N5" s="192"/>
      <c r="O5" s="192"/>
      <c r="Q5" s="183"/>
      <c r="S5" s="1013"/>
      <c r="T5" s="1013"/>
      <c r="U5" s="1013"/>
    </row>
    <row r="6" spans="2:21" ht="15.75" customHeight="1" thickBot="1">
      <c r="B6" s="195"/>
      <c r="C6" s="195"/>
      <c r="D6" s="193"/>
      <c r="E6" s="196"/>
      <c r="H6" s="195"/>
      <c r="I6" s="195"/>
      <c r="J6" s="195"/>
      <c r="K6" s="195"/>
      <c r="L6" s="195"/>
      <c r="M6" s="195"/>
      <c r="N6" s="195"/>
      <c r="O6" s="195"/>
      <c r="Q6" s="183"/>
      <c r="S6" s="1013"/>
      <c r="T6" s="1013"/>
      <c r="U6" s="1013"/>
    </row>
    <row r="7" spans="2:21" ht="15.75" customHeight="1" thickTop="1" thickBot="1">
      <c r="B7" s="1069" t="s">
        <v>961</v>
      </c>
      <c r="C7" s="1069"/>
      <c r="D7" s="1069"/>
      <c r="E7" s="1069"/>
      <c r="F7" s="1069"/>
      <c r="G7" s="1069"/>
      <c r="H7" s="1069"/>
      <c r="I7" s="1069"/>
      <c r="J7" s="1069"/>
      <c r="K7" s="1069"/>
      <c r="L7" s="1069"/>
      <c r="M7" s="1069"/>
      <c r="N7" s="1069"/>
      <c r="O7" s="1069"/>
      <c r="Q7" s="183"/>
      <c r="S7" s="1013"/>
      <c r="T7" s="1013"/>
      <c r="U7" s="1013"/>
    </row>
    <row r="8" spans="2:21" ht="15.75" customHeight="1" thickTop="1">
      <c r="B8" s="187"/>
      <c r="C8" s="187"/>
      <c r="D8" s="187"/>
      <c r="E8" s="197"/>
      <c r="F8" s="187"/>
      <c r="G8" s="187"/>
      <c r="H8" s="187"/>
      <c r="I8" s="187"/>
      <c r="J8" s="187"/>
      <c r="K8" s="187"/>
      <c r="L8" s="197"/>
      <c r="M8" s="197"/>
      <c r="N8" s="197"/>
      <c r="O8" s="197"/>
      <c r="Q8" s="183"/>
    </row>
    <row r="9" spans="2:21" ht="15.75" customHeight="1">
      <c r="B9" s="198" t="s">
        <v>314</v>
      </c>
      <c r="C9" s="198"/>
      <c r="D9" s="199"/>
      <c r="E9" s="200" t="s">
        <v>46</v>
      </c>
      <c r="F9" s="201"/>
      <c r="G9" s="202" t="s">
        <v>209</v>
      </c>
      <c r="H9" s="202"/>
      <c r="I9" s="203" t="s">
        <v>840</v>
      </c>
      <c r="J9" s="202"/>
      <c r="K9" s="202" t="s">
        <v>841</v>
      </c>
      <c r="L9" s="188"/>
      <c r="M9" s="200" t="s">
        <v>608</v>
      </c>
      <c r="N9" s="188"/>
      <c r="Q9" s="183"/>
    </row>
    <row r="10" spans="2:21" ht="15.75" customHeight="1">
      <c r="B10" s="183" t="s">
        <v>3064</v>
      </c>
      <c r="D10" s="204"/>
      <c r="E10" s="205">
        <f>Sources!C25</f>
        <v>0</v>
      </c>
      <c r="F10" s="188"/>
      <c r="G10" s="206" t="e">
        <f>ROUND(E10/E$50,0)</f>
        <v>#DIV/0!</v>
      </c>
      <c r="H10" s="207"/>
      <c r="I10" s="208">
        <f>Sources!D25</f>
        <v>0</v>
      </c>
      <c r="J10" s="207"/>
      <c r="K10" s="190">
        <f>Sources!E25</f>
        <v>0</v>
      </c>
      <c r="L10" s="188"/>
      <c r="M10" s="206" t="e">
        <f>ROUND(E10/E$51,0)</f>
        <v>#DIV/0!</v>
      </c>
      <c r="N10" s="188"/>
      <c r="Q10" s="183"/>
      <c r="T10" s="621" t="s">
        <v>3291</v>
      </c>
    </row>
    <row r="11" spans="2:21" ht="15.75" customHeight="1">
      <c r="B11" s="183" t="s">
        <v>3066</v>
      </c>
      <c r="D11" s="204"/>
      <c r="E11" s="205">
        <f>Sources!C26</f>
        <v>0</v>
      </c>
      <c r="F11" s="188"/>
      <c r="G11" s="206" t="e">
        <f t="shared" ref="G11:G19" si="0">ROUND(E11/E$50,0)</f>
        <v>#DIV/0!</v>
      </c>
      <c r="H11" s="207"/>
      <c r="I11" s="208">
        <f>Sources!D26</f>
        <v>0</v>
      </c>
      <c r="J11" s="207"/>
      <c r="K11" s="190">
        <f>Sources!E26</f>
        <v>0</v>
      </c>
      <c r="L11" s="188"/>
      <c r="M11" s="206" t="e">
        <f t="shared" ref="M11:M20" si="1">ROUND(E11/E$51,0)</f>
        <v>#DIV/0!</v>
      </c>
      <c r="N11" s="188"/>
      <c r="Q11" s="183"/>
      <c r="T11" s="622" t="s">
        <v>3076</v>
      </c>
    </row>
    <row r="12" spans="2:21" ht="15.75" customHeight="1">
      <c r="B12" s="183" t="s">
        <v>3067</v>
      </c>
      <c r="D12" s="204"/>
      <c r="E12" s="205">
        <f>Sources!C27</f>
        <v>0</v>
      </c>
      <c r="F12" s="188"/>
      <c r="G12" s="206" t="e">
        <f t="shared" si="0"/>
        <v>#DIV/0!</v>
      </c>
      <c r="H12" s="207"/>
      <c r="I12" s="208">
        <f>Sources!D27</f>
        <v>0</v>
      </c>
      <c r="J12" s="207"/>
      <c r="K12" s="190">
        <f>Sources!E27</f>
        <v>0</v>
      </c>
      <c r="L12" s="188"/>
      <c r="M12" s="206" t="e">
        <f t="shared" si="1"/>
        <v>#DIV/0!</v>
      </c>
      <c r="N12" s="188"/>
      <c r="O12" s="183"/>
      <c r="Q12" s="183"/>
    </row>
    <row r="13" spans="2:21" ht="15.75" customHeight="1">
      <c r="B13" s="183" t="s">
        <v>3067</v>
      </c>
      <c r="D13" s="204"/>
      <c r="E13" s="205">
        <f>Sources!C28</f>
        <v>0</v>
      </c>
      <c r="F13" s="188"/>
      <c r="G13" s="206" t="e">
        <f t="shared" si="0"/>
        <v>#DIV/0!</v>
      </c>
      <c r="H13" s="207"/>
      <c r="I13" s="208">
        <f>Sources!D28</f>
        <v>0</v>
      </c>
      <c r="J13" s="207"/>
      <c r="K13" s="190">
        <f>Sources!E28</f>
        <v>0</v>
      </c>
      <c r="L13" s="188"/>
      <c r="M13" s="206" t="e">
        <f t="shared" si="1"/>
        <v>#DIV/0!</v>
      </c>
      <c r="N13" s="188"/>
      <c r="O13" s="183"/>
      <c r="Q13" s="183"/>
    </row>
    <row r="14" spans="2:21" ht="15.75" customHeight="1">
      <c r="B14" s="183" t="s">
        <v>3067</v>
      </c>
      <c r="D14" s="204"/>
      <c r="E14" s="205">
        <f>Sources!C29</f>
        <v>0</v>
      </c>
      <c r="F14" s="188"/>
      <c r="G14" s="206" t="e">
        <f t="shared" si="0"/>
        <v>#DIV/0!</v>
      </c>
      <c r="H14" s="207"/>
      <c r="I14" s="208">
        <f>Sources!D29</f>
        <v>0</v>
      </c>
      <c r="J14" s="207"/>
      <c r="K14" s="190">
        <f>Sources!E29</f>
        <v>0</v>
      </c>
      <c r="L14" s="188"/>
      <c r="M14" s="206" t="e">
        <f t="shared" si="1"/>
        <v>#DIV/0!</v>
      </c>
      <c r="N14" s="188"/>
      <c r="O14" s="183"/>
      <c r="Q14" s="183"/>
    </row>
    <row r="15" spans="2:21" ht="15.75" customHeight="1">
      <c r="B15" s="183" t="s">
        <v>3068</v>
      </c>
      <c r="D15" s="204"/>
      <c r="E15" s="205">
        <f>Sources!C30</f>
        <v>0</v>
      </c>
      <c r="F15" s="188"/>
      <c r="G15" s="206" t="e">
        <f t="shared" si="0"/>
        <v>#DIV/0!</v>
      </c>
      <c r="H15" s="207"/>
      <c r="I15" s="208">
        <f>Sources!D30</f>
        <v>0</v>
      </c>
      <c r="J15" s="207"/>
      <c r="K15" s="190">
        <f>Sources!E30</f>
        <v>0</v>
      </c>
      <c r="L15" s="188"/>
      <c r="M15" s="206" t="e">
        <f t="shared" si="1"/>
        <v>#DIV/0!</v>
      </c>
      <c r="N15" s="188"/>
      <c r="O15" s="183"/>
      <c r="Q15" s="183"/>
    </row>
    <row r="16" spans="2:21" ht="15.75" customHeight="1">
      <c r="B16" s="183" t="s">
        <v>3069</v>
      </c>
      <c r="D16" s="204"/>
      <c r="E16" s="205">
        <f>Sources!C31</f>
        <v>0</v>
      </c>
      <c r="F16" s="188"/>
      <c r="G16" s="206" t="e">
        <f t="shared" si="0"/>
        <v>#DIV/0!</v>
      </c>
      <c r="H16" s="207"/>
      <c r="I16" s="208">
        <f>Sources!D31</f>
        <v>0</v>
      </c>
      <c r="J16" s="207"/>
      <c r="K16" s="190">
        <f>Sources!E31</f>
        <v>0</v>
      </c>
      <c r="L16" s="188"/>
      <c r="M16" s="206" t="e">
        <f t="shared" si="1"/>
        <v>#DIV/0!</v>
      </c>
      <c r="N16" s="188"/>
      <c r="O16" s="183"/>
      <c r="Q16" s="183"/>
    </row>
    <row r="17" spans="2:21" ht="15.75" customHeight="1">
      <c r="B17" s="183" t="s">
        <v>960</v>
      </c>
      <c r="C17" s="209"/>
      <c r="E17" s="205">
        <f>Sources!C45</f>
        <v>0</v>
      </c>
      <c r="F17" s="184"/>
      <c r="G17" s="206" t="e">
        <f t="shared" si="0"/>
        <v>#DIV/0!</v>
      </c>
      <c r="H17" s="205"/>
      <c r="I17" s="210"/>
      <c r="J17" s="184"/>
      <c r="M17" s="206" t="e">
        <f t="shared" si="1"/>
        <v>#DIV/0!</v>
      </c>
      <c r="O17" s="183"/>
      <c r="Q17" s="183"/>
    </row>
    <row r="18" spans="2:21" ht="15.75" customHeight="1">
      <c r="B18" s="183" t="s">
        <v>3070</v>
      </c>
      <c r="C18" s="209"/>
      <c r="E18" s="205">
        <f>Sources!C55</f>
        <v>0</v>
      </c>
      <c r="F18" s="184"/>
      <c r="G18" s="206" t="e">
        <f t="shared" si="0"/>
        <v>#DIV/0!</v>
      </c>
      <c r="H18" s="205"/>
      <c r="I18" s="211"/>
      <c r="J18" s="212"/>
      <c r="K18" s="213"/>
      <c r="M18" s="206" t="e">
        <f t="shared" si="1"/>
        <v>#DIV/0!</v>
      </c>
      <c r="O18" s="183"/>
      <c r="Q18" s="183"/>
    </row>
    <row r="19" spans="2:21" ht="15.75" customHeight="1">
      <c r="B19" s="183" t="s">
        <v>829</v>
      </c>
      <c r="C19" s="209"/>
      <c r="E19" s="214">
        <f>Sources!C67</f>
        <v>0</v>
      </c>
      <c r="F19" s="184"/>
      <c r="G19" s="215" t="e">
        <f t="shared" si="0"/>
        <v>#DIV/0!</v>
      </c>
      <c r="H19" s="205"/>
      <c r="I19" s="211"/>
      <c r="J19" s="212"/>
      <c r="K19" s="213"/>
      <c r="M19" s="215" t="e">
        <f t="shared" si="1"/>
        <v>#DIV/0!</v>
      </c>
      <c r="O19" s="183"/>
      <c r="Q19" s="183"/>
    </row>
    <row r="20" spans="2:21" ht="15.75" customHeight="1">
      <c r="C20" s="209"/>
      <c r="D20" s="191" t="s">
        <v>788</v>
      </c>
      <c r="E20" s="216">
        <f>SUM(E10:E19)</f>
        <v>0</v>
      </c>
      <c r="F20" s="184"/>
      <c r="G20" s="206" t="e">
        <f>ROUND(E20/E$50,0)</f>
        <v>#DIV/0!</v>
      </c>
      <c r="H20" s="217"/>
      <c r="I20" s="184"/>
      <c r="J20" s="184"/>
      <c r="K20" s="184"/>
      <c r="M20" s="218" t="e">
        <f t="shared" si="1"/>
        <v>#DIV/0!</v>
      </c>
      <c r="O20" s="183"/>
      <c r="Q20" s="183"/>
    </row>
    <row r="21" spans="2:21" ht="15.75" customHeight="1" thickBot="1">
      <c r="B21" s="195"/>
      <c r="C21" s="195"/>
      <c r="D21" s="193"/>
      <c r="E21" s="194"/>
      <c r="H21" s="195"/>
      <c r="I21" s="195"/>
      <c r="J21" s="195"/>
      <c r="K21" s="195"/>
      <c r="L21" s="195"/>
      <c r="M21" s="195"/>
      <c r="N21" s="195"/>
      <c r="O21" s="195"/>
      <c r="Q21" s="183"/>
    </row>
    <row r="22" spans="2:21" ht="14.25" thickTop="1" thickBot="1">
      <c r="B22" s="1069" t="s">
        <v>962</v>
      </c>
      <c r="C22" s="1069"/>
      <c r="D22" s="1069"/>
      <c r="E22" s="1069"/>
      <c r="F22" s="1069"/>
      <c r="G22" s="1069"/>
      <c r="H22" s="1069"/>
      <c r="I22" s="1069"/>
      <c r="J22" s="1069"/>
      <c r="K22" s="1069"/>
      <c r="L22" s="1069"/>
      <c r="M22" s="1069"/>
      <c r="N22" s="1069"/>
      <c r="O22" s="1069"/>
      <c r="Q22" s="183"/>
    </row>
    <row r="23" spans="2:21" ht="8.1" customHeight="1" thickTop="1">
      <c r="B23" s="187"/>
      <c r="C23" s="187"/>
      <c r="D23" s="187"/>
      <c r="E23" s="197"/>
      <c r="F23" s="187"/>
      <c r="G23" s="187"/>
      <c r="H23" s="187"/>
      <c r="I23" s="187"/>
      <c r="J23" s="187"/>
      <c r="K23" s="187"/>
      <c r="L23" s="197"/>
      <c r="M23" s="197"/>
      <c r="N23" s="197"/>
      <c r="O23" s="197"/>
      <c r="Q23" s="183"/>
    </row>
    <row r="24" spans="2:21">
      <c r="B24" s="198" t="s">
        <v>314</v>
      </c>
      <c r="C24" s="198"/>
      <c r="D24" s="199"/>
      <c r="E24" s="200" t="s">
        <v>46</v>
      </c>
      <c r="F24" s="201"/>
      <c r="G24" s="202" t="s">
        <v>209</v>
      </c>
      <c r="H24" s="202"/>
      <c r="I24" s="203" t="s">
        <v>840</v>
      </c>
      <c r="J24" s="202"/>
      <c r="K24" s="202" t="s">
        <v>841</v>
      </c>
      <c r="L24" s="188"/>
      <c r="M24" s="219" t="s">
        <v>216</v>
      </c>
      <c r="N24" s="188"/>
      <c r="O24" s="200" t="s">
        <v>608</v>
      </c>
      <c r="Q24" s="183"/>
      <c r="S24" s="220"/>
      <c r="T24" s="221"/>
      <c r="U24" s="220"/>
    </row>
    <row r="25" spans="2:21" ht="76.5">
      <c r="B25" s="183" t="s">
        <v>3064</v>
      </c>
      <c r="D25" s="204"/>
      <c r="E25" s="205">
        <f>Sources!C82</f>
        <v>0</v>
      </c>
      <c r="F25" s="201"/>
      <c r="G25" s="206" t="e">
        <f t="shared" ref="G25:G33" si="2">ROUND(E25/E$50,0)</f>
        <v>#DIV/0!</v>
      </c>
      <c r="H25" s="190"/>
      <c r="I25" s="222">
        <f>Sources!D82</f>
        <v>0</v>
      </c>
      <c r="J25" s="190"/>
      <c r="K25" s="190">
        <f>Sources!E82</f>
        <v>0</v>
      </c>
      <c r="L25" s="188"/>
      <c r="M25" s="205" t="str">
        <f>Sources!F82</f>
        <v/>
      </c>
      <c r="N25" s="188"/>
      <c r="O25" s="206" t="e">
        <f>ROUND(E25/E$51,0)</f>
        <v>#DIV/0!</v>
      </c>
      <c r="Q25" s="183"/>
      <c r="S25" s="223"/>
      <c r="T25" s="221"/>
      <c r="U25" s="220" t="s">
        <v>3302</v>
      </c>
    </row>
    <row r="26" spans="2:21">
      <c r="B26" s="183" t="s">
        <v>3066</v>
      </c>
      <c r="D26" s="204"/>
      <c r="E26" s="205">
        <f>Sources!C83</f>
        <v>0</v>
      </c>
      <c r="F26" s="201"/>
      <c r="G26" s="206" t="e">
        <f t="shared" si="2"/>
        <v>#DIV/0!</v>
      </c>
      <c r="H26" s="190"/>
      <c r="I26" s="222">
        <f>Sources!D83</f>
        <v>0</v>
      </c>
      <c r="J26" s="190"/>
      <c r="K26" s="190">
        <f>Sources!E83</f>
        <v>0</v>
      </c>
      <c r="L26" s="188"/>
      <c r="M26" s="205" t="str">
        <f>Sources!F83</f>
        <v/>
      </c>
      <c r="N26" s="188"/>
      <c r="O26" s="206" t="e">
        <f t="shared" ref="O26:O34" si="3">ROUND(E26/E$51,0)</f>
        <v>#DIV/0!</v>
      </c>
      <c r="Q26" s="183"/>
      <c r="S26" s="220"/>
      <c r="T26" s="221"/>
      <c r="U26" s="220"/>
    </row>
    <row r="27" spans="2:21">
      <c r="B27" s="183" t="s">
        <v>3067</v>
      </c>
      <c r="D27" s="204"/>
      <c r="E27" s="205">
        <f>Sources!C84</f>
        <v>0</v>
      </c>
      <c r="F27" s="201"/>
      <c r="G27" s="206" t="e">
        <f t="shared" si="2"/>
        <v>#DIV/0!</v>
      </c>
      <c r="H27" s="190"/>
      <c r="I27" s="222">
        <f>Sources!D84</f>
        <v>0</v>
      </c>
      <c r="J27" s="190"/>
      <c r="K27" s="190">
        <f>Sources!E84</f>
        <v>0</v>
      </c>
      <c r="L27" s="188"/>
      <c r="M27" s="205" t="str">
        <f>Sources!F84</f>
        <v/>
      </c>
      <c r="N27" s="188"/>
      <c r="O27" s="206" t="e">
        <f t="shared" si="3"/>
        <v>#DIV/0!</v>
      </c>
      <c r="Q27" s="183"/>
      <c r="S27" s="220"/>
      <c r="T27" s="221"/>
      <c r="U27" s="220"/>
    </row>
    <row r="28" spans="2:21">
      <c r="B28" s="183" t="s">
        <v>3067</v>
      </c>
      <c r="D28" s="204"/>
      <c r="E28" s="205">
        <f>Sources!C85</f>
        <v>0</v>
      </c>
      <c r="F28" s="201"/>
      <c r="G28" s="206" t="e">
        <f t="shared" si="2"/>
        <v>#DIV/0!</v>
      </c>
      <c r="H28" s="190"/>
      <c r="I28" s="222">
        <f>Sources!D85</f>
        <v>0</v>
      </c>
      <c r="J28" s="190"/>
      <c r="K28" s="190">
        <f>Sources!E85</f>
        <v>0</v>
      </c>
      <c r="L28" s="188"/>
      <c r="M28" s="205" t="str">
        <f>Sources!F85</f>
        <v/>
      </c>
      <c r="N28" s="188"/>
      <c r="O28" s="206" t="e">
        <f t="shared" si="3"/>
        <v>#DIV/0!</v>
      </c>
      <c r="Q28" s="183"/>
      <c r="S28" s="220"/>
      <c r="T28" s="221"/>
      <c r="U28" s="220"/>
    </row>
    <row r="29" spans="2:21">
      <c r="B29" s="183" t="s">
        <v>3067</v>
      </c>
      <c r="D29" s="204"/>
      <c r="E29" s="205">
        <f>Sources!C86</f>
        <v>0</v>
      </c>
      <c r="F29" s="201"/>
      <c r="G29" s="206" t="e">
        <f t="shared" si="2"/>
        <v>#DIV/0!</v>
      </c>
      <c r="H29" s="190"/>
      <c r="I29" s="222">
        <f>Sources!D86</f>
        <v>0</v>
      </c>
      <c r="J29" s="190"/>
      <c r="K29" s="190">
        <f>Sources!E86</f>
        <v>0</v>
      </c>
      <c r="L29" s="188"/>
      <c r="M29" s="205" t="str">
        <f>Sources!F86</f>
        <v/>
      </c>
      <c r="N29" s="188"/>
      <c r="O29" s="206" t="e">
        <f t="shared" si="3"/>
        <v>#DIV/0!</v>
      </c>
      <c r="Q29" s="183"/>
      <c r="S29" s="220"/>
      <c r="T29" s="221"/>
      <c r="U29" s="220"/>
    </row>
    <row r="30" spans="2:21">
      <c r="B30" s="183" t="s">
        <v>660</v>
      </c>
      <c r="C30" s="224" t="str">
        <f>Sources!B93</f>
        <v>Other (fill in)</v>
      </c>
      <c r="E30" s="205">
        <f>Sources!C93</f>
        <v>0</v>
      </c>
      <c r="F30" s="225"/>
      <c r="G30" s="206" t="e">
        <f t="shared" si="2"/>
        <v>#DIV/0!</v>
      </c>
      <c r="H30" s="226"/>
      <c r="I30" s="222">
        <f>Sources!D93</f>
        <v>0</v>
      </c>
      <c r="J30" s="225"/>
      <c r="K30" s="190">
        <f>Sources!E93</f>
        <v>0</v>
      </c>
      <c r="M30" s="205" t="str">
        <f>Sources!F93</f>
        <v/>
      </c>
      <c r="O30" s="206" t="e">
        <f t="shared" si="3"/>
        <v>#DIV/0!</v>
      </c>
      <c r="Q30" s="183"/>
      <c r="S30" s="227"/>
      <c r="T30" s="228"/>
    </row>
    <row r="31" spans="2:21">
      <c r="B31" s="183" t="s">
        <v>660</v>
      </c>
      <c r="C31" s="224" t="str">
        <f>Sources!B94</f>
        <v>Other (fill in)</v>
      </c>
      <c r="E31" s="205">
        <f>Sources!C94</f>
        <v>0</v>
      </c>
      <c r="F31" s="225"/>
      <c r="G31" s="206" t="e">
        <f t="shared" si="2"/>
        <v>#DIV/0!</v>
      </c>
      <c r="H31" s="226"/>
      <c r="I31" s="222">
        <f>Sources!D94</f>
        <v>0</v>
      </c>
      <c r="J31" s="225"/>
      <c r="K31" s="190">
        <f>Sources!E94</f>
        <v>0</v>
      </c>
      <c r="M31" s="205" t="str">
        <f>Sources!F94</f>
        <v/>
      </c>
      <c r="O31" s="206" t="e">
        <f t="shared" si="3"/>
        <v>#DIV/0!</v>
      </c>
      <c r="Q31" s="183"/>
      <c r="S31" s="227"/>
      <c r="T31" s="228"/>
    </row>
    <row r="32" spans="2:21">
      <c r="B32" s="183" t="s">
        <v>660</v>
      </c>
      <c r="C32" s="224" t="str">
        <f>Sources!B95</f>
        <v>Other (fill in)</v>
      </c>
      <c r="E32" s="205">
        <f>Sources!C95</f>
        <v>0</v>
      </c>
      <c r="F32" s="225"/>
      <c r="G32" s="206" t="e">
        <f t="shared" si="2"/>
        <v>#DIV/0!</v>
      </c>
      <c r="H32" s="226"/>
      <c r="I32" s="222">
        <f>Sources!D95</f>
        <v>0</v>
      </c>
      <c r="J32" s="225"/>
      <c r="K32" s="190">
        <f>Sources!E95</f>
        <v>0</v>
      </c>
      <c r="M32" s="205" t="str">
        <f>Sources!F95</f>
        <v/>
      </c>
      <c r="O32" s="206" t="e">
        <f t="shared" si="3"/>
        <v>#DIV/0!</v>
      </c>
      <c r="Q32" s="183"/>
      <c r="S32" s="227"/>
      <c r="T32" s="228"/>
    </row>
    <row r="33" spans="2:20">
      <c r="B33" s="183" t="s">
        <v>829</v>
      </c>
      <c r="C33" s="209"/>
      <c r="E33" s="205">
        <f>Sources!C125</f>
        <v>0</v>
      </c>
      <c r="F33" s="225"/>
      <c r="G33" s="215" t="e">
        <f t="shared" si="2"/>
        <v>#DIV/0!</v>
      </c>
      <c r="H33" s="226"/>
      <c r="I33" s="229"/>
      <c r="J33" s="225"/>
      <c r="K33" s="225"/>
      <c r="M33" s="205"/>
      <c r="O33" s="215" t="e">
        <f t="shared" si="3"/>
        <v>#DIV/0!</v>
      </c>
      <c r="Q33" s="183"/>
      <c r="S33" s="227"/>
      <c r="T33" s="228"/>
    </row>
    <row r="34" spans="2:20">
      <c r="C34" s="209"/>
      <c r="D34" s="191" t="s">
        <v>788</v>
      </c>
      <c r="E34" s="216">
        <f>SUM(E25:E33)</f>
        <v>0</v>
      </c>
      <c r="F34" s="230"/>
      <c r="G34" s="206" t="e">
        <f>ROUND(E34/E$50,0)</f>
        <v>#DIV/0!</v>
      </c>
      <c r="H34" s="231"/>
      <c r="I34" s="230"/>
      <c r="J34" s="230"/>
      <c r="K34" s="230"/>
      <c r="M34" s="232">
        <f>SUM(M25:M33)</f>
        <v>0</v>
      </c>
      <c r="O34" s="206" t="e">
        <f t="shared" si="3"/>
        <v>#DIV/0!</v>
      </c>
      <c r="Q34" s="183"/>
      <c r="S34" s="227"/>
      <c r="T34" s="233"/>
    </row>
    <row r="35" spans="2:20" ht="13.5" thickBot="1">
      <c r="C35" s="209"/>
      <c r="D35" s="209"/>
      <c r="G35" s="184"/>
      <c r="Q35" s="183"/>
    </row>
    <row r="36" spans="2:20" ht="14.25" thickTop="1" thickBot="1">
      <c r="B36" s="1070" t="s">
        <v>789</v>
      </c>
      <c r="C36" s="1070"/>
      <c r="D36" s="1070"/>
      <c r="E36" s="1070"/>
      <c r="F36" s="1070"/>
      <c r="G36" s="1070"/>
      <c r="H36" s="1070"/>
      <c r="I36" s="1070"/>
      <c r="J36" s="1070"/>
      <c r="K36" s="1070"/>
      <c r="L36" s="1070"/>
      <c r="M36" s="1070"/>
      <c r="N36" s="1070"/>
      <c r="O36" s="1070"/>
      <c r="Q36" s="183"/>
    </row>
    <row r="37" spans="2:20" ht="8.1" customHeight="1" thickTop="1">
      <c r="C37" s="209"/>
      <c r="D37" s="209"/>
      <c r="G37" s="184"/>
      <c r="Q37" s="183"/>
    </row>
    <row r="38" spans="2:20">
      <c r="C38" s="209"/>
      <c r="D38" s="209"/>
      <c r="E38" s="234" t="s">
        <v>790</v>
      </c>
      <c r="F38" s="201"/>
      <c r="G38" s="234" t="s">
        <v>209</v>
      </c>
      <c r="H38" s="201"/>
      <c r="I38" s="234" t="s">
        <v>608</v>
      </c>
      <c r="J38" s="201"/>
      <c r="K38" s="201"/>
      <c r="L38" s="188"/>
      <c r="M38" s="188"/>
      <c r="N38" s="188"/>
      <c r="Q38" s="183"/>
    </row>
    <row r="39" spans="2:20">
      <c r="B39" s="183" t="s">
        <v>319</v>
      </c>
      <c r="C39" s="209"/>
      <c r="D39" s="209"/>
      <c r="E39" s="205">
        <f>E62</f>
        <v>0</v>
      </c>
      <c r="F39" s="230"/>
      <c r="G39" s="206" t="e">
        <f>ROUND(E39/E$50,0)</f>
        <v>#DIV/0!</v>
      </c>
      <c r="H39" s="230"/>
      <c r="I39" s="206" t="e">
        <f>E39/E$51</f>
        <v>#DIV/0!</v>
      </c>
      <c r="J39" s="230"/>
      <c r="K39" s="230"/>
      <c r="Q39" s="183"/>
    </row>
    <row r="40" spans="2:20">
      <c r="B40" s="183" t="s">
        <v>326</v>
      </c>
      <c r="C40" s="209"/>
      <c r="D40" s="209"/>
      <c r="E40" s="205">
        <f>E67</f>
        <v>0</v>
      </c>
      <c r="F40" s="230"/>
      <c r="G40" s="206" t="e">
        <f>ROUND(E40/E$50,0)</f>
        <v>#DIV/0!</v>
      </c>
      <c r="H40" s="230"/>
      <c r="I40" s="206" t="e">
        <f>E40/E$51</f>
        <v>#DIV/0!</v>
      </c>
      <c r="J40" s="230"/>
      <c r="K40" s="230"/>
      <c r="Q40" s="183"/>
    </row>
    <row r="41" spans="2:20">
      <c r="B41" s="183" t="s">
        <v>791</v>
      </c>
      <c r="C41" s="209"/>
      <c r="D41" s="209"/>
      <c r="E41" s="205">
        <f>E69+E70+E71</f>
        <v>0</v>
      </c>
      <c r="F41" s="230"/>
      <c r="G41" s="206" t="e">
        <f>ROUND(E41/E$50,0)</f>
        <v>#DIV/0!</v>
      </c>
      <c r="H41" s="230"/>
      <c r="I41" s="206" t="e">
        <f t="shared" ref="I41:I44" si="4">E41/E$51</f>
        <v>#DIV/0!</v>
      </c>
      <c r="J41" s="230"/>
      <c r="K41" s="230"/>
      <c r="Q41" s="183"/>
    </row>
    <row r="42" spans="2:20">
      <c r="B42" s="183" t="s">
        <v>3044</v>
      </c>
      <c r="C42" s="209"/>
      <c r="D42" s="209"/>
      <c r="E42" s="205">
        <f>E72</f>
        <v>0</v>
      </c>
      <c r="F42" s="230"/>
      <c r="G42" s="206"/>
      <c r="H42" s="230"/>
      <c r="I42" s="206"/>
      <c r="J42" s="230"/>
      <c r="K42" s="230"/>
      <c r="Q42" s="183"/>
    </row>
    <row r="43" spans="2:20">
      <c r="B43" s="183" t="s">
        <v>792</v>
      </c>
      <c r="C43" s="209"/>
      <c r="D43" s="209"/>
      <c r="E43" s="205">
        <f>Uses!F79</f>
        <v>0</v>
      </c>
      <c r="F43" s="230"/>
      <c r="G43" s="206" t="e">
        <f t="shared" ref="G43:G44" si="5">E43/E$50</f>
        <v>#DIV/0!</v>
      </c>
      <c r="H43" s="230"/>
      <c r="I43" s="206" t="e">
        <f t="shared" si="4"/>
        <v>#DIV/0!</v>
      </c>
      <c r="J43" s="230"/>
      <c r="K43" s="230"/>
      <c r="Q43" s="183"/>
    </row>
    <row r="44" spans="2:20">
      <c r="B44" s="183" t="s">
        <v>321</v>
      </c>
      <c r="C44" s="209"/>
      <c r="D44" s="209"/>
      <c r="E44" s="205">
        <f>O125+O126</f>
        <v>0</v>
      </c>
      <c r="F44" s="230"/>
      <c r="G44" s="206" t="e">
        <f t="shared" si="5"/>
        <v>#DIV/0!</v>
      </c>
      <c r="H44" s="230"/>
      <c r="I44" s="206" t="e">
        <f t="shared" si="4"/>
        <v>#DIV/0!</v>
      </c>
      <c r="J44" s="230"/>
      <c r="K44" s="230"/>
      <c r="Q44" s="183"/>
    </row>
    <row r="45" spans="2:20" ht="6" customHeight="1">
      <c r="C45" s="209"/>
      <c r="D45" s="209"/>
      <c r="E45" s="205"/>
      <c r="F45" s="230"/>
      <c r="G45" s="206"/>
      <c r="H45" s="230"/>
      <c r="I45" s="206"/>
      <c r="J45" s="230"/>
      <c r="K45" s="230"/>
      <c r="Q45" s="183"/>
    </row>
    <row r="46" spans="2:20">
      <c r="C46" s="209"/>
      <c r="D46" s="191" t="s">
        <v>793</v>
      </c>
      <c r="E46" s="216">
        <f>SUM(E39:E44)</f>
        <v>0</v>
      </c>
      <c r="F46" s="230"/>
      <c r="G46" s="218" t="e">
        <f>E46/E50</f>
        <v>#DIV/0!</v>
      </c>
      <c r="H46" s="230"/>
      <c r="I46" s="218" t="e">
        <f>E46/E51</f>
        <v>#DIV/0!</v>
      </c>
      <c r="J46" s="230"/>
      <c r="K46" s="230"/>
      <c r="Q46" s="183"/>
    </row>
    <row r="47" spans="2:20" ht="13.5" thickBot="1">
      <c r="B47" s="235"/>
      <c r="C47" s="235"/>
      <c r="D47" s="235"/>
      <c r="E47" s="236"/>
      <c r="F47" s="235"/>
      <c r="G47" s="235"/>
      <c r="H47" s="235"/>
      <c r="I47" s="235"/>
      <c r="J47" s="235"/>
      <c r="K47" s="235"/>
      <c r="L47" s="236"/>
      <c r="M47" s="236"/>
      <c r="N47" s="236"/>
      <c r="O47" s="236"/>
      <c r="Q47" s="183"/>
    </row>
    <row r="48" spans="2:20" ht="13.5" thickTop="1">
      <c r="E48" s="223"/>
      <c r="F48" s="209"/>
      <c r="Q48" s="183"/>
    </row>
    <row r="49" spans="2:19" s="237" customFormat="1">
      <c r="B49" s="1071" t="s">
        <v>794</v>
      </c>
      <c r="C49" s="1072"/>
      <c r="D49" s="1072"/>
      <c r="E49" s="1073"/>
      <c r="G49" s="1071" t="s">
        <v>795</v>
      </c>
      <c r="H49" s="1072"/>
      <c r="I49" s="1072"/>
      <c r="J49" s="1072"/>
      <c r="K49" s="1072"/>
      <c r="L49" s="1072"/>
      <c r="M49" s="1072"/>
      <c r="N49" s="1072"/>
      <c r="O49" s="1073"/>
      <c r="P49" s="238"/>
      <c r="S49" s="239"/>
    </row>
    <row r="50" spans="2:19">
      <c r="B50" s="183" t="s">
        <v>29</v>
      </c>
      <c r="C50" s="209"/>
      <c r="D50" s="209"/>
      <c r="E50" s="240">
        <f>'Development Info'!D24</f>
        <v>0</v>
      </c>
      <c r="G50" s="241" t="s">
        <v>2920</v>
      </c>
      <c r="H50" s="241"/>
      <c r="I50" s="241"/>
      <c r="J50" s="241"/>
      <c r="K50" s="241"/>
      <c r="L50" s="242"/>
      <c r="M50" s="242"/>
      <c r="N50" s="242"/>
      <c r="O50" s="243" t="e">
        <f>O92/O94</f>
        <v>#DIV/0!</v>
      </c>
      <c r="Q50" s="183"/>
      <c r="S50" s="244"/>
    </row>
    <row r="51" spans="2:19">
      <c r="B51" s="183" t="s">
        <v>797</v>
      </c>
      <c r="C51" s="209"/>
      <c r="D51" s="209"/>
      <c r="E51" s="182">
        <f>Building!H5</f>
        <v>0</v>
      </c>
      <c r="G51" s="241" t="s">
        <v>2921</v>
      </c>
      <c r="O51" s="243" t="e">
        <f>O92/M34</f>
        <v>#DIV/0!</v>
      </c>
      <c r="Q51" s="183"/>
      <c r="S51" s="244"/>
    </row>
    <row r="52" spans="2:19">
      <c r="B52" s="183" t="s">
        <v>798</v>
      </c>
      <c r="C52" s="209"/>
      <c r="D52" s="209"/>
      <c r="E52" s="188">
        <f>Site!G50</f>
        <v>0</v>
      </c>
      <c r="G52" s="183" t="s">
        <v>271</v>
      </c>
      <c r="O52" s="336">
        <f>E46</f>
        <v>0</v>
      </c>
      <c r="Q52" s="183"/>
      <c r="S52" s="244"/>
    </row>
    <row r="53" spans="2:19">
      <c r="B53" s="183" t="s">
        <v>800</v>
      </c>
      <c r="C53" s="209"/>
      <c r="D53" s="209"/>
      <c r="E53" s="205">
        <f>Sources!F149</f>
        <v>0</v>
      </c>
      <c r="G53" s="183" t="s">
        <v>799</v>
      </c>
      <c r="O53" s="336">
        <f>(E25+E26+E27+E28+E29)*-1</f>
        <v>0</v>
      </c>
      <c r="Q53" s="183"/>
      <c r="S53" s="244"/>
    </row>
    <row r="54" spans="2:19">
      <c r="B54" s="183" t="s">
        <v>802</v>
      </c>
      <c r="C54" s="209"/>
      <c r="D54" s="209"/>
      <c r="E54" s="245" t="e">
        <f>E51/E50</f>
        <v>#DIV/0!</v>
      </c>
      <c r="G54" s="183" t="s">
        <v>801</v>
      </c>
      <c r="O54" s="336">
        <f>(E30+E31+E32)*-1</f>
        <v>0</v>
      </c>
      <c r="Q54" s="183"/>
      <c r="S54" s="244"/>
    </row>
    <row r="55" spans="2:19">
      <c r="B55" s="183" t="s">
        <v>804</v>
      </c>
      <c r="C55" s="246"/>
      <c r="D55" s="246"/>
      <c r="E55" s="247" t="e">
        <f>ROUND((-O53+-O54)/E50,0)</f>
        <v>#DIV/0!</v>
      </c>
      <c r="G55" s="183" t="s">
        <v>803</v>
      </c>
      <c r="I55" s="248" t="e">
        <f>-O55/O52</f>
        <v>#DIV/0!</v>
      </c>
      <c r="J55" s="249"/>
      <c r="O55" s="336">
        <f>(O52+O53+O54)*-1</f>
        <v>0</v>
      </c>
      <c r="Q55" s="183"/>
      <c r="S55" s="250"/>
    </row>
    <row r="56" spans="2:19">
      <c r="B56" s="251" t="s">
        <v>806</v>
      </c>
      <c r="C56" s="246"/>
      <c r="D56" s="246"/>
      <c r="E56" s="205">
        <f>E20</f>
        <v>0</v>
      </c>
      <c r="G56" s="183" t="s">
        <v>805</v>
      </c>
      <c r="I56" s="249">
        <v>0</v>
      </c>
      <c r="J56" s="249"/>
      <c r="L56" s="252"/>
      <c r="M56" s="252"/>
      <c r="N56" s="252"/>
      <c r="O56" s="336">
        <f>E33</f>
        <v>0</v>
      </c>
      <c r="Q56" s="183"/>
      <c r="S56" s="250"/>
    </row>
    <row r="57" spans="2:19">
      <c r="B57" s="251" t="s">
        <v>807</v>
      </c>
      <c r="C57" s="246"/>
      <c r="D57" s="246"/>
      <c r="E57" s="205">
        <f>Sources!C30</f>
        <v>0</v>
      </c>
      <c r="G57" s="241" t="s">
        <v>963</v>
      </c>
      <c r="H57" s="241"/>
      <c r="I57" s="241"/>
      <c r="J57" s="241"/>
      <c r="K57" s="241"/>
      <c r="L57" s="242"/>
      <c r="M57" s="242"/>
      <c r="N57" s="242"/>
      <c r="O57" s="337">
        <f>O55+O56</f>
        <v>0</v>
      </c>
      <c r="Q57" s="183"/>
      <c r="S57" s="250"/>
    </row>
    <row r="58" spans="2:19" ht="9.75" customHeight="1">
      <c r="B58" s="251"/>
      <c r="C58" s="246"/>
      <c r="D58" s="246"/>
      <c r="G58" s="241"/>
      <c r="H58" s="241"/>
      <c r="I58" s="241"/>
      <c r="J58" s="241"/>
      <c r="K58" s="241"/>
      <c r="L58" s="242"/>
      <c r="M58" s="242"/>
      <c r="N58" s="242"/>
      <c r="O58" s="253"/>
      <c r="Q58" s="183"/>
      <c r="S58" s="250"/>
    </row>
    <row r="59" spans="2:19">
      <c r="B59" s="1062" t="s">
        <v>808</v>
      </c>
      <c r="C59" s="1063"/>
      <c r="D59" s="1063"/>
      <c r="E59" s="1064"/>
      <c r="G59" s="1062" t="s">
        <v>809</v>
      </c>
      <c r="H59" s="1063"/>
      <c r="I59" s="1063"/>
      <c r="J59" s="1063"/>
      <c r="K59" s="1063"/>
      <c r="L59" s="1063"/>
      <c r="M59" s="1063"/>
      <c r="N59" s="1063"/>
      <c r="O59" s="1064"/>
      <c r="Q59" s="183"/>
      <c r="S59" s="250"/>
    </row>
    <row r="60" spans="2:19">
      <c r="B60" s="183" t="s">
        <v>319</v>
      </c>
      <c r="C60" s="254"/>
      <c r="D60" s="254"/>
      <c r="E60" s="255">
        <f>Uses!F7</f>
        <v>0</v>
      </c>
      <c r="G60" s="1039" t="s">
        <v>830</v>
      </c>
      <c r="H60" s="1039"/>
      <c r="I60" s="256" t="s">
        <v>143</v>
      </c>
      <c r="J60" s="257"/>
      <c r="K60" s="1040"/>
      <c r="L60" s="1040"/>
      <c r="M60" s="1040"/>
      <c r="N60" s="190"/>
      <c r="O60" s="190"/>
      <c r="Q60" s="183"/>
      <c r="S60" s="250"/>
    </row>
    <row r="61" spans="2:19">
      <c r="B61" s="183" t="s">
        <v>2890</v>
      </c>
      <c r="C61" s="254"/>
      <c r="D61" s="254"/>
      <c r="E61" s="255">
        <f>Uses!F8</f>
        <v>0</v>
      </c>
      <c r="G61" s="258" t="s">
        <v>532</v>
      </c>
      <c r="H61" s="259"/>
      <c r="I61" s="260">
        <f>'Development Info'!E30</f>
        <v>0</v>
      </c>
      <c r="J61" s="257"/>
      <c r="K61" s="1044"/>
      <c r="L61" s="1044"/>
      <c r="M61" s="1044"/>
      <c r="N61" s="190"/>
      <c r="O61" s="261" t="s">
        <v>810</v>
      </c>
      <c r="Q61" s="183"/>
      <c r="S61" s="250"/>
    </row>
    <row r="62" spans="2:19">
      <c r="C62" s="254"/>
      <c r="D62" s="191" t="s">
        <v>218</v>
      </c>
      <c r="E62" s="262">
        <f>SUM(E60:E61)</f>
        <v>0</v>
      </c>
      <c r="G62" s="258" t="s">
        <v>811</v>
      </c>
      <c r="H62" s="263"/>
      <c r="I62" s="260">
        <f>'Development Info'!E31</f>
        <v>0</v>
      </c>
      <c r="K62" s="1044"/>
      <c r="L62" s="1044"/>
      <c r="M62" s="1044"/>
      <c r="N62" s="190"/>
      <c r="O62" s="261" t="s">
        <v>812</v>
      </c>
      <c r="Q62" s="183"/>
      <c r="S62" s="250"/>
    </row>
    <row r="63" spans="2:19">
      <c r="E63" s="255"/>
      <c r="G63" s="258" t="s">
        <v>813</v>
      </c>
      <c r="H63" s="263"/>
      <c r="I63" s="260">
        <f>'Development Info'!E32</f>
        <v>0</v>
      </c>
      <c r="K63" s="1044"/>
      <c r="L63" s="1044"/>
      <c r="M63" s="1044"/>
      <c r="N63" s="190"/>
      <c r="O63" s="190"/>
      <c r="Q63" s="183"/>
      <c r="S63" s="250"/>
    </row>
    <row r="64" spans="2:19">
      <c r="B64" s="21" t="s">
        <v>1089</v>
      </c>
      <c r="E64" s="255">
        <f>Uses!F11</f>
        <v>0</v>
      </c>
      <c r="G64" s="258" t="s">
        <v>814</v>
      </c>
      <c r="H64" s="263"/>
      <c r="I64" s="260">
        <f>'Development Info'!E33</f>
        <v>0</v>
      </c>
      <c r="K64" s="1044"/>
      <c r="L64" s="1044"/>
      <c r="M64" s="1044"/>
      <c r="N64" s="190"/>
      <c r="O64" s="190"/>
      <c r="Q64" s="183"/>
      <c r="S64" s="250"/>
    </row>
    <row r="65" spans="2:19">
      <c r="B65" s="21" t="s">
        <v>1091</v>
      </c>
      <c r="E65" s="255">
        <f>Uses!F12</f>
        <v>0</v>
      </c>
      <c r="G65" s="264" t="s">
        <v>815</v>
      </c>
      <c r="H65" s="265"/>
      <c r="I65" s="260">
        <f>'Development Info'!E34</f>
        <v>0</v>
      </c>
      <c r="K65" s="1045"/>
      <c r="L65" s="1045"/>
      <c r="M65" s="1045"/>
      <c r="N65" s="190"/>
      <c r="O65" s="190"/>
      <c r="Q65" s="183"/>
      <c r="S65" s="250"/>
    </row>
    <row r="66" spans="2:19">
      <c r="B66" s="21" t="s">
        <v>1090</v>
      </c>
      <c r="E66" s="255">
        <f>Uses!F13</f>
        <v>0</v>
      </c>
      <c r="G66" s="266" t="s">
        <v>831</v>
      </c>
      <c r="H66" s="201"/>
      <c r="I66" s="267"/>
      <c r="J66" s="190"/>
      <c r="K66" s="1046">
        <f>Income!M65</f>
        <v>0</v>
      </c>
      <c r="L66" s="1046"/>
      <c r="M66" s="1046"/>
      <c r="N66" s="268"/>
      <c r="O66" s="268"/>
      <c r="Q66" s="183"/>
      <c r="S66" s="250"/>
    </row>
    <row r="67" spans="2:19">
      <c r="C67" s="209"/>
      <c r="D67" s="191" t="s">
        <v>219</v>
      </c>
      <c r="E67" s="269">
        <f>SUM(E64:E66)</f>
        <v>0</v>
      </c>
      <c r="G67" s="266" t="s">
        <v>152</v>
      </c>
      <c r="H67" s="201"/>
      <c r="K67" s="1049">
        <f>Income!H73</f>
        <v>0</v>
      </c>
      <c r="L67" s="1049"/>
      <c r="M67" s="1049"/>
      <c r="Q67" s="183"/>
      <c r="S67" s="244"/>
    </row>
    <row r="68" spans="2:19">
      <c r="C68" s="209"/>
      <c r="D68" s="209"/>
      <c r="E68" s="255"/>
      <c r="G68" s="209" t="s">
        <v>816</v>
      </c>
      <c r="K68" s="1050">
        <f>K66+K67</f>
        <v>0</v>
      </c>
      <c r="L68" s="1050"/>
      <c r="M68" s="1050"/>
      <c r="Q68" s="183"/>
      <c r="S68" s="244"/>
    </row>
    <row r="69" spans="2:19">
      <c r="B69" s="183" t="s">
        <v>220</v>
      </c>
      <c r="C69" s="270" t="e">
        <f>E69/(E$62+E$67)</f>
        <v>#DIV/0!</v>
      </c>
      <c r="D69" s="271"/>
      <c r="E69" s="255">
        <f>Uses!F18</f>
        <v>0</v>
      </c>
      <c r="G69" s="266" t="s">
        <v>817</v>
      </c>
      <c r="I69" s="272">
        <f>Income!L68</f>
        <v>0</v>
      </c>
      <c r="K69" s="1051">
        <f>ROUND(K68*I69,0)</f>
        <v>0</v>
      </c>
      <c r="L69" s="1051"/>
      <c r="M69" s="1051"/>
      <c r="Q69" s="183"/>
      <c r="S69" s="244"/>
    </row>
    <row r="70" spans="2:19">
      <c r="B70" s="183" t="s">
        <v>221</v>
      </c>
      <c r="C70" s="270" t="e">
        <f>E70/(E$62+E$67)</f>
        <v>#DIV/0!</v>
      </c>
      <c r="D70" s="271"/>
      <c r="E70" s="255">
        <f>Uses!F19</f>
        <v>0</v>
      </c>
      <c r="G70" s="266" t="s">
        <v>818</v>
      </c>
      <c r="I70" s="273">
        <f>Income!L69</f>
        <v>0</v>
      </c>
      <c r="K70" s="1049">
        <f>ROUND(K68*I70,0)</f>
        <v>0</v>
      </c>
      <c r="L70" s="1049"/>
      <c r="M70" s="1049"/>
      <c r="Q70" s="183"/>
      <c r="S70" s="244"/>
    </row>
    <row r="71" spans="2:19">
      <c r="B71" s="183" t="s">
        <v>222</v>
      </c>
      <c r="C71" s="270" t="e">
        <f>E71/(E$62+E$67)</f>
        <v>#DIV/0!</v>
      </c>
      <c r="D71" s="271"/>
      <c r="E71" s="255">
        <f>Uses!F20</f>
        <v>0</v>
      </c>
      <c r="G71" s="241" t="s">
        <v>819</v>
      </c>
      <c r="K71" s="1052">
        <f>K68-K69-K70</f>
        <v>0</v>
      </c>
      <c r="L71" s="1052"/>
      <c r="M71" s="1052"/>
      <c r="Q71" s="183"/>
      <c r="S71" s="244"/>
    </row>
    <row r="72" spans="2:19">
      <c r="B72" s="183" t="s">
        <v>3060</v>
      </c>
      <c r="C72" s="270"/>
      <c r="D72" s="271"/>
      <c r="E72" s="255">
        <f>Uses!F21+Uses!F22</f>
        <v>0</v>
      </c>
      <c r="G72" s="241"/>
      <c r="K72" s="335"/>
      <c r="L72" s="335"/>
      <c r="M72" s="335"/>
      <c r="Q72" s="183"/>
      <c r="S72" s="244"/>
    </row>
    <row r="73" spans="2:19">
      <c r="B73" s="274"/>
      <c r="C73" s="201"/>
      <c r="D73" s="191" t="s">
        <v>849</v>
      </c>
      <c r="E73" s="262">
        <f>E62+E67+E69+E70+E71+E72</f>
        <v>0</v>
      </c>
      <c r="Q73" s="183"/>
      <c r="S73" s="244"/>
    </row>
    <row r="74" spans="2:19">
      <c r="C74" s="209"/>
      <c r="D74" s="209"/>
      <c r="E74" s="255"/>
      <c r="Q74" s="183"/>
      <c r="S74" s="244"/>
    </row>
    <row r="75" spans="2:19">
      <c r="B75" s="1062" t="s">
        <v>821</v>
      </c>
      <c r="C75" s="1063"/>
      <c r="D75" s="1063"/>
      <c r="E75" s="1064"/>
      <c r="G75" s="1065" t="s">
        <v>820</v>
      </c>
      <c r="H75" s="1066"/>
      <c r="I75" s="1066"/>
      <c r="J75" s="1066"/>
      <c r="K75" s="1066"/>
      <c r="L75" s="1066"/>
      <c r="M75" s="1066"/>
      <c r="N75" s="1066"/>
      <c r="O75" s="1067"/>
      <c r="Q75" s="183"/>
      <c r="S75" s="244"/>
    </row>
    <row r="76" spans="2:19">
      <c r="B76" s="21" t="s">
        <v>254</v>
      </c>
      <c r="C76" s="275"/>
      <c r="D76" s="275"/>
      <c r="E76" s="255">
        <f>Uses!F27</f>
        <v>0</v>
      </c>
      <c r="K76" s="190" t="s">
        <v>209</v>
      </c>
      <c r="Q76" s="183"/>
      <c r="S76" s="244"/>
    </row>
    <row r="77" spans="2:19">
      <c r="B77" s="21" t="s">
        <v>255</v>
      </c>
      <c r="C77" s="275"/>
      <c r="D77" s="275"/>
      <c r="E77" s="255">
        <f>Uses!F28</f>
        <v>0</v>
      </c>
      <c r="G77" s="276" t="s">
        <v>673</v>
      </c>
      <c r="K77" s="277" t="e">
        <f>ROUND(O77/E$50,0)</f>
        <v>#DIV/0!</v>
      </c>
      <c r="L77" s="251"/>
      <c r="M77" s="251"/>
      <c r="N77" s="251"/>
      <c r="O77" s="247">
        <f>Expenses!J22</f>
        <v>0</v>
      </c>
      <c r="Q77" s="183"/>
      <c r="S77" s="244"/>
    </row>
    <row r="78" spans="2:19">
      <c r="B78" s="21" t="s">
        <v>256</v>
      </c>
      <c r="C78" s="275"/>
      <c r="D78" s="275"/>
      <c r="E78" s="255">
        <f>Uses!F29</f>
        <v>0</v>
      </c>
      <c r="G78" s="276" t="s">
        <v>243</v>
      </c>
      <c r="K78" s="277" t="e">
        <f t="shared" ref="K78:K85" si="6">ROUND(O78/E$50,0)</f>
        <v>#DIV/0!</v>
      </c>
      <c r="L78" s="251"/>
      <c r="M78" s="251"/>
      <c r="N78" s="251"/>
      <c r="O78" s="247">
        <f>Expenses!J32</f>
        <v>0</v>
      </c>
      <c r="Q78" s="183"/>
      <c r="S78" s="244"/>
    </row>
    <row r="79" spans="2:19">
      <c r="B79" s="21" t="s">
        <v>257</v>
      </c>
      <c r="C79" s="275"/>
      <c r="D79" s="275"/>
      <c r="E79" s="255">
        <f>Uses!F30</f>
        <v>0</v>
      </c>
      <c r="G79" s="276" t="s">
        <v>330</v>
      </c>
      <c r="K79" s="277" t="e">
        <f t="shared" si="6"/>
        <v>#DIV/0!</v>
      </c>
      <c r="L79" s="251"/>
      <c r="M79" s="251"/>
      <c r="N79" s="251"/>
      <c r="O79" s="247">
        <f>Expenses!J55</f>
        <v>0</v>
      </c>
      <c r="Q79" s="183"/>
      <c r="S79" s="244"/>
    </row>
    <row r="80" spans="2:19">
      <c r="B80" s="21" t="s">
        <v>258</v>
      </c>
      <c r="C80" s="275"/>
      <c r="D80" s="275"/>
      <c r="E80" s="255">
        <f>Uses!F31</f>
        <v>0</v>
      </c>
      <c r="G80" s="276" t="s">
        <v>331</v>
      </c>
      <c r="K80" s="277" t="e">
        <f t="shared" si="6"/>
        <v>#DIV/0!</v>
      </c>
      <c r="L80" s="251"/>
      <c r="M80" s="251"/>
      <c r="N80" s="251"/>
      <c r="O80" s="278">
        <f>Expenses!J67</f>
        <v>0</v>
      </c>
      <c r="Q80" s="183"/>
      <c r="S80" s="244"/>
    </row>
    <row r="81" spans="2:25">
      <c r="B81" s="21" t="s">
        <v>259</v>
      </c>
      <c r="C81" s="209"/>
      <c r="D81" s="209"/>
      <c r="E81" s="255">
        <f>Uses!F32</f>
        <v>0</v>
      </c>
      <c r="G81" s="279" t="s">
        <v>206</v>
      </c>
      <c r="K81" s="277" t="e">
        <f t="shared" si="6"/>
        <v>#DIV/0!</v>
      </c>
      <c r="L81" s="188"/>
      <c r="M81" s="188"/>
      <c r="N81" s="188"/>
      <c r="O81" s="280">
        <f>SUM(O77:O80)</f>
        <v>0</v>
      </c>
      <c r="Q81" s="183"/>
      <c r="S81" s="244"/>
    </row>
    <row r="82" spans="2:25">
      <c r="B82" s="21" t="s">
        <v>260</v>
      </c>
      <c r="C82" s="209"/>
      <c r="D82" s="209"/>
      <c r="E82" s="255">
        <f>Uses!F33</f>
        <v>0</v>
      </c>
      <c r="L82" s="183"/>
      <c r="M82" s="183"/>
      <c r="N82" s="183"/>
      <c r="Q82" s="183"/>
      <c r="S82" s="244"/>
    </row>
    <row r="83" spans="2:25">
      <c r="B83" s="21" t="s">
        <v>261</v>
      </c>
      <c r="C83" s="209"/>
      <c r="D83" s="209"/>
      <c r="E83" s="255">
        <f>Uses!F34</f>
        <v>0</v>
      </c>
      <c r="G83" s="276" t="s">
        <v>332</v>
      </c>
      <c r="K83" s="277" t="e">
        <f t="shared" si="6"/>
        <v>#DIV/0!</v>
      </c>
      <c r="O83" s="188">
        <f>Expenses!J71</f>
        <v>0</v>
      </c>
      <c r="Q83" s="183"/>
      <c r="S83" s="244"/>
    </row>
    <row r="84" spans="2:25">
      <c r="B84" s="21" t="s">
        <v>724</v>
      </c>
      <c r="C84" s="209"/>
      <c r="D84" s="209"/>
      <c r="E84" s="255">
        <f>Uses!F35</f>
        <v>0</v>
      </c>
      <c r="Q84" s="183"/>
      <c r="S84" s="244"/>
    </row>
    <row r="85" spans="2:25">
      <c r="B85" s="21" t="s">
        <v>232</v>
      </c>
      <c r="E85" s="255">
        <f>Uses!F36</f>
        <v>0</v>
      </c>
      <c r="G85" s="279" t="s">
        <v>333</v>
      </c>
      <c r="K85" s="277" t="e">
        <f t="shared" si="6"/>
        <v>#DIV/0!</v>
      </c>
      <c r="L85" s="251"/>
      <c r="M85" s="251"/>
      <c r="N85" s="251"/>
      <c r="O85" s="281">
        <f>SUM(O81:O83)</f>
        <v>0</v>
      </c>
      <c r="Q85" s="183"/>
      <c r="S85" s="244"/>
    </row>
    <row r="86" spans="2:25">
      <c r="B86" s="21" t="s">
        <v>1131</v>
      </c>
      <c r="D86" s="282"/>
      <c r="E86" s="255">
        <f>Uses!F37</f>
        <v>0</v>
      </c>
      <c r="Q86" s="183"/>
    </row>
    <row r="87" spans="2:25">
      <c r="B87" s="21" t="s">
        <v>1132</v>
      </c>
      <c r="D87" s="282"/>
      <c r="E87" s="255">
        <f>Uses!F38</f>
        <v>0</v>
      </c>
      <c r="F87" s="201"/>
      <c r="Q87" s="183"/>
    </row>
    <row r="88" spans="2:25">
      <c r="B88" s="21" t="s">
        <v>262</v>
      </c>
      <c r="E88" s="255">
        <f>Uses!F39</f>
        <v>0</v>
      </c>
      <c r="F88" s="201"/>
      <c r="Q88" s="183"/>
    </row>
    <row r="89" spans="2:25">
      <c r="B89" s="21" t="s">
        <v>263</v>
      </c>
      <c r="C89" s="209"/>
      <c r="D89" s="209"/>
      <c r="E89" s="255">
        <f>Uses!F40</f>
        <v>0</v>
      </c>
      <c r="F89" s="225"/>
      <c r="G89" s="1062" t="s">
        <v>822</v>
      </c>
      <c r="H89" s="1063"/>
      <c r="I89" s="1063"/>
      <c r="J89" s="1063"/>
      <c r="K89" s="1063"/>
      <c r="L89" s="1063"/>
      <c r="M89" s="1063"/>
      <c r="N89" s="1063"/>
      <c r="O89" s="1064"/>
      <c r="Q89" s="183"/>
    </row>
    <row r="90" spans="2:25">
      <c r="B90" s="21" t="s">
        <v>163</v>
      </c>
      <c r="C90" s="209"/>
      <c r="D90" s="209"/>
      <c r="E90" s="255">
        <f>Uses!F41</f>
        <v>0</v>
      </c>
      <c r="G90" s="209" t="s">
        <v>823</v>
      </c>
      <c r="O90" s="184">
        <f>K71</f>
        <v>0</v>
      </c>
      <c r="Q90" s="183"/>
    </row>
    <row r="91" spans="2:25">
      <c r="B91" s="21" t="s">
        <v>264</v>
      </c>
      <c r="C91" s="271"/>
      <c r="D91" s="271"/>
      <c r="E91" s="255">
        <f>Uses!F42</f>
        <v>0</v>
      </c>
      <c r="G91" s="209" t="s">
        <v>824</v>
      </c>
      <c r="O91" s="214">
        <f>O85</f>
        <v>0</v>
      </c>
      <c r="Q91" s="183"/>
    </row>
    <row r="92" spans="2:25">
      <c r="B92" s="21" t="s">
        <v>265</v>
      </c>
      <c r="C92" s="209"/>
      <c r="D92" s="209"/>
      <c r="E92" s="255">
        <f>Uses!F43</f>
        <v>0</v>
      </c>
      <c r="G92" s="279" t="s">
        <v>337</v>
      </c>
      <c r="O92" s="205">
        <f>O90-O91</f>
        <v>0</v>
      </c>
      <c r="Q92" s="183"/>
    </row>
    <row r="93" spans="2:25">
      <c r="B93" s="21" t="s">
        <v>266</v>
      </c>
      <c r="C93" s="209"/>
      <c r="D93" s="209"/>
      <c r="E93" s="255">
        <f>Uses!F44</f>
        <v>0</v>
      </c>
      <c r="O93" s="283"/>
      <c r="Q93" s="183"/>
    </row>
    <row r="94" spans="2:25" ht="12.75" customHeight="1">
      <c r="B94" s="21" t="s">
        <v>267</v>
      </c>
      <c r="C94" s="209"/>
      <c r="D94" s="209"/>
      <c r="E94" s="255">
        <f>Uses!F45</f>
        <v>0</v>
      </c>
      <c r="G94" s="209" t="s">
        <v>2988</v>
      </c>
      <c r="O94" s="214">
        <f>SUM(M25:M29)</f>
        <v>0</v>
      </c>
      <c r="Q94" s="183"/>
      <c r="S94" s="1047"/>
      <c r="T94" s="1047"/>
      <c r="U94" s="284"/>
      <c r="V94" s="284"/>
      <c r="W94" s="284"/>
      <c r="X94" s="284"/>
      <c r="Y94" s="284"/>
    </row>
    <row r="95" spans="2:25">
      <c r="B95" s="21" t="s">
        <v>234</v>
      </c>
      <c r="E95" s="255">
        <f>Uses!F46</f>
        <v>0</v>
      </c>
      <c r="G95" s="279" t="s">
        <v>825</v>
      </c>
      <c r="O95" s="285">
        <f>O92-O94</f>
        <v>0</v>
      </c>
      <c r="Q95" s="183"/>
      <c r="S95" s="1047"/>
      <c r="T95" s="1047"/>
      <c r="U95" s="284"/>
      <c r="V95" s="284"/>
      <c r="W95" s="284"/>
      <c r="X95" s="284"/>
      <c r="Y95" s="284"/>
    </row>
    <row r="96" spans="2:25">
      <c r="B96" s="21" t="s">
        <v>268</v>
      </c>
      <c r="C96" s="209"/>
      <c r="D96" s="209"/>
      <c r="E96" s="255">
        <f>Uses!F47</f>
        <v>0</v>
      </c>
      <c r="G96" s="276"/>
      <c r="I96" s="190"/>
      <c r="J96" s="190"/>
      <c r="K96" s="190"/>
      <c r="O96" s="183"/>
      <c r="Q96" s="183"/>
      <c r="S96" s="1047"/>
      <c r="T96" s="1047"/>
      <c r="U96" s="284"/>
      <c r="V96" s="284"/>
      <c r="W96" s="284"/>
      <c r="X96" s="284"/>
      <c r="Y96" s="284"/>
    </row>
    <row r="97" spans="2:20">
      <c r="B97" s="21" t="s">
        <v>225</v>
      </c>
      <c r="E97" s="255">
        <f>Uses!F48</f>
        <v>0</v>
      </c>
      <c r="G97" s="183" t="s">
        <v>8</v>
      </c>
      <c r="H97" s="286"/>
      <c r="I97" s="287" t="e">
        <f>-O53/(O52-K122)</f>
        <v>#DIV/0!</v>
      </c>
      <c r="O97" s="288"/>
      <c r="Q97" s="183"/>
      <c r="S97" s="1047"/>
      <c r="T97" s="1047"/>
    </row>
    <row r="98" spans="2:20">
      <c r="B98" s="21" t="s">
        <v>226</v>
      </c>
      <c r="C98" s="209"/>
      <c r="D98" s="289"/>
      <c r="E98" s="255">
        <f>Uses!F49</f>
        <v>0</v>
      </c>
      <c r="G98" s="183" t="s">
        <v>826</v>
      </c>
      <c r="H98" s="286"/>
      <c r="I98" s="287" t="e">
        <f>-O53/E52</f>
        <v>#DIV/0!</v>
      </c>
      <c r="L98" s="290"/>
      <c r="M98" s="290"/>
      <c r="N98" s="290"/>
      <c r="O98" s="231"/>
      <c r="Q98" s="183"/>
      <c r="S98" s="1047"/>
      <c r="T98" s="1047"/>
    </row>
    <row r="99" spans="2:20" ht="15">
      <c r="B99" s="21" t="s">
        <v>227</v>
      </c>
      <c r="E99" s="255">
        <f>Uses!F50</f>
        <v>0</v>
      </c>
      <c r="I99" s="21"/>
      <c r="J99" s="21"/>
      <c r="K99" s="21"/>
      <c r="L99" s="291"/>
      <c r="M99" s="292"/>
      <c r="N99" s="166"/>
      <c r="O99" s="293"/>
      <c r="Q99" s="183"/>
    </row>
    <row r="100" spans="2:20" ht="15">
      <c r="B100" s="21" t="s">
        <v>229</v>
      </c>
      <c r="E100" s="255">
        <f>Uses!F51</f>
        <v>0</v>
      </c>
      <c r="G100" s="294"/>
      <c r="H100" s="21"/>
      <c r="I100"/>
      <c r="J100"/>
      <c r="K100" s="21"/>
      <c r="L100" s="291"/>
      <c r="M100" s="291"/>
      <c r="N100" s="291"/>
      <c r="O100" s="119"/>
      <c r="Q100" s="183"/>
    </row>
    <row r="101" spans="2:20">
      <c r="B101" s="21" t="s">
        <v>1130</v>
      </c>
      <c r="E101" s="255">
        <f>Uses!F52</f>
        <v>0</v>
      </c>
      <c r="G101" s="9"/>
      <c r="H101" s="9"/>
      <c r="I101" s="9"/>
      <c r="J101" s="9"/>
      <c r="K101" s="9"/>
      <c r="L101" s="291"/>
      <c r="M101" s="9"/>
      <c r="N101" s="291"/>
      <c r="O101" s="9"/>
      <c r="Q101" s="183"/>
    </row>
    <row r="102" spans="2:20" ht="15">
      <c r="B102" s="21" t="s">
        <v>230</v>
      </c>
      <c r="E102" s="255">
        <f>Uses!F53</f>
        <v>0</v>
      </c>
      <c r="G102" s="26"/>
      <c r="H102" s="26"/>
      <c r="I102" s="26"/>
      <c r="J102" s="295"/>
      <c r="K102" s="177"/>
      <c r="L102" s="291"/>
      <c r="M102" s="296"/>
      <c r="N102" s="291"/>
      <c r="O102" s="119"/>
      <c r="Q102" s="183"/>
    </row>
    <row r="103" spans="2:20" ht="15">
      <c r="B103" s="21" t="s">
        <v>231</v>
      </c>
      <c r="E103" s="255">
        <f>Uses!F54</f>
        <v>0</v>
      </c>
      <c r="G103" s="26"/>
      <c r="H103" s="26"/>
      <c r="I103" s="26"/>
      <c r="J103" s="295"/>
      <c r="K103" s="177"/>
      <c r="L103" s="291"/>
      <c r="M103" s="296"/>
      <c r="N103" s="291"/>
      <c r="O103" s="119"/>
      <c r="Q103" s="183"/>
    </row>
    <row r="104" spans="2:20" ht="15">
      <c r="B104" s="21" t="s">
        <v>938</v>
      </c>
      <c r="E104" s="255">
        <f>Uses!F55</f>
        <v>0</v>
      </c>
      <c r="G104" s="26"/>
      <c r="H104" s="26"/>
      <c r="I104" s="26"/>
      <c r="J104" s="295"/>
      <c r="K104" s="177"/>
      <c r="L104" s="291"/>
      <c r="M104" s="296"/>
      <c r="N104" s="291"/>
      <c r="O104" s="119"/>
      <c r="Q104" s="183"/>
    </row>
    <row r="105" spans="2:20" ht="15">
      <c r="B105" s="21" t="s">
        <v>233</v>
      </c>
      <c r="E105" s="255">
        <f>Uses!F56</f>
        <v>0</v>
      </c>
      <c r="G105" s="26"/>
      <c r="H105" s="26"/>
      <c r="I105" s="26"/>
      <c r="J105" s="295"/>
      <c r="K105" s="177"/>
      <c r="L105" s="291"/>
      <c r="M105" s="296"/>
      <c r="N105" s="291"/>
      <c r="O105" s="119"/>
      <c r="Q105" s="183"/>
    </row>
    <row r="106" spans="2:20" ht="15">
      <c r="B106" s="21" t="s">
        <v>235</v>
      </c>
      <c r="E106" s="255">
        <f>Uses!F57</f>
        <v>0</v>
      </c>
      <c r="G106" s="26"/>
      <c r="H106" s="26"/>
      <c r="I106" s="26"/>
      <c r="J106" s="295"/>
      <c r="K106" s="178"/>
      <c r="L106" s="291"/>
      <c r="M106" s="296"/>
      <c r="N106" s="291"/>
      <c r="O106" s="119"/>
      <c r="Q106" s="183"/>
    </row>
    <row r="107" spans="2:20" ht="15">
      <c r="B107" s="21" t="s">
        <v>236</v>
      </c>
      <c r="E107" s="255">
        <f>Uses!F58</f>
        <v>0</v>
      </c>
      <c r="G107" s="26"/>
      <c r="H107" s="26"/>
      <c r="I107" s="26"/>
      <c r="J107" s="295"/>
      <c r="K107" s="177"/>
      <c r="L107" s="291"/>
      <c r="M107" s="296"/>
      <c r="N107" s="291"/>
      <c r="O107" s="119"/>
      <c r="Q107" s="183"/>
    </row>
    <row r="108" spans="2:20" ht="15">
      <c r="B108" s="21" t="s">
        <v>237</v>
      </c>
      <c r="E108" s="255">
        <f>Uses!F59</f>
        <v>0</v>
      </c>
      <c r="G108"/>
      <c r="H108"/>
      <c r="I108" s="7"/>
      <c r="J108" s="22"/>
      <c r="K108" s="21"/>
      <c r="L108" s="291"/>
      <c r="M108" s="291"/>
      <c r="N108" s="291"/>
      <c r="Q108" s="183"/>
    </row>
    <row r="109" spans="2:20">
      <c r="B109" s="21" t="s">
        <v>238</v>
      </c>
      <c r="E109" s="255">
        <f>Uses!F60</f>
        <v>0</v>
      </c>
      <c r="O109" s="183"/>
      <c r="Q109" s="183"/>
    </row>
    <row r="110" spans="2:20">
      <c r="B110" s="21" t="s">
        <v>239</v>
      </c>
      <c r="E110" s="255">
        <f>Uses!F61</f>
        <v>0</v>
      </c>
      <c r="F110" s="297"/>
      <c r="G110" s="241" t="s">
        <v>2943</v>
      </c>
      <c r="L110" s="183"/>
      <c r="M110" s="183"/>
      <c r="N110" s="183"/>
      <c r="Q110" s="183"/>
    </row>
    <row r="111" spans="2:20">
      <c r="B111" s="21" t="s">
        <v>240</v>
      </c>
      <c r="E111" s="255">
        <f>Uses!F62</f>
        <v>0</v>
      </c>
      <c r="F111" s="298"/>
      <c r="H111" s="209" t="s">
        <v>943</v>
      </c>
      <c r="I111" s="209"/>
      <c r="J111" s="209"/>
      <c r="K111" s="209"/>
      <c r="M111" s="299">
        <f>Uses!F88</f>
        <v>0</v>
      </c>
      <c r="N111" s="299"/>
      <c r="Q111" s="183"/>
    </row>
    <row r="112" spans="2:20">
      <c r="B112" s="21" t="s">
        <v>241</v>
      </c>
      <c r="E112" s="255">
        <f>Uses!F63</f>
        <v>0</v>
      </c>
      <c r="G112" s="300">
        <v>1</v>
      </c>
      <c r="H112" s="209">
        <f>Uses!D89</f>
        <v>0</v>
      </c>
      <c r="I112" s="209"/>
      <c r="J112" s="209"/>
      <c r="K112" s="209"/>
      <c r="L112" s="298"/>
      <c r="M112" s="299">
        <f>Uses!F89</f>
        <v>0</v>
      </c>
      <c r="N112" s="299"/>
      <c r="Q112" s="183"/>
    </row>
    <row r="113" spans="2:19">
      <c r="B113" s="21" t="s">
        <v>242</v>
      </c>
      <c r="E113" s="255">
        <f>Uses!F64</f>
        <v>0</v>
      </c>
      <c r="G113" s="300">
        <v>2</v>
      </c>
      <c r="H113" s="209">
        <f>Uses!D90</f>
        <v>0</v>
      </c>
      <c r="I113" s="209"/>
      <c r="J113" s="209"/>
      <c r="K113" s="209"/>
      <c r="M113" s="299">
        <f>Uses!F90</f>
        <v>0</v>
      </c>
      <c r="N113" s="299"/>
      <c r="Q113" s="183"/>
    </row>
    <row r="114" spans="2:19">
      <c r="B114" s="21" t="s">
        <v>243</v>
      </c>
      <c r="E114" s="255">
        <f>Uses!F65</f>
        <v>0</v>
      </c>
      <c r="G114" s="300">
        <v>3</v>
      </c>
      <c r="H114" s="209">
        <f>Uses!D91</f>
        <v>0</v>
      </c>
      <c r="I114" s="209"/>
      <c r="J114" s="209"/>
      <c r="K114" s="209"/>
      <c r="M114" s="299">
        <f>Uses!F91</f>
        <v>0</v>
      </c>
      <c r="N114" s="299"/>
      <c r="Q114" s="183"/>
    </row>
    <row r="115" spans="2:19">
      <c r="B115" s="21" t="s">
        <v>3005</v>
      </c>
      <c r="E115" s="184">
        <f>K122</f>
        <v>0</v>
      </c>
      <c r="G115" s="300">
        <v>4</v>
      </c>
      <c r="H115" s="209">
        <f>Uses!D92</f>
        <v>0</v>
      </c>
      <c r="I115" s="209"/>
      <c r="J115" s="209"/>
      <c r="K115" s="209"/>
      <c r="M115" s="299">
        <f>Uses!F92</f>
        <v>0</v>
      </c>
      <c r="N115" s="299"/>
      <c r="Q115" s="183"/>
    </row>
    <row r="116" spans="2:19">
      <c r="B116" s="334" t="s">
        <v>2891</v>
      </c>
      <c r="E116" s="255">
        <f>Uses!F68</f>
        <v>0</v>
      </c>
      <c r="G116" s="300">
        <v>5</v>
      </c>
      <c r="H116" s="209">
        <f>Uses!D93</f>
        <v>0</v>
      </c>
      <c r="I116" s="209"/>
      <c r="J116" s="209"/>
      <c r="K116" s="209"/>
      <c r="M116" s="299">
        <f>Uses!F93</f>
        <v>0</v>
      </c>
      <c r="N116" s="299"/>
      <c r="O116" s="301"/>
      <c r="Q116" s="183"/>
    </row>
    <row r="117" spans="2:19">
      <c r="B117" s="21" t="s">
        <v>228</v>
      </c>
      <c r="C117" s="302" t="e">
        <f>Uses!D67</f>
        <v>#DIV/0!</v>
      </c>
      <c r="D117" s="297" t="s">
        <v>2897</v>
      </c>
      <c r="E117" s="255">
        <f>Uses!F67</f>
        <v>0</v>
      </c>
      <c r="G117" s="300">
        <v>6</v>
      </c>
      <c r="H117" s="209">
        <f>Uses!D94</f>
        <v>0</v>
      </c>
      <c r="I117" s="209"/>
      <c r="J117" s="209"/>
      <c r="K117" s="209"/>
      <c r="L117" s="301"/>
      <c r="M117" s="299">
        <f>Uses!F94</f>
        <v>0</v>
      </c>
      <c r="N117" s="299"/>
      <c r="O117" s="301"/>
      <c r="Q117" s="183"/>
    </row>
    <row r="118" spans="2:19">
      <c r="B118" s="21" t="s">
        <v>244</v>
      </c>
      <c r="C118" s="297">
        <f>Uses!D69</f>
        <v>0</v>
      </c>
      <c r="D118" s="297"/>
      <c r="E118" s="255">
        <f>Uses!F69</f>
        <v>0</v>
      </c>
      <c r="G118" s="300">
        <v>7</v>
      </c>
      <c r="H118" s="209">
        <f>Uses!D95</f>
        <v>0</v>
      </c>
      <c r="I118" s="209"/>
      <c r="J118" s="209"/>
      <c r="K118" s="209"/>
      <c r="L118" s="284"/>
      <c r="M118" s="299">
        <f>Uses!F95</f>
        <v>0</v>
      </c>
      <c r="N118" s="299"/>
      <c r="Q118" s="183"/>
    </row>
    <row r="119" spans="2:19">
      <c r="B119" s="21" t="s">
        <v>245</v>
      </c>
      <c r="C119" s="297">
        <f>Uses!D70</f>
        <v>0</v>
      </c>
      <c r="E119" s="255">
        <f>Uses!F70</f>
        <v>0</v>
      </c>
      <c r="G119" s="300">
        <v>8</v>
      </c>
      <c r="H119" s="209">
        <f>Uses!D96</f>
        <v>0</v>
      </c>
      <c r="I119" s="209"/>
      <c r="J119" s="209"/>
      <c r="K119" s="209"/>
      <c r="L119" s="284"/>
      <c r="M119" s="299">
        <f>Uses!F96</f>
        <v>0</v>
      </c>
      <c r="N119" s="299"/>
      <c r="Q119" s="183"/>
    </row>
    <row r="120" spans="2:19">
      <c r="B120" s="21" t="s">
        <v>246</v>
      </c>
      <c r="C120" s="297">
        <f>Uses!D71</f>
        <v>0</v>
      </c>
      <c r="E120" s="255">
        <f>Uses!F71</f>
        <v>0</v>
      </c>
      <c r="G120" s="300">
        <v>9</v>
      </c>
      <c r="H120" s="209">
        <f>Uses!D97</f>
        <v>0</v>
      </c>
      <c r="I120" s="209"/>
      <c r="J120" s="209"/>
      <c r="K120" s="209"/>
      <c r="L120" s="284"/>
      <c r="M120" s="299">
        <f>Uses!F97</f>
        <v>0</v>
      </c>
      <c r="N120" s="299"/>
      <c r="Q120" s="183"/>
    </row>
    <row r="121" spans="2:19">
      <c r="B121" s="21" t="s">
        <v>247</v>
      </c>
      <c r="C121" s="297">
        <f>Uses!D72</f>
        <v>0</v>
      </c>
      <c r="E121" s="255">
        <f>Uses!F72</f>
        <v>0</v>
      </c>
      <c r="G121" s="300">
        <v>10</v>
      </c>
      <c r="H121" s="209">
        <f>Uses!D98</f>
        <v>0</v>
      </c>
      <c r="I121" s="209"/>
      <c r="J121" s="209"/>
      <c r="K121" s="209"/>
      <c r="M121" s="299">
        <f>Uses!F98</f>
        <v>0</v>
      </c>
      <c r="N121" s="299"/>
      <c r="Q121" s="183"/>
    </row>
    <row r="122" spans="2:19">
      <c r="B122" s="21" t="s">
        <v>248</v>
      </c>
      <c r="C122" s="297">
        <f>Uses!D73</f>
        <v>0</v>
      </c>
      <c r="E122" s="255">
        <f>Uses!F73</f>
        <v>0</v>
      </c>
      <c r="K122" s="1061">
        <f>SUM(M111:M121)</f>
        <v>0</v>
      </c>
      <c r="L122" s="1061"/>
      <c r="M122" s="1061"/>
      <c r="N122" s="303"/>
      <c r="Q122" s="183"/>
    </row>
    <row r="123" spans="2:19">
      <c r="B123" s="21" t="s">
        <v>249</v>
      </c>
      <c r="C123" s="297">
        <f>Uses!D74</f>
        <v>0</v>
      </c>
      <c r="E123" s="255">
        <f>Uses!F74</f>
        <v>0</v>
      </c>
      <c r="G123" s="1062" t="s">
        <v>827</v>
      </c>
      <c r="H123" s="1063"/>
      <c r="I123" s="1063"/>
      <c r="J123" s="1063"/>
      <c r="K123" s="1063"/>
      <c r="L123" s="1063"/>
      <c r="M123" s="1063"/>
      <c r="N123" s="1063"/>
      <c r="O123" s="1064"/>
      <c r="Q123" s="183"/>
    </row>
    <row r="124" spans="2:19">
      <c r="B124" s="21" t="s">
        <v>250</v>
      </c>
      <c r="C124" s="297">
        <f>Uses!D75</f>
        <v>0</v>
      </c>
      <c r="E124" s="255">
        <f>Uses!F75</f>
        <v>0</v>
      </c>
      <c r="G124" s="183" t="s">
        <v>848</v>
      </c>
      <c r="H124" s="209"/>
      <c r="I124" s="209"/>
      <c r="J124" s="184">
        <f>E131+E73</f>
        <v>0</v>
      </c>
      <c r="L124" s="183"/>
      <c r="N124" s="183"/>
      <c r="O124" s="255">
        <f>E73</f>
        <v>0</v>
      </c>
      <c r="Q124" s="183"/>
    </row>
    <row r="125" spans="2:19">
      <c r="B125" s="21" t="s">
        <v>251</v>
      </c>
      <c r="C125" s="297">
        <f>Uses!D76</f>
        <v>0</v>
      </c>
      <c r="E125" s="255">
        <f>Uses!F76</f>
        <v>0</v>
      </c>
      <c r="G125" s="183" t="s">
        <v>3006</v>
      </c>
      <c r="H125" s="209"/>
      <c r="I125" s="209"/>
      <c r="L125" s="183"/>
      <c r="N125" s="183"/>
      <c r="O125" s="304">
        <f>Uses!F83</f>
        <v>0</v>
      </c>
      <c r="Q125" s="183"/>
      <c r="S125" s="244"/>
    </row>
    <row r="126" spans="2:19">
      <c r="B126" s="21" t="s">
        <v>252</v>
      </c>
      <c r="C126" s="297">
        <f>Uses!D77</f>
        <v>0</v>
      </c>
      <c r="E126" s="255">
        <f>Uses!F77</f>
        <v>0</v>
      </c>
      <c r="G126" s="183" t="s">
        <v>335</v>
      </c>
      <c r="L126" s="183"/>
      <c r="N126" s="183"/>
      <c r="O126" s="304">
        <f>Uses!F82</f>
        <v>0</v>
      </c>
      <c r="Q126" s="183"/>
      <c r="S126" s="244"/>
    </row>
    <row r="127" spans="2:19">
      <c r="B127" s="21" t="s">
        <v>253</v>
      </c>
      <c r="C127" s="297">
        <f>Uses!D78</f>
        <v>0</v>
      </c>
      <c r="E127" s="255">
        <f>Uses!F78</f>
        <v>0</v>
      </c>
      <c r="G127" s="183" t="s">
        <v>792</v>
      </c>
      <c r="H127" s="209"/>
      <c r="I127" s="209"/>
      <c r="L127" s="183"/>
      <c r="N127" s="183"/>
      <c r="O127" s="305">
        <f>E128</f>
        <v>0</v>
      </c>
      <c r="Q127" s="183"/>
      <c r="S127" s="244"/>
    </row>
    <row r="128" spans="2:19" ht="15">
      <c r="B128" s="82"/>
      <c r="D128" s="191" t="s">
        <v>2895</v>
      </c>
      <c r="E128" s="255">
        <f>SUM(E76:E127)</f>
        <v>0</v>
      </c>
      <c r="G128" s="279" t="s">
        <v>828</v>
      </c>
      <c r="H128" s="209"/>
      <c r="I128" s="209"/>
      <c r="L128" s="183"/>
      <c r="N128" s="183"/>
      <c r="O128" s="306">
        <f>SUM(O124:O127)</f>
        <v>0</v>
      </c>
      <c r="Q128" s="183"/>
      <c r="S128" s="244"/>
    </row>
    <row r="129" spans="3:19">
      <c r="Q129" s="183"/>
      <c r="S129" s="244"/>
    </row>
    <row r="130" spans="3:19">
      <c r="C130" s="190"/>
      <c r="D130" s="289"/>
      <c r="E130" s="307"/>
      <c r="Q130" s="183"/>
      <c r="S130" s="244"/>
    </row>
    <row r="131" spans="3:19">
      <c r="C131" s="209"/>
      <c r="D131" s="191"/>
      <c r="E131" s="308"/>
      <c r="Q131" s="183"/>
      <c r="S131" s="244"/>
    </row>
    <row r="132" spans="3:19">
      <c r="Q132" s="183"/>
      <c r="S132" s="244"/>
    </row>
    <row r="133" spans="3:19">
      <c r="E133" s="183"/>
      <c r="Q133" s="183"/>
      <c r="S133" s="244"/>
    </row>
    <row r="134" spans="3:19">
      <c r="E134" s="183"/>
      <c r="Q134" s="183"/>
      <c r="S134" s="244"/>
    </row>
    <row r="135" spans="3:19">
      <c r="E135" s="183"/>
      <c r="Q135" s="183"/>
      <c r="S135" s="244"/>
    </row>
    <row r="136" spans="3:19">
      <c r="E136" s="183"/>
      <c r="Q136" s="183"/>
      <c r="S136" s="244"/>
    </row>
    <row r="137" spans="3:19">
      <c r="E137" s="183"/>
      <c r="Q137" s="183"/>
      <c r="S137" s="244"/>
    </row>
    <row r="138" spans="3:19">
      <c r="E138" s="183"/>
      <c r="Q138" s="183"/>
      <c r="S138" s="244"/>
    </row>
    <row r="139" spans="3:19">
      <c r="C139" s="209"/>
      <c r="D139" s="209"/>
      <c r="Q139" s="183"/>
    </row>
    <row r="140" spans="3:19">
      <c r="Q140" s="183"/>
    </row>
    <row r="141" spans="3:19">
      <c r="Q141" s="183"/>
    </row>
    <row r="142" spans="3:19">
      <c r="Q142" s="183"/>
    </row>
    <row r="143" spans="3:19">
      <c r="Q143" s="183"/>
    </row>
    <row r="144" spans="3:19">
      <c r="Q144" s="183"/>
    </row>
    <row r="145" spans="17:17">
      <c r="Q145" s="183"/>
    </row>
    <row r="146" spans="17:17">
      <c r="Q146" s="183"/>
    </row>
    <row r="147" spans="17:17">
      <c r="Q147" s="183"/>
    </row>
    <row r="148" spans="17:17">
      <c r="Q148" s="183"/>
    </row>
    <row r="149" spans="17:17">
      <c r="Q149" s="183"/>
    </row>
    <row r="150" spans="17:17">
      <c r="Q150" s="183"/>
    </row>
    <row r="151" spans="17:17">
      <c r="Q151" s="183"/>
    </row>
    <row r="152" spans="17:17">
      <c r="Q152" s="183"/>
    </row>
    <row r="153" spans="17:17">
      <c r="Q153" s="183"/>
    </row>
    <row r="154" spans="17:17">
      <c r="Q154" s="183"/>
    </row>
    <row r="155" spans="17:17">
      <c r="Q155" s="183"/>
    </row>
    <row r="156" spans="17:17">
      <c r="Q156" s="183"/>
    </row>
    <row r="157" spans="17:17">
      <c r="Q157" s="183"/>
    </row>
    <row r="158" spans="17:17">
      <c r="Q158" s="183"/>
    </row>
    <row r="159" spans="17:17">
      <c r="Q159" s="183"/>
    </row>
    <row r="160" spans="17:17">
      <c r="Q160" s="183"/>
    </row>
    <row r="161" spans="17:17">
      <c r="Q161" s="183"/>
    </row>
    <row r="162" spans="17:17">
      <c r="Q162" s="183"/>
    </row>
    <row r="163" spans="17:17">
      <c r="Q163" s="183"/>
    </row>
    <row r="164" spans="17:17">
      <c r="Q164" s="183"/>
    </row>
    <row r="165" spans="17:17">
      <c r="Q165" s="183"/>
    </row>
    <row r="166" spans="17:17">
      <c r="Q166" s="183"/>
    </row>
    <row r="167" spans="17:17">
      <c r="Q167" s="183"/>
    </row>
    <row r="168" spans="17:17">
      <c r="Q168" s="183"/>
    </row>
    <row r="169" spans="17:17">
      <c r="Q169" s="183"/>
    </row>
    <row r="170" spans="17:17">
      <c r="Q170" s="183"/>
    </row>
    <row r="171" spans="17:17">
      <c r="Q171" s="183"/>
    </row>
    <row r="172" spans="17:17">
      <c r="Q172" s="183"/>
    </row>
    <row r="173" spans="17:17">
      <c r="Q173" s="183"/>
    </row>
    <row r="174" spans="17:17">
      <c r="Q174" s="183"/>
    </row>
    <row r="175" spans="17:17">
      <c r="Q175" s="183"/>
    </row>
    <row r="176" spans="17:17">
      <c r="Q176" s="183"/>
    </row>
    <row r="177" spans="17:17">
      <c r="Q177" s="183"/>
    </row>
    <row r="178" spans="17:17">
      <c r="Q178" s="183"/>
    </row>
    <row r="179" spans="17:17">
      <c r="Q179" s="183"/>
    </row>
    <row r="180" spans="17:17">
      <c r="Q180" s="183"/>
    </row>
    <row r="181" spans="17:17">
      <c r="Q181" s="183"/>
    </row>
    <row r="182" spans="17:17">
      <c r="Q182" s="183"/>
    </row>
    <row r="183" spans="17:17">
      <c r="Q183" s="183"/>
    </row>
    <row r="184" spans="17:17">
      <c r="Q184" s="183"/>
    </row>
    <row r="185" spans="17:17">
      <c r="Q185" s="183"/>
    </row>
    <row r="186" spans="17:17">
      <c r="Q186" s="183"/>
    </row>
    <row r="187" spans="17:17">
      <c r="Q187" s="183"/>
    </row>
    <row r="188" spans="17:17">
      <c r="Q188" s="183"/>
    </row>
    <row r="189" spans="17:17">
      <c r="Q189" s="183"/>
    </row>
    <row r="190" spans="17:17">
      <c r="Q190" s="183"/>
    </row>
    <row r="191" spans="17:17">
      <c r="Q191" s="183"/>
    </row>
    <row r="192" spans="17:17">
      <c r="Q192" s="183"/>
    </row>
    <row r="193" spans="17:17">
      <c r="Q193" s="183"/>
    </row>
    <row r="194" spans="17:17">
      <c r="Q194" s="183"/>
    </row>
    <row r="195" spans="17:17">
      <c r="Q195" s="183"/>
    </row>
    <row r="196" spans="17:17">
      <c r="Q196" s="183"/>
    </row>
    <row r="197" spans="17:17">
      <c r="Q197" s="183"/>
    </row>
    <row r="198" spans="17:17">
      <c r="Q198" s="183"/>
    </row>
    <row r="199" spans="17:17">
      <c r="Q199" s="183"/>
    </row>
    <row r="200" spans="17:17">
      <c r="Q200" s="183"/>
    </row>
    <row r="201" spans="17:17">
      <c r="Q201" s="183"/>
    </row>
    <row r="202" spans="17:17">
      <c r="Q202" s="183"/>
    </row>
    <row r="203" spans="17:17">
      <c r="Q203" s="183"/>
    </row>
    <row r="204" spans="17:17">
      <c r="Q204" s="183"/>
    </row>
    <row r="205" spans="17:17">
      <c r="Q205" s="183"/>
    </row>
    <row r="206" spans="17:17">
      <c r="Q206" s="183"/>
    </row>
    <row r="207" spans="17:17">
      <c r="Q207" s="183"/>
    </row>
    <row r="208" spans="17:17">
      <c r="Q208" s="183"/>
    </row>
    <row r="209" spans="17:17">
      <c r="Q209" s="183"/>
    </row>
    <row r="210" spans="17:17">
      <c r="Q210" s="183"/>
    </row>
    <row r="211" spans="17:17">
      <c r="Q211" s="183"/>
    </row>
    <row r="212" spans="17:17">
      <c r="Q212" s="183"/>
    </row>
    <row r="213" spans="17:17">
      <c r="Q213" s="183"/>
    </row>
    <row r="214" spans="17:17">
      <c r="Q214" s="183"/>
    </row>
    <row r="215" spans="17:17">
      <c r="Q215" s="183"/>
    </row>
    <row r="216" spans="17:17">
      <c r="Q216" s="183"/>
    </row>
    <row r="217" spans="17:17">
      <c r="Q217" s="183"/>
    </row>
    <row r="218" spans="17:17">
      <c r="Q218" s="183"/>
    </row>
    <row r="219" spans="17:17">
      <c r="Q219" s="183"/>
    </row>
    <row r="220" spans="17:17">
      <c r="Q220" s="183"/>
    </row>
    <row r="221" spans="17:17">
      <c r="Q221" s="183"/>
    </row>
    <row r="222" spans="17:17">
      <c r="Q222" s="183"/>
    </row>
    <row r="223" spans="17:17">
      <c r="Q223" s="183"/>
    </row>
    <row r="224" spans="17:17">
      <c r="Q224" s="183"/>
    </row>
    <row r="225" spans="17:17">
      <c r="Q225" s="183"/>
    </row>
    <row r="226" spans="17:17">
      <c r="Q226" s="183"/>
    </row>
    <row r="227" spans="17:17">
      <c r="Q227" s="183"/>
    </row>
    <row r="228" spans="17:17">
      <c r="Q228" s="183"/>
    </row>
    <row r="229" spans="17:17">
      <c r="Q229" s="183"/>
    </row>
    <row r="230" spans="17:17">
      <c r="Q230" s="183"/>
    </row>
    <row r="231" spans="17:17">
      <c r="Q231" s="183"/>
    </row>
    <row r="232" spans="17:17">
      <c r="Q232" s="183"/>
    </row>
    <row r="233" spans="17:17">
      <c r="Q233" s="183"/>
    </row>
    <row r="234" spans="17:17">
      <c r="Q234" s="183"/>
    </row>
    <row r="235" spans="17:17">
      <c r="Q235" s="183"/>
    </row>
    <row r="236" spans="17:17">
      <c r="Q236" s="183"/>
    </row>
    <row r="237" spans="17:17">
      <c r="Q237" s="183"/>
    </row>
    <row r="238" spans="17:17">
      <c r="Q238" s="183"/>
    </row>
    <row r="239" spans="17:17">
      <c r="Q239" s="183"/>
    </row>
    <row r="240" spans="17:17">
      <c r="Q240" s="183"/>
    </row>
    <row r="241" spans="17:17">
      <c r="Q241" s="183"/>
    </row>
    <row r="242" spans="17:17">
      <c r="Q242" s="183"/>
    </row>
    <row r="243" spans="17:17">
      <c r="Q243" s="183"/>
    </row>
  </sheetData>
  <sheetProtection algorithmName="SHA-512" hashValue="umAyCyhkc9wqmJMcgUwCqYCBd+Gss1KBL3hav5itYAvBJ527EzHXEq01QxX4Dul8gSEuUhnCWps+HrHINk+6wQ==" saltValue="EQz+RY1mGn+1fU212N+Gig==" spinCount="100000" sheet="1" objects="1" scenarios="1" autoFilter="0"/>
  <mergeCells count="29">
    <mergeCell ref="S2:U7"/>
    <mergeCell ref="S94:T98"/>
    <mergeCell ref="K69:M69"/>
    <mergeCell ref="K70:M70"/>
    <mergeCell ref="K71:M71"/>
    <mergeCell ref="G75:O75"/>
    <mergeCell ref="G89:O89"/>
    <mergeCell ref="B2:O2"/>
    <mergeCell ref="E4:I4"/>
    <mergeCell ref="B22:O22"/>
    <mergeCell ref="B36:O36"/>
    <mergeCell ref="B49:E49"/>
    <mergeCell ref="G49:O49"/>
    <mergeCell ref="B7:O7"/>
    <mergeCell ref="K62:M62"/>
    <mergeCell ref="K68:M68"/>
    <mergeCell ref="K122:M122"/>
    <mergeCell ref="B75:E75"/>
    <mergeCell ref="G123:O123"/>
    <mergeCell ref="B59:E59"/>
    <mergeCell ref="G59:O59"/>
    <mergeCell ref="G60:H60"/>
    <mergeCell ref="K60:M60"/>
    <mergeCell ref="K61:M61"/>
    <mergeCell ref="K63:M63"/>
    <mergeCell ref="K64:M64"/>
    <mergeCell ref="K65:M65"/>
    <mergeCell ref="K66:M66"/>
    <mergeCell ref="K67:M67"/>
  </mergeCells>
  <printOptions horizontalCentered="1"/>
  <pageMargins left="0.25" right="0.25" top="0.5" bottom="0.25" header="0.26" footer="0.25"/>
  <pageSetup scale="77" fitToHeight="20" orientation="portrait" r:id="rId1"/>
  <headerFooter alignWithMargins="0">
    <oddHeader>&amp;R&amp;8&amp;F</oddHeader>
    <oddFooter>&amp;R&amp;"Calibri,Regular"&amp;8&amp;A, &amp;P of &amp;N</oddFooter>
  </headerFooter>
  <rowBreaks count="1" manualBreakCount="1">
    <brk id="74" min="1" max="14" man="1"/>
  </row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E58"/>
  <sheetViews>
    <sheetView workbookViewId="0">
      <selection activeCell="D6" sqref="D6"/>
    </sheetView>
  </sheetViews>
  <sheetFormatPr defaultColWidth="8.85546875" defaultRowHeight="12.75"/>
  <cols>
    <col min="1" max="1" width="3.7109375" style="334" customWidth="1"/>
    <col min="2" max="2" width="49.42578125" style="334" customWidth="1"/>
    <col min="3" max="3" width="6.28515625" style="334" customWidth="1"/>
    <col min="4" max="4" width="47" style="334" customWidth="1"/>
    <col min="5" max="5" width="6.7109375" style="334" customWidth="1"/>
    <col min="6" max="16384" width="8.85546875" style="334"/>
  </cols>
  <sheetData>
    <row r="1" spans="1:5" ht="16.5">
      <c r="A1" s="697" t="s">
        <v>3386</v>
      </c>
    </row>
    <row r="3" spans="1:5" ht="15">
      <c r="A3" s="350" t="s">
        <v>971</v>
      </c>
    </row>
    <row r="4" spans="1:5" ht="5.45" customHeight="1" thickBot="1">
      <c r="A4" s="1"/>
      <c r="B4" s="1"/>
      <c r="C4" s="1"/>
      <c r="D4" s="1"/>
      <c r="E4" s="1"/>
    </row>
    <row r="6" spans="1:5" ht="18">
      <c r="A6" s="535" t="s">
        <v>3387</v>
      </c>
      <c r="B6" s="377"/>
    </row>
    <row r="8" spans="1:5" ht="13.9" customHeight="1">
      <c r="A8" s="714">
        <v>1</v>
      </c>
      <c r="B8" s="1074" t="s">
        <v>295</v>
      </c>
      <c r="C8" s="1076"/>
      <c r="D8" s="1076"/>
    </row>
    <row r="9" spans="1:5">
      <c r="A9" s="714"/>
      <c r="B9" s="1076"/>
      <c r="C9" s="1076"/>
      <c r="D9" s="1076"/>
    </row>
    <row r="10" spans="1:5">
      <c r="A10" s="714"/>
      <c r="B10" s="1076"/>
      <c r="C10" s="1076"/>
      <c r="D10" s="1076"/>
    </row>
    <row r="11" spans="1:5">
      <c r="A11" s="714"/>
      <c r="B11" s="1076"/>
      <c r="C11" s="1076"/>
      <c r="D11" s="1076"/>
    </row>
    <row r="12" spans="1:5">
      <c r="A12" s="714">
        <v>2</v>
      </c>
      <c r="B12" s="1074" t="s">
        <v>296</v>
      </c>
      <c r="C12" s="1076"/>
      <c r="D12" s="1076"/>
    </row>
    <row r="13" spans="1:5" ht="16.5" customHeight="1">
      <c r="A13" s="714"/>
      <c r="B13" s="1076"/>
      <c r="C13" s="1076"/>
      <c r="D13" s="1076"/>
    </row>
    <row r="14" spans="1:5">
      <c r="A14" s="714">
        <v>3</v>
      </c>
      <c r="B14" s="1074" t="s">
        <v>297</v>
      </c>
      <c r="C14" s="1076"/>
      <c r="D14" s="1076"/>
    </row>
    <row r="15" spans="1:5" ht="16.5" customHeight="1">
      <c r="A15" s="714"/>
      <c r="B15" s="1076"/>
      <c r="C15" s="1076"/>
      <c r="D15" s="1076"/>
    </row>
    <row r="16" spans="1:5">
      <c r="A16" s="714">
        <v>4</v>
      </c>
      <c r="B16" s="1074" t="s">
        <v>298</v>
      </c>
      <c r="C16" s="1076"/>
      <c r="D16" s="1076"/>
    </row>
    <row r="17" spans="1:4">
      <c r="A17" s="714"/>
      <c r="B17" s="1076"/>
      <c r="C17" s="1076"/>
      <c r="D17" s="1076"/>
    </row>
    <row r="18" spans="1:4">
      <c r="A18" s="714"/>
      <c r="B18" s="1076"/>
      <c r="C18" s="1076"/>
      <c r="D18" s="1076"/>
    </row>
    <row r="19" spans="1:4" ht="15.75" customHeight="1">
      <c r="A19" s="714"/>
      <c r="B19" s="1076"/>
      <c r="C19" s="1076"/>
      <c r="D19" s="1076"/>
    </row>
    <row r="20" spans="1:4">
      <c r="A20" s="714">
        <v>5</v>
      </c>
      <c r="B20" s="1074" t="s">
        <v>299</v>
      </c>
      <c r="C20" s="1076"/>
      <c r="D20" s="1076"/>
    </row>
    <row r="21" spans="1:4" ht="15.75" customHeight="1">
      <c r="A21" s="714"/>
      <c r="B21" s="1076"/>
      <c r="C21" s="1076"/>
      <c r="D21" s="1076"/>
    </row>
    <row r="22" spans="1:4">
      <c r="A22" s="714">
        <v>6</v>
      </c>
      <c r="B22" s="1074" t="s">
        <v>300</v>
      </c>
      <c r="C22" s="1076"/>
      <c r="D22" s="1076"/>
    </row>
    <row r="23" spans="1:4">
      <c r="A23" s="714"/>
      <c r="B23" s="1076"/>
      <c r="C23" s="1076"/>
      <c r="D23" s="1076"/>
    </row>
    <row r="24" spans="1:4" ht="4.5" customHeight="1">
      <c r="A24" s="714"/>
      <c r="B24" s="1076"/>
      <c r="C24" s="1076"/>
      <c r="D24" s="1076"/>
    </row>
    <row r="25" spans="1:4">
      <c r="A25" s="714">
        <v>7</v>
      </c>
      <c r="B25" s="1074" t="s">
        <v>301</v>
      </c>
      <c r="C25" s="1076"/>
      <c r="D25" s="1076"/>
    </row>
    <row r="26" spans="1:4" ht="15.75" customHeight="1">
      <c r="A26" s="714"/>
      <c r="B26" s="1076"/>
      <c r="C26" s="1076"/>
      <c r="D26" s="1076"/>
    </row>
    <row r="27" spans="1:4" ht="18.75" customHeight="1">
      <c r="A27" s="714">
        <v>8</v>
      </c>
      <c r="B27" s="1074" t="s">
        <v>302</v>
      </c>
      <c r="C27" s="1076"/>
      <c r="D27" s="1076"/>
    </row>
    <row r="28" spans="1:4">
      <c r="A28" s="714">
        <v>9</v>
      </c>
      <c r="B28" s="1074" t="s">
        <v>303</v>
      </c>
      <c r="C28" s="1076"/>
      <c r="D28" s="1076"/>
    </row>
    <row r="29" spans="1:4" ht="15.75" customHeight="1">
      <c r="A29" s="714"/>
      <c r="B29" s="1076"/>
      <c r="C29" s="1076"/>
      <c r="D29" s="1076"/>
    </row>
    <row r="30" spans="1:4">
      <c r="A30" s="714">
        <v>10</v>
      </c>
      <c r="B30" s="1074" t="s">
        <v>304</v>
      </c>
      <c r="C30" s="1076"/>
      <c r="D30" s="1076"/>
    </row>
    <row r="31" spans="1:4" ht="18" customHeight="1">
      <c r="A31" s="714"/>
      <c r="B31" s="1076"/>
      <c r="C31" s="1076"/>
      <c r="D31" s="1076"/>
    </row>
    <row r="32" spans="1:4">
      <c r="A32" s="714">
        <v>11</v>
      </c>
      <c r="B32" s="1074" t="s">
        <v>305</v>
      </c>
      <c r="C32" s="1076"/>
      <c r="D32" s="1076"/>
    </row>
    <row r="33" spans="1:4">
      <c r="A33" s="714"/>
      <c r="B33" s="1076"/>
      <c r="C33" s="1076"/>
      <c r="D33" s="1076"/>
    </row>
    <row r="34" spans="1:4">
      <c r="A34" s="714"/>
      <c r="B34" s="1076"/>
      <c r="C34" s="1076"/>
      <c r="D34" s="1076"/>
    </row>
    <row r="35" spans="1:4">
      <c r="A35" s="714"/>
      <c r="B35" s="1076"/>
      <c r="C35" s="1076"/>
      <c r="D35" s="1076"/>
    </row>
    <row r="36" spans="1:4" ht="17.25" customHeight="1">
      <c r="A36" s="714"/>
      <c r="B36" s="1076"/>
      <c r="C36" s="1076"/>
      <c r="D36" s="1076"/>
    </row>
    <row r="37" spans="1:4">
      <c r="A37" s="1077">
        <v>12</v>
      </c>
      <c r="B37" s="1074" t="s">
        <v>310</v>
      </c>
      <c r="C37" s="1076"/>
      <c r="D37" s="1076"/>
    </row>
    <row r="38" spans="1:4">
      <c r="A38" s="1078"/>
      <c r="B38" s="1076"/>
      <c r="C38" s="1076"/>
      <c r="D38" s="1076"/>
    </row>
    <row r="39" spans="1:4">
      <c r="A39" s="714"/>
      <c r="B39" s="1076"/>
      <c r="C39" s="1076"/>
      <c r="D39" s="1076"/>
    </row>
    <row r="40" spans="1:4">
      <c r="A40" s="714"/>
      <c r="B40" s="1076"/>
      <c r="C40" s="1076"/>
      <c r="D40" s="1076"/>
    </row>
    <row r="41" spans="1:4">
      <c r="A41" s="714"/>
      <c r="B41" s="1076"/>
      <c r="C41" s="1076"/>
      <c r="D41" s="1076"/>
    </row>
    <row r="42" spans="1:4">
      <c r="A42" s="714"/>
      <c r="B42" s="1076"/>
      <c r="C42" s="1076"/>
      <c r="D42" s="1076"/>
    </row>
    <row r="43" spans="1:4">
      <c r="A43" s="715"/>
      <c r="B43" s="1076"/>
      <c r="C43" s="1076"/>
      <c r="D43" s="1076"/>
    </row>
    <row r="44" spans="1:4">
      <c r="A44" s="715"/>
      <c r="B44" s="1076"/>
      <c r="C44" s="1076"/>
      <c r="D44" s="1076"/>
    </row>
    <row r="45" spans="1:4">
      <c r="A45" s="715"/>
      <c r="B45" s="1076"/>
      <c r="C45" s="1076"/>
      <c r="D45" s="1076"/>
    </row>
    <row r="46" spans="1:4" ht="78.75" customHeight="1">
      <c r="A46" s="715"/>
      <c r="B46" s="1076"/>
      <c r="C46" s="1076"/>
      <c r="D46" s="1076"/>
    </row>
    <row r="47" spans="1:4">
      <c r="A47" s="715"/>
      <c r="B47" s="1075"/>
      <c r="C47" s="1075"/>
      <c r="D47" s="1075"/>
    </row>
    <row r="48" spans="1:4" ht="13.9" customHeight="1">
      <c r="B48" s="1074" t="s">
        <v>610</v>
      </c>
      <c r="C48" s="1074"/>
      <c r="D48" s="1074"/>
    </row>
    <row r="49" spans="1:4" ht="30" customHeight="1">
      <c r="A49" s="715"/>
      <c r="B49" s="716" t="s">
        <v>611</v>
      </c>
      <c r="C49" s="717"/>
      <c r="D49" s="717"/>
    </row>
    <row r="50" spans="1:4">
      <c r="A50" s="21"/>
    </row>
    <row r="51" spans="1:4">
      <c r="A51" s="21"/>
    </row>
    <row r="52" spans="1:4">
      <c r="B52" s="718"/>
      <c r="D52" s="719"/>
    </row>
    <row r="53" spans="1:4">
      <c r="B53" s="21" t="s">
        <v>306</v>
      </c>
      <c r="D53" s="334" t="s">
        <v>307</v>
      </c>
    </row>
    <row r="54" spans="1:4">
      <c r="A54" s="21"/>
    </row>
    <row r="55" spans="1:4">
      <c r="A55" s="21"/>
    </row>
    <row r="56" spans="1:4">
      <c r="A56" s="21" t="s">
        <v>308</v>
      </c>
      <c r="B56" s="719"/>
      <c r="C56" s="720" t="s">
        <v>308</v>
      </c>
      <c r="D56" s="719"/>
    </row>
    <row r="57" spans="1:4">
      <c r="A57" s="21"/>
      <c r="C57" s="720"/>
    </row>
    <row r="58" spans="1:4">
      <c r="A58" s="21" t="s">
        <v>309</v>
      </c>
      <c r="B58" s="719"/>
      <c r="C58" s="720" t="s">
        <v>309</v>
      </c>
      <c r="D58" s="719"/>
    </row>
  </sheetData>
  <sheetProtection algorithmName="SHA-512" hashValue="fzGlVnvDcxwRenhGsdG6rtn92mMlHBOZh/xfzd932p/nqkyLXqsls+sSJeytsr+6/k+1Yhjuh9IGBKC71jzEyA==" saltValue="/Om3UrUjcjlEIxoxL5HERQ==" spinCount="100000" sheet="1" objects="1" scenarios="1" autoFilter="0"/>
  <mergeCells count="15">
    <mergeCell ref="A37:A38"/>
    <mergeCell ref="B37:D46"/>
    <mergeCell ref="B8:D11"/>
    <mergeCell ref="B12:D13"/>
    <mergeCell ref="B14:D15"/>
    <mergeCell ref="B16:D19"/>
    <mergeCell ref="B20:D21"/>
    <mergeCell ref="B22:D24"/>
    <mergeCell ref="B48:D48"/>
    <mergeCell ref="B47:D47"/>
    <mergeCell ref="B25:D26"/>
    <mergeCell ref="B27:D27"/>
    <mergeCell ref="B28:D29"/>
    <mergeCell ref="B30:D31"/>
    <mergeCell ref="B32:D36"/>
  </mergeCells>
  <printOptions horizontalCentered="1"/>
  <pageMargins left="0.3" right="0.3" top="0.25" bottom="0.25" header="0.3" footer="0.3"/>
  <pageSetup scale="88" orientation="portrait" r:id="rId1"/>
  <headerFooter>
    <oddFooter>&amp;L&amp;9&amp;F&amp;R&amp;9&amp;A,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E66"/>
  <sheetViews>
    <sheetView workbookViewId="0">
      <selection activeCell="C11" sqref="C11"/>
    </sheetView>
  </sheetViews>
  <sheetFormatPr defaultColWidth="8.85546875" defaultRowHeight="14.25"/>
  <cols>
    <col min="1" max="1" width="6.28515625" style="359" customWidth="1"/>
    <col min="2" max="2" width="26.28515625" style="359" customWidth="1"/>
    <col min="3" max="3" width="57.28515625" style="359" customWidth="1"/>
    <col min="4" max="16384" width="8.85546875" style="359"/>
  </cols>
  <sheetData>
    <row r="1" spans="1:5" ht="16.5">
      <c r="A1" s="697" t="s">
        <v>603</v>
      </c>
    </row>
    <row r="3" spans="1:5" ht="15">
      <c r="A3" s="350" t="str">
        <f>'Development Info'!A1</f>
        <v xml:space="preserve">Virginia Housing Rental Housing Loan Application  </v>
      </c>
    </row>
    <row r="4" spans="1:5" ht="3.6" customHeight="1" thickBot="1">
      <c r="A4" s="1"/>
      <c r="B4" s="1"/>
      <c r="C4" s="1"/>
      <c r="D4" s="1"/>
      <c r="E4" s="1"/>
    </row>
    <row r="5" spans="1:5">
      <c r="A5" s="28"/>
    </row>
    <row r="6" spans="1:5" ht="15.75">
      <c r="A6" s="698" t="s">
        <v>3388</v>
      </c>
      <c r="B6" s="698"/>
      <c r="C6" s="699"/>
      <c r="D6" s="699"/>
      <c r="E6" s="699"/>
    </row>
    <row r="7" spans="1:5" ht="3.6" customHeight="1">
      <c r="A7" s="736"/>
      <c r="B7" s="736"/>
    </row>
    <row r="9" spans="1:5">
      <c r="B9" s="359" t="s">
        <v>587</v>
      </c>
      <c r="C9" s="680">
        <f>'Development Info'!D7</f>
        <v>0</v>
      </c>
      <c r="D9" s="700"/>
    </row>
    <row r="10" spans="1:5">
      <c r="B10" s="359" t="s">
        <v>572</v>
      </c>
      <c r="C10" s="701">
        <f>'Developer &amp; Sponsor'!F29</f>
        <v>0</v>
      </c>
      <c r="D10" s="700"/>
    </row>
    <row r="11" spans="1:5">
      <c r="B11" s="359" t="s">
        <v>588</v>
      </c>
      <c r="C11" s="691"/>
      <c r="D11" s="700"/>
    </row>
    <row r="12" spans="1:5">
      <c r="B12" s="21"/>
      <c r="C12" s="21"/>
      <c r="D12" s="21"/>
    </row>
    <row r="14" spans="1:5">
      <c r="B14" s="21" t="s">
        <v>573</v>
      </c>
    </row>
    <row r="15" spans="1:5" ht="6" customHeight="1">
      <c r="D15" s="702"/>
    </row>
    <row r="16" spans="1:5">
      <c r="B16" s="703" t="s">
        <v>574</v>
      </c>
    </row>
    <row r="17" spans="1:5" ht="6" customHeight="1">
      <c r="D17" s="702"/>
    </row>
    <row r="18" spans="1:5">
      <c r="B18" s="703" t="s">
        <v>575</v>
      </c>
    </row>
    <row r="19" spans="1:5" ht="6" customHeight="1">
      <c r="D19" s="702"/>
    </row>
    <row r="20" spans="1:5" ht="93" customHeight="1">
      <c r="A20" s="423"/>
      <c r="B20" s="1081" t="s">
        <v>589</v>
      </c>
      <c r="C20" s="1081"/>
      <c r="D20" s="1081"/>
    </row>
    <row r="21" spans="1:5" ht="6" customHeight="1">
      <c r="B21" s="372"/>
      <c r="C21" s="372"/>
      <c r="D21" s="372"/>
      <c r="E21" s="372"/>
    </row>
    <row r="22" spans="1:5" ht="28.15" customHeight="1">
      <c r="B22" s="1082" t="s">
        <v>593</v>
      </c>
      <c r="C22" s="1082"/>
      <c r="D22" s="1082"/>
      <c r="E22" s="372"/>
    </row>
    <row r="23" spans="1:5" ht="67.900000000000006" customHeight="1">
      <c r="B23" s="1083" t="s">
        <v>590</v>
      </c>
      <c r="C23" s="1083"/>
      <c r="D23" s="1083"/>
      <c r="E23" s="372"/>
    </row>
    <row r="24" spans="1:5" ht="29.45" customHeight="1">
      <c r="B24" s="1083" t="s">
        <v>599</v>
      </c>
      <c r="C24" s="1083"/>
      <c r="D24" s="1083"/>
      <c r="E24" s="372"/>
    </row>
    <row r="25" spans="1:5" ht="42.6" customHeight="1">
      <c r="B25" s="1082" t="s">
        <v>591</v>
      </c>
      <c r="C25" s="1082"/>
      <c r="D25" s="1082"/>
      <c r="E25" s="372"/>
    </row>
    <row r="26" spans="1:5" ht="27" customHeight="1">
      <c r="B26" s="1082" t="s">
        <v>600</v>
      </c>
      <c r="C26" s="1082"/>
      <c r="D26" s="1082"/>
      <c r="E26" s="372"/>
    </row>
    <row r="27" spans="1:5" ht="28.15" customHeight="1">
      <c r="B27" s="1083" t="s">
        <v>592</v>
      </c>
      <c r="C27" s="1083"/>
      <c r="D27" s="1083"/>
      <c r="E27" s="372"/>
    </row>
    <row r="28" spans="1:5">
      <c r="B28" s="372"/>
      <c r="C28" s="372"/>
      <c r="D28" s="372"/>
      <c r="E28" s="372"/>
    </row>
    <row r="29" spans="1:5" ht="43.15" customHeight="1">
      <c r="A29" s="1080" t="s">
        <v>576</v>
      </c>
      <c r="B29" s="1080"/>
      <c r="C29" s="1080"/>
      <c r="D29" s="1080"/>
      <c r="E29" s="379"/>
    </row>
    <row r="31" spans="1:5" ht="31.9" customHeight="1">
      <c r="B31" s="1079" t="s">
        <v>3358</v>
      </c>
      <c r="C31" s="1079"/>
      <c r="D31" s="1079"/>
      <c r="E31" s="410"/>
    </row>
    <row r="33" spans="1:5">
      <c r="A33" s="704" t="s">
        <v>40</v>
      </c>
      <c r="B33" s="21" t="s">
        <v>577</v>
      </c>
    </row>
    <row r="34" spans="1:5" ht="6" customHeight="1"/>
    <row r="35" spans="1:5" ht="41.45" customHeight="1">
      <c r="A35" s="705" t="s">
        <v>277</v>
      </c>
      <c r="B35" s="1074" t="s">
        <v>578</v>
      </c>
      <c r="C35" s="1074"/>
      <c r="D35" s="1074"/>
      <c r="E35" s="379"/>
    </row>
    <row r="36" spans="1:5" ht="6" customHeight="1">
      <c r="A36" s="705"/>
      <c r="D36" s="379"/>
      <c r="E36" s="379"/>
    </row>
    <row r="37" spans="1:5" ht="42" customHeight="1">
      <c r="A37" s="705" t="s">
        <v>278</v>
      </c>
      <c r="B37" s="1074" t="s">
        <v>579</v>
      </c>
      <c r="C37" s="1074"/>
      <c r="D37" s="1074"/>
      <c r="E37" s="379"/>
    </row>
    <row r="38" spans="1:5" ht="6" customHeight="1">
      <c r="A38" s="705"/>
      <c r="D38" s="379"/>
      <c r="E38" s="379"/>
    </row>
    <row r="39" spans="1:5" ht="43.15" customHeight="1">
      <c r="A39" s="705" t="s">
        <v>279</v>
      </c>
      <c r="B39" s="1074" t="s">
        <v>580</v>
      </c>
      <c r="C39" s="1074"/>
      <c r="D39" s="1074"/>
      <c r="E39" s="379"/>
    </row>
    <row r="40" spans="1:5" ht="6" customHeight="1">
      <c r="A40" s="705"/>
      <c r="D40" s="379"/>
      <c r="E40" s="379"/>
    </row>
    <row r="41" spans="1:5" ht="28.15" customHeight="1">
      <c r="A41" s="705" t="s">
        <v>280</v>
      </c>
      <c r="B41" s="1074" t="s">
        <v>581</v>
      </c>
      <c r="C41" s="1074"/>
      <c r="D41" s="1074"/>
      <c r="E41" s="379"/>
    </row>
    <row r="42" spans="1:5" ht="6" customHeight="1">
      <c r="A42" s="705"/>
      <c r="D42" s="379"/>
      <c r="E42" s="379"/>
    </row>
    <row r="43" spans="1:5" ht="58.15" customHeight="1">
      <c r="A43" s="705" t="s">
        <v>281</v>
      </c>
      <c r="B43" s="1074" t="s">
        <v>582</v>
      </c>
      <c r="C43" s="1074"/>
      <c r="D43" s="1074"/>
      <c r="E43" s="379"/>
    </row>
    <row r="44" spans="1:5" ht="6" customHeight="1">
      <c r="A44" s="705"/>
      <c r="D44" s="379"/>
      <c r="E44" s="379"/>
    </row>
    <row r="45" spans="1:5" ht="28.9" customHeight="1">
      <c r="A45" s="705" t="s">
        <v>282</v>
      </c>
      <c r="B45" s="1074" t="s">
        <v>583</v>
      </c>
      <c r="C45" s="1074"/>
      <c r="D45" s="1074"/>
      <c r="E45" s="379"/>
    </row>
    <row r="46" spans="1:5" ht="6" customHeight="1">
      <c r="A46" s="705"/>
      <c r="D46" s="379"/>
      <c r="E46" s="379"/>
    </row>
    <row r="47" spans="1:5" ht="30.6" customHeight="1">
      <c r="A47" s="705" t="s">
        <v>283</v>
      </c>
      <c r="B47" s="1074" t="s">
        <v>584</v>
      </c>
      <c r="C47" s="1074"/>
      <c r="D47" s="1074"/>
      <c r="E47" s="379"/>
    </row>
    <row r="48" spans="1:5" ht="6" customHeight="1">
      <c r="D48" s="379"/>
      <c r="E48" s="379"/>
    </row>
    <row r="49" spans="1:5" ht="31.9" customHeight="1">
      <c r="A49" s="704" t="s">
        <v>41</v>
      </c>
      <c r="B49" s="1074" t="s">
        <v>594</v>
      </c>
      <c r="C49" s="1074"/>
      <c r="D49" s="1074"/>
    </row>
    <row r="50" spans="1:5" ht="6" customHeight="1">
      <c r="A50" s="704"/>
      <c r="B50" s="707"/>
      <c r="C50" s="21"/>
    </row>
    <row r="51" spans="1:5" ht="67.900000000000006" customHeight="1">
      <c r="A51" s="704" t="s">
        <v>42</v>
      </c>
      <c r="B51" s="1074" t="s">
        <v>595</v>
      </c>
      <c r="C51" s="1074"/>
      <c r="D51" s="1074"/>
    </row>
    <row r="52" spans="1:5" ht="6" customHeight="1">
      <c r="A52" s="704"/>
      <c r="B52" s="708"/>
      <c r="C52" s="379"/>
      <c r="D52" s="379"/>
      <c r="E52" s="379"/>
    </row>
    <row r="53" spans="1:5" ht="42.6" customHeight="1">
      <c r="A53" s="704" t="s">
        <v>43</v>
      </c>
      <c r="B53" s="1074" t="s">
        <v>596</v>
      </c>
      <c r="C53" s="1074"/>
      <c r="D53" s="1074"/>
    </row>
    <row r="54" spans="1:5" ht="6" customHeight="1">
      <c r="A54" s="704"/>
      <c r="B54" s="707"/>
      <c r="C54" s="702"/>
    </row>
    <row r="55" spans="1:5" ht="53.25" customHeight="1">
      <c r="A55" s="704" t="s">
        <v>44</v>
      </c>
      <c r="B55" s="1074" t="s">
        <v>597</v>
      </c>
      <c r="C55" s="1074"/>
      <c r="D55" s="1074"/>
    </row>
    <row r="56" spans="1:5" ht="6" customHeight="1">
      <c r="A56" s="704"/>
      <c r="B56" s="708"/>
      <c r="C56" s="379"/>
      <c r="D56" s="379"/>
      <c r="E56" s="379"/>
    </row>
    <row r="57" spans="1:5" ht="43.5" customHeight="1">
      <c r="A57" s="704" t="s">
        <v>45</v>
      </c>
      <c r="B57" s="1079" t="s">
        <v>598</v>
      </c>
      <c r="C57" s="1079"/>
      <c r="D57" s="1079"/>
    </row>
    <row r="58" spans="1:5" ht="6" customHeight="1">
      <c r="A58" s="709"/>
      <c r="B58" s="20"/>
    </row>
    <row r="59" spans="1:5" ht="45.6" customHeight="1">
      <c r="A59" s="710"/>
      <c r="B59" s="1074" t="s">
        <v>585</v>
      </c>
      <c r="C59" s="1074"/>
      <c r="D59" s="1074"/>
      <c r="E59" s="379"/>
    </row>
    <row r="60" spans="1:5" ht="32.450000000000003" customHeight="1">
      <c r="A60" s="710"/>
      <c r="B60" s="711" t="s">
        <v>601</v>
      </c>
      <c r="C60" s="712"/>
      <c r="D60" s="706"/>
      <c r="E60" s="379"/>
    </row>
    <row r="61" spans="1:5" ht="45.6" customHeight="1">
      <c r="A61" s="710"/>
      <c r="B61" s="711" t="s">
        <v>602</v>
      </c>
      <c r="C61" s="713"/>
      <c r="D61" s="706"/>
      <c r="E61" s="379"/>
    </row>
    <row r="62" spans="1:5" ht="47.45" customHeight="1">
      <c r="A62" s="710"/>
      <c r="B62" s="711" t="s">
        <v>586</v>
      </c>
      <c r="C62" s="713"/>
      <c r="D62" s="706"/>
      <c r="E62" s="379"/>
    </row>
    <row r="63" spans="1:5">
      <c r="C63" s="359" t="s">
        <v>3359</v>
      </c>
    </row>
    <row r="64" spans="1:5">
      <c r="B64" s="433"/>
    </row>
    <row r="65" spans="2:2" ht="14.45" customHeight="1"/>
    <row r="66" spans="2:2">
      <c r="B66" s="379"/>
    </row>
  </sheetData>
  <sheetProtection algorithmName="SHA-512" hashValue="6qMrWJBQ4oFAJooxjNd83qnBsr5WVE+NhrfIkqOYatuDWT1EXXulW1HNllPbJHY6VAPk+1simTfuCtQREE4YJQ==" saltValue="NL7e8wehqGk4j7FU3rDaZA==" spinCount="100000" sheet="1" objects="1" scenarios="1" autoFilter="0"/>
  <mergeCells count="22">
    <mergeCell ref="B26:D26"/>
    <mergeCell ref="B27:D27"/>
    <mergeCell ref="B31:D31"/>
    <mergeCell ref="B43:D43"/>
    <mergeCell ref="B45:D45"/>
    <mergeCell ref="B35:D35"/>
    <mergeCell ref="B20:D20"/>
    <mergeCell ref="B22:D22"/>
    <mergeCell ref="B23:D23"/>
    <mergeCell ref="B24:D24"/>
    <mergeCell ref="B25:D25"/>
    <mergeCell ref="B57:D57"/>
    <mergeCell ref="B59:D59"/>
    <mergeCell ref="A29:D29"/>
    <mergeCell ref="B37:D37"/>
    <mergeCell ref="B39:D39"/>
    <mergeCell ref="B41:D41"/>
    <mergeCell ref="B53:D53"/>
    <mergeCell ref="B55:D55"/>
    <mergeCell ref="B49:D49"/>
    <mergeCell ref="B47:D47"/>
    <mergeCell ref="B51:D51"/>
  </mergeCells>
  <printOptions horizontalCentered="1"/>
  <pageMargins left="0.45" right="0.45" top="0.25" bottom="0.5" header="0.3" footer="0.3"/>
  <pageSetup scale="90" fitToHeight="10" orientation="portrait" r:id="rId1"/>
  <headerFooter>
    <oddFooter>&amp;L&amp;9&amp;F&amp;R&amp;9&amp;A, Page &amp;P of &amp;N</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V68"/>
  <sheetViews>
    <sheetView workbookViewId="0">
      <selection activeCell="B11" sqref="B11"/>
    </sheetView>
  </sheetViews>
  <sheetFormatPr defaultRowHeight="14.25"/>
  <cols>
    <col min="1" max="1" width="4" style="359" customWidth="1"/>
    <col min="2" max="2" width="9.5703125" style="359" customWidth="1"/>
    <col min="3" max="3" width="10.7109375" style="359" customWidth="1"/>
    <col min="4" max="4" width="12" style="359" customWidth="1"/>
    <col min="5" max="5" width="20.42578125" style="359" customWidth="1"/>
    <col min="6" max="6" width="12.140625" style="359" customWidth="1"/>
    <col min="7" max="7" width="9.28515625" style="359" customWidth="1"/>
    <col min="8" max="8" width="16.7109375" style="359" customWidth="1"/>
    <col min="9" max="9" width="27.5703125" style="359" customWidth="1"/>
    <col min="10" max="10" width="2.28515625" style="359" customWidth="1"/>
    <col min="11" max="11" width="15.85546875" style="359" customWidth="1"/>
    <col min="12" max="12" width="2.140625" style="476" customWidth="1"/>
    <col min="13" max="13" width="4.28515625" style="359" hidden="1" customWidth="1"/>
    <col min="14" max="14" width="52" style="359" hidden="1" customWidth="1"/>
    <col min="15" max="15" width="10" style="359" hidden="1" customWidth="1"/>
    <col min="16" max="16" width="2" style="476" customWidth="1"/>
    <col min="17" max="16384" width="9.140625" style="359"/>
  </cols>
  <sheetData>
    <row r="1" spans="1:15" ht="15">
      <c r="A1" s="350" t="str">
        <f>'Development Info'!A1</f>
        <v xml:space="preserve">Virginia Housing Rental Housing Loan Application  </v>
      </c>
    </row>
    <row r="2" spans="1:15" ht="7.15" customHeight="1" thickBot="1">
      <c r="A2" s="1"/>
      <c r="B2" s="1"/>
      <c r="C2" s="1"/>
      <c r="D2" s="1"/>
      <c r="E2" s="1"/>
      <c r="F2" s="1"/>
      <c r="G2" s="1"/>
      <c r="H2" s="1"/>
      <c r="I2" s="1"/>
      <c r="J2" s="1"/>
    </row>
    <row r="4" spans="1:15" ht="18">
      <c r="A4" s="535" t="s">
        <v>3385</v>
      </c>
      <c r="B4" s="386"/>
      <c r="C4" s="386"/>
      <c r="F4" s="418" t="s">
        <v>3292</v>
      </c>
      <c r="G4" s="680">
        <f>'Development Info'!D7</f>
        <v>0</v>
      </c>
      <c r="H4" s="680"/>
      <c r="I4" s="680"/>
      <c r="J4" s="680"/>
      <c r="N4" s="359" t="s">
        <v>690</v>
      </c>
    </row>
    <row r="5" spans="1:15" ht="18">
      <c r="A5" s="377"/>
      <c r="C5" s="386"/>
    </row>
    <row r="6" spans="1:15" ht="18">
      <c r="A6" s="377"/>
      <c r="B6" s="1087" t="s">
        <v>29</v>
      </c>
      <c r="C6" s="1088"/>
      <c r="D6" s="829">
        <f>'Development Info'!D24</f>
        <v>0</v>
      </c>
      <c r="E6" s="623"/>
    </row>
    <row r="7" spans="1:15">
      <c r="A7" s="469"/>
      <c r="E7" s="481"/>
      <c r="F7" s="481"/>
      <c r="G7" s="481"/>
      <c r="N7" s="359" t="b">
        <v>1</v>
      </c>
    </row>
    <row r="8" spans="1:15" ht="15">
      <c r="A8" s="469"/>
      <c r="B8" s="418" t="s">
        <v>604</v>
      </c>
      <c r="C8" s="418"/>
      <c r="E8" s="481"/>
      <c r="F8" s="830" t="s">
        <v>2937</v>
      </c>
      <c r="G8" s="481"/>
      <c r="N8" s="359" t="b">
        <v>0</v>
      </c>
    </row>
    <row r="9" spans="1:15" ht="6.6" customHeight="1">
      <c r="A9" s="469"/>
      <c r="E9" s="481"/>
      <c r="F9" s="481"/>
      <c r="G9" s="481"/>
    </row>
    <row r="10" spans="1:15" ht="36">
      <c r="A10" s="469"/>
      <c r="B10" s="490" t="s">
        <v>143</v>
      </c>
      <c r="C10" s="490" t="s">
        <v>606</v>
      </c>
      <c r="D10" s="490" t="s">
        <v>605</v>
      </c>
      <c r="E10" s="481"/>
      <c r="F10" s="490" t="s">
        <v>143</v>
      </c>
      <c r="G10" s="490" t="s">
        <v>606</v>
      </c>
      <c r="H10" s="490" t="s">
        <v>605</v>
      </c>
    </row>
    <row r="11" spans="1:15">
      <c r="A11" s="469"/>
      <c r="B11" s="488">
        <v>0</v>
      </c>
      <c r="C11" s="491" t="e">
        <f t="shared" ref="C11:C18" si="0">B11/D$6</f>
        <v>#DIV/0!</v>
      </c>
      <c r="D11" s="492">
        <v>0.3</v>
      </c>
      <c r="E11" s="481"/>
      <c r="F11" s="488">
        <v>0</v>
      </c>
      <c r="G11" s="493" t="e">
        <f t="shared" ref="G11:G16" si="1">F11/D$6</f>
        <v>#DIV/0!</v>
      </c>
      <c r="H11" s="492">
        <v>0.3</v>
      </c>
    </row>
    <row r="12" spans="1:15">
      <c r="A12" s="469"/>
      <c r="B12" s="488">
        <v>0</v>
      </c>
      <c r="C12" s="491" t="e">
        <f t="shared" si="0"/>
        <v>#DIV/0!</v>
      </c>
      <c r="D12" s="492">
        <v>0.4</v>
      </c>
      <c r="E12" s="481"/>
      <c r="F12" s="488">
        <v>0</v>
      </c>
      <c r="G12" s="493" t="e">
        <f t="shared" si="1"/>
        <v>#DIV/0!</v>
      </c>
      <c r="H12" s="492">
        <v>0.4</v>
      </c>
    </row>
    <row r="13" spans="1:15">
      <c r="A13" s="469"/>
      <c r="B13" s="488">
        <v>0</v>
      </c>
      <c r="C13" s="491" t="e">
        <f t="shared" si="0"/>
        <v>#DIV/0!</v>
      </c>
      <c r="D13" s="492">
        <v>0.5</v>
      </c>
      <c r="E13" s="481"/>
      <c r="F13" s="488">
        <v>0</v>
      </c>
      <c r="G13" s="493" t="e">
        <f t="shared" si="1"/>
        <v>#DIV/0!</v>
      </c>
      <c r="H13" s="492">
        <v>0.5</v>
      </c>
    </row>
    <row r="14" spans="1:15">
      <c r="A14" s="469"/>
      <c r="B14" s="488">
        <v>0</v>
      </c>
      <c r="C14" s="491" t="e">
        <f t="shared" si="0"/>
        <v>#DIV/0!</v>
      </c>
      <c r="D14" s="492">
        <v>0.6</v>
      </c>
      <c r="E14" s="481"/>
      <c r="F14" s="488">
        <v>0</v>
      </c>
      <c r="G14" s="493" t="e">
        <f t="shared" si="1"/>
        <v>#DIV/0!</v>
      </c>
      <c r="H14" s="492">
        <v>0.6</v>
      </c>
    </row>
    <row r="15" spans="1:15">
      <c r="A15" s="469"/>
      <c r="B15" s="488">
        <v>0</v>
      </c>
      <c r="C15" s="491" t="e">
        <f t="shared" si="0"/>
        <v>#DIV/0!</v>
      </c>
      <c r="D15" s="492">
        <v>0.7</v>
      </c>
      <c r="E15" s="481"/>
      <c r="F15" s="488">
        <v>0</v>
      </c>
      <c r="G15" s="493" t="e">
        <f t="shared" si="1"/>
        <v>#DIV/0!</v>
      </c>
      <c r="H15" s="492">
        <v>0.7</v>
      </c>
      <c r="N15" s="359" t="s">
        <v>2935</v>
      </c>
      <c r="O15" s="419">
        <f>B19</f>
        <v>0</v>
      </c>
    </row>
    <row r="16" spans="1:15">
      <c r="A16" s="469"/>
      <c r="B16" s="488">
        <v>0</v>
      </c>
      <c r="C16" s="491" t="e">
        <f t="shared" si="0"/>
        <v>#DIV/0!</v>
      </c>
      <c r="D16" s="492">
        <v>0.8</v>
      </c>
      <c r="E16" s="481"/>
      <c r="F16" s="488">
        <v>0</v>
      </c>
      <c r="G16" s="493" t="e">
        <f t="shared" si="1"/>
        <v>#DIV/0!</v>
      </c>
      <c r="H16" s="492">
        <v>0.8</v>
      </c>
    </row>
    <row r="17" spans="1:15">
      <c r="A17" s="469"/>
      <c r="B17" s="488">
        <v>0</v>
      </c>
      <c r="C17" s="491" t="e">
        <f t="shared" si="0"/>
        <v>#DIV/0!</v>
      </c>
      <c r="D17" s="492">
        <v>1</v>
      </c>
      <c r="E17" s="481"/>
      <c r="F17" s="831"/>
      <c r="G17" s="494"/>
      <c r="H17" s="495"/>
    </row>
    <row r="18" spans="1:15">
      <c r="A18" s="469"/>
      <c r="B18" s="488">
        <v>0</v>
      </c>
      <c r="C18" s="491" t="e">
        <f t="shared" si="0"/>
        <v>#DIV/0!</v>
      </c>
      <c r="D18" s="492">
        <v>1.5</v>
      </c>
      <c r="E18" s="481"/>
      <c r="F18" s="831"/>
      <c r="G18" s="494"/>
      <c r="H18" s="495"/>
      <c r="I18" s="1084" t="str">
        <f>N19</f>
        <v/>
      </c>
      <c r="J18" s="1085"/>
      <c r="K18" s="1085"/>
      <c r="M18" s="414"/>
      <c r="N18" s="415" t="s">
        <v>997</v>
      </c>
    </row>
    <row r="19" spans="1:15" ht="42.75">
      <c r="A19" s="469"/>
      <c r="B19" s="488">
        <v>0</v>
      </c>
      <c r="C19" s="491" t="e">
        <f>'Ex.3 Tenant Selection Plan'!O15/D$6</f>
        <v>#DIV/0!</v>
      </c>
      <c r="D19" s="496" t="s">
        <v>2936</v>
      </c>
      <c r="E19" s="481"/>
      <c r="F19" s="488">
        <v>0</v>
      </c>
      <c r="G19" s="493" t="e">
        <f>F19/D$6</f>
        <v>#DIV/0!</v>
      </c>
      <c r="H19" s="496" t="s">
        <v>2936</v>
      </c>
      <c r="I19" s="1084"/>
      <c r="J19" s="1085"/>
      <c r="K19" s="1085"/>
      <c r="M19" s="392"/>
      <c r="N19" s="394" t="str">
        <f>IF(OR('Ex.3 Tenant Selection Plan'!O15&lt;&gt;B19, 'Ex.3 Tenant Selection Plan'!O15&lt;&gt;F19),"Error: Market units does not match unrestricted units listed on Dev Info Tab","")</f>
        <v/>
      </c>
    </row>
    <row r="20" spans="1:15">
      <c r="A20" s="469"/>
      <c r="B20" s="359">
        <f>SUM(B11:B19)</f>
        <v>0</v>
      </c>
      <c r="C20" s="497" t="e">
        <f>SUM(C11:C19)</f>
        <v>#DIV/0!</v>
      </c>
      <c r="D20" s="498"/>
      <c r="E20" s="481"/>
      <c r="F20" s="359">
        <f>SUM(F11:F19)</f>
        <v>0</v>
      </c>
      <c r="G20" s="498" t="e">
        <f>SUM(G11:G19)</f>
        <v>#DIV/0!</v>
      </c>
      <c r="H20" s="498"/>
      <c r="M20" s="414"/>
      <c r="N20" s="415" t="s">
        <v>1173</v>
      </c>
    </row>
    <row r="21" spans="1:15">
      <c r="A21" s="469"/>
      <c r="B21" s="370" t="str">
        <f>N21</f>
        <v/>
      </c>
      <c r="D21" s="498"/>
      <c r="E21" s="481"/>
      <c r="F21" s="370" t="str">
        <f>N24</f>
        <v/>
      </c>
      <c r="H21" s="498"/>
      <c r="M21" s="392"/>
      <c r="N21" s="394" t="str">
        <f>IF(B20=D6, "", "Error:  # of Units in Inc. Limits not equal to Total Units.")</f>
        <v/>
      </c>
    </row>
    <row r="22" spans="1:15" ht="9" customHeight="1">
      <c r="A22" s="469"/>
      <c r="H22" s="498"/>
      <c r="O22" s="418"/>
    </row>
    <row r="23" spans="1:15">
      <c r="A23" s="469"/>
      <c r="B23" s="369" t="s">
        <v>973</v>
      </c>
      <c r="D23" s="498"/>
      <c r="E23" s="481"/>
      <c r="F23" s="413"/>
      <c r="H23" s="498"/>
      <c r="M23" s="414"/>
      <c r="N23" s="415" t="s">
        <v>1172</v>
      </c>
    </row>
    <row r="24" spans="1:15">
      <c r="A24" s="469"/>
      <c r="E24" s="481"/>
      <c r="M24" s="392"/>
      <c r="N24" s="394" t="str">
        <f>IF(F20=D6, "", "Error:  # of Units in Rent Limits not equal to Total Units.")</f>
        <v/>
      </c>
    </row>
    <row r="25" spans="1:15">
      <c r="A25" s="469"/>
      <c r="B25" s="958" t="s">
        <v>974</v>
      </c>
      <c r="C25" s="958"/>
      <c r="D25" s="958"/>
      <c r="E25" s="958"/>
      <c r="F25" s="958"/>
      <c r="G25" s="958"/>
      <c r="H25" s="958"/>
      <c r="I25" s="958"/>
    </row>
    <row r="26" spans="1:15">
      <c r="B26" s="958"/>
      <c r="C26" s="958"/>
      <c r="D26" s="958"/>
      <c r="E26" s="958"/>
      <c r="F26" s="958"/>
      <c r="G26" s="958"/>
      <c r="H26" s="958"/>
      <c r="I26" s="958"/>
    </row>
    <row r="27" spans="1:15">
      <c r="B27" s="958"/>
      <c r="C27" s="958"/>
      <c r="D27" s="958"/>
      <c r="E27" s="958"/>
      <c r="F27" s="958"/>
      <c r="G27" s="958"/>
      <c r="H27" s="958"/>
      <c r="I27" s="958"/>
    </row>
    <row r="28" spans="1:15" ht="18" customHeight="1">
      <c r="B28" s="958"/>
      <c r="C28" s="958"/>
      <c r="D28" s="958"/>
      <c r="E28" s="958"/>
      <c r="F28" s="958"/>
      <c r="G28" s="958"/>
      <c r="H28" s="958"/>
      <c r="I28" s="958"/>
    </row>
    <row r="29" spans="1:15" ht="9" customHeight="1"/>
    <row r="30" spans="1:15" ht="43.9" customHeight="1">
      <c r="B30" s="958" t="s">
        <v>607</v>
      </c>
      <c r="C30" s="958"/>
      <c r="D30" s="958"/>
      <c r="E30" s="958"/>
      <c r="F30" s="958"/>
      <c r="G30" s="958"/>
      <c r="H30" s="958"/>
      <c r="I30" s="958"/>
    </row>
    <row r="31" spans="1:15" ht="9" customHeight="1"/>
    <row r="32" spans="1:15" ht="45.6" customHeight="1">
      <c r="B32" s="958" t="s">
        <v>975</v>
      </c>
      <c r="C32" s="958"/>
      <c r="D32" s="958"/>
      <c r="E32" s="958"/>
      <c r="F32" s="958"/>
      <c r="G32" s="958"/>
      <c r="H32" s="958"/>
      <c r="I32" s="958"/>
    </row>
    <row r="33" spans="2:22" ht="9" customHeight="1"/>
    <row r="34" spans="2:22" ht="62.25" customHeight="1">
      <c r="B34" s="958" t="s">
        <v>3023</v>
      </c>
      <c r="C34" s="958"/>
      <c r="D34" s="958"/>
      <c r="E34" s="958"/>
      <c r="F34" s="958"/>
      <c r="G34" s="958"/>
      <c r="H34" s="958"/>
      <c r="I34" s="958"/>
    </row>
    <row r="35" spans="2:22" ht="9" customHeight="1"/>
    <row r="36" spans="2:22" ht="15" customHeight="1">
      <c r="B36" s="958" t="s">
        <v>3020</v>
      </c>
      <c r="C36" s="958"/>
      <c r="D36" s="958"/>
      <c r="E36" s="958"/>
      <c r="F36" s="958"/>
      <c r="G36" s="958"/>
      <c r="H36" s="958"/>
      <c r="I36" s="419" t="b">
        <v>0</v>
      </c>
    </row>
    <row r="37" spans="2:22">
      <c r="B37" s="372"/>
      <c r="C37" s="372"/>
      <c r="D37" s="372"/>
      <c r="E37" s="372"/>
      <c r="F37" s="372"/>
      <c r="G37" s="372"/>
    </row>
    <row r="38" spans="2:22" ht="15">
      <c r="B38" s="418" t="s">
        <v>2940</v>
      </c>
      <c r="O38" s="370"/>
    </row>
    <row r="39" spans="2:22">
      <c r="C39" s="474" t="s">
        <v>3022</v>
      </c>
    </row>
    <row r="40" spans="2:22" ht="15" customHeight="1">
      <c r="B40" s="881" t="s">
        <v>3064</v>
      </c>
      <c r="C40" s="894"/>
      <c r="D40" s="499"/>
      <c r="E40" s="500" t="b">
        <v>0</v>
      </c>
      <c r="F40" s="501" t="s">
        <v>2941</v>
      </c>
      <c r="G40" s="501"/>
      <c r="H40" s="501"/>
      <c r="I40" s="421"/>
      <c r="J40" s="415"/>
    </row>
    <row r="41" spans="2:22" ht="18.75" customHeight="1">
      <c r="B41" s="898"/>
      <c r="C41" s="900"/>
      <c r="D41" s="502"/>
      <c r="E41" s="503"/>
      <c r="F41" s="393"/>
      <c r="G41" s="504"/>
      <c r="H41" s="504"/>
      <c r="I41" s="393"/>
      <c r="J41" s="394"/>
      <c r="U41" s="507"/>
      <c r="V41" s="507"/>
    </row>
    <row r="42" spans="2:22" ht="14.45" customHeight="1">
      <c r="B42" s="895" t="s">
        <v>2938</v>
      </c>
      <c r="C42" s="897"/>
      <c r="D42" s="505"/>
      <c r="E42" s="506" t="b">
        <v>0</v>
      </c>
      <c r="F42" s="507" t="s">
        <v>2939</v>
      </c>
      <c r="G42" s="507"/>
      <c r="H42" s="507"/>
      <c r="J42" s="426"/>
      <c r="U42" s="507"/>
      <c r="V42" s="507"/>
    </row>
    <row r="43" spans="2:22">
      <c r="B43" s="895"/>
      <c r="C43" s="897"/>
      <c r="D43" s="505"/>
      <c r="E43" s="508" t="b">
        <v>0</v>
      </c>
      <c r="F43" s="507" t="s">
        <v>3021</v>
      </c>
      <c r="G43" s="507"/>
      <c r="H43" s="507"/>
      <c r="J43" s="426"/>
    </row>
    <row r="44" spans="2:22" ht="9" customHeight="1">
      <c r="B44" s="400"/>
      <c r="C44" s="401"/>
      <c r="D44" s="502"/>
      <c r="J44" s="394"/>
    </row>
    <row r="45" spans="2:22">
      <c r="B45" s="881" t="s">
        <v>3065</v>
      </c>
      <c r="C45" s="893"/>
      <c r="D45" s="1089"/>
      <c r="E45" s="500" t="b">
        <v>0</v>
      </c>
      <c r="F45" s="501" t="s">
        <v>870</v>
      </c>
      <c r="G45" s="421"/>
      <c r="H45" s="501"/>
      <c r="I45" s="421"/>
      <c r="J45" s="415"/>
    </row>
    <row r="46" spans="2:22">
      <c r="B46" s="895"/>
      <c r="C46" s="896"/>
      <c r="D46" s="1090"/>
      <c r="E46" s="506" t="b">
        <v>0</v>
      </c>
      <c r="F46" s="509" t="s">
        <v>871</v>
      </c>
      <c r="H46" s="510"/>
      <c r="J46" s="426"/>
    </row>
    <row r="47" spans="2:22" ht="9" customHeight="1">
      <c r="B47" s="898"/>
      <c r="C47" s="899"/>
      <c r="D47" s="502"/>
      <c r="E47" s="392"/>
      <c r="F47" s="393"/>
      <c r="G47" s="393"/>
      <c r="H47" s="393"/>
      <c r="I47" s="393"/>
      <c r="J47" s="394"/>
    </row>
    <row r="48" spans="2:22">
      <c r="B48" s="359" t="s">
        <v>3024</v>
      </c>
      <c r="C48" s="381"/>
      <c r="D48" s="511"/>
      <c r="E48" s="511"/>
      <c r="F48" s="509"/>
      <c r="G48" s="510"/>
      <c r="H48" s="510"/>
    </row>
    <row r="49" spans="2:9" ht="9" customHeight="1">
      <c r="B49" s="381"/>
      <c r="C49" s="381"/>
      <c r="D49" s="511"/>
      <c r="E49" s="511"/>
      <c r="F49" s="509"/>
      <c r="G49" s="510"/>
      <c r="H49" s="510"/>
    </row>
    <row r="50" spans="2:9">
      <c r="B50" s="509" t="s">
        <v>3293</v>
      </c>
      <c r="C50" s="510"/>
      <c r="D50" s="510"/>
      <c r="E50" s="512" t="b">
        <v>0</v>
      </c>
    </row>
    <row r="51" spans="2:9" ht="9" customHeight="1">
      <c r="B51" s="509"/>
      <c r="C51" s="510"/>
      <c r="D51" s="510"/>
    </row>
    <row r="52" spans="2:9">
      <c r="B52" s="359" t="s">
        <v>720</v>
      </c>
    </row>
    <row r="53" spans="2:9">
      <c r="B53" s="948"/>
      <c r="C53" s="948"/>
      <c r="D53" s="948"/>
      <c r="E53" s="948"/>
      <c r="F53" s="948"/>
      <c r="G53" s="948"/>
      <c r="H53" s="948"/>
    </row>
    <row r="54" spans="2:9">
      <c r="B54" s="948"/>
      <c r="C54" s="948"/>
      <c r="D54" s="948"/>
      <c r="E54" s="948"/>
      <c r="F54" s="948"/>
      <c r="G54" s="948"/>
      <c r="H54" s="948"/>
    </row>
    <row r="55" spans="2:9">
      <c r="B55" s="949"/>
      <c r="C55" s="949"/>
      <c r="D55" s="949"/>
      <c r="E55" s="949"/>
      <c r="F55" s="949"/>
      <c r="G55" s="949"/>
      <c r="H55" s="949"/>
    </row>
    <row r="56" spans="2:9" ht="9" customHeight="1"/>
    <row r="58" spans="2:9">
      <c r="B58" s="369"/>
    </row>
    <row r="59" spans="2:9">
      <c r="B59" s="369"/>
    </row>
    <row r="60" spans="2:9">
      <c r="B60" s="1086"/>
      <c r="C60" s="1086"/>
      <c r="D60" s="1086"/>
      <c r="E60" s="1086"/>
      <c r="F60" s="1086"/>
      <c r="H60" s="359" t="s">
        <v>586</v>
      </c>
      <c r="I60" s="624"/>
    </row>
    <row r="61" spans="2:9">
      <c r="C61" s="369" t="s">
        <v>3294</v>
      </c>
    </row>
    <row r="62" spans="2:9">
      <c r="B62" s="369"/>
    </row>
    <row r="63" spans="2:9">
      <c r="B63" s="369"/>
    </row>
    <row r="64" spans="2:9">
      <c r="B64" s="369" t="s">
        <v>308</v>
      </c>
      <c r="C64" s="1086"/>
      <c r="D64" s="1086"/>
      <c r="E64" s="1086"/>
      <c r="F64" s="1086"/>
      <c r="G64" s="1086"/>
      <c r="H64" s="1086"/>
    </row>
    <row r="65" spans="2:8" ht="15" customHeight="1">
      <c r="B65" s="369"/>
    </row>
    <row r="66" spans="2:8" ht="15" customHeight="1">
      <c r="B66" s="369" t="s">
        <v>309</v>
      </c>
      <c r="C66" s="1086"/>
      <c r="D66" s="1086"/>
      <c r="E66" s="1086"/>
      <c r="F66" s="1086"/>
      <c r="G66" s="1086"/>
      <c r="H66" s="1086"/>
    </row>
    <row r="67" spans="2:8" ht="15" customHeight="1"/>
    <row r="68" spans="2:8" ht="15" customHeight="1"/>
  </sheetData>
  <sheetProtection algorithmName="SHA-512" hashValue="A+aT764JLpsr65gum3bzNlX4L6YE8QWJwud4bYSLQfK8SAHSLk7tJsOb5akvwH72I9RKwT9MgIkKUCq2GENsow==" saltValue="9vSEJmN5HnRLKUb3JREbVQ==" spinCount="100000" sheet="1" objects="1" scenarios="1" autoFilter="0"/>
  <mergeCells count="16">
    <mergeCell ref="B60:F60"/>
    <mergeCell ref="C64:H64"/>
    <mergeCell ref="C66:H66"/>
    <mergeCell ref="B53:H55"/>
    <mergeCell ref="B6:C6"/>
    <mergeCell ref="B47:C47"/>
    <mergeCell ref="B45:C46"/>
    <mergeCell ref="D45:D46"/>
    <mergeCell ref="B42:C43"/>
    <mergeCell ref="B36:H36"/>
    <mergeCell ref="B40:C41"/>
    <mergeCell ref="I18:K19"/>
    <mergeCell ref="B34:I34"/>
    <mergeCell ref="B25:I28"/>
    <mergeCell ref="B30:I30"/>
    <mergeCell ref="B32:I32"/>
  </mergeCells>
  <dataValidations count="3">
    <dataValidation type="list" allowBlank="1" showInputMessage="1" showErrorMessage="1" errorTitle="Invalid Entry" error="Must select True or False" sqref="I36" xr:uid="{00000000-0002-0000-0D00-000001000000}">
      <formula1>$N$7:$N$8</formula1>
    </dataValidation>
    <dataValidation type="list" allowBlank="1" showInputMessage="1" showErrorMessage="1" errorTitle="Invalid Entry" error="Please select True or False" sqref="E45:E46 E42:E43 E40 E50" xr:uid="{00000000-0002-0000-0D00-000002000000}">
      <formula1>$N$7:$N$8</formula1>
    </dataValidation>
    <dataValidation type="list" allowBlank="1" showInputMessage="1" showErrorMessage="1" sqref="F23" xr:uid="{00000000-0002-0000-0D00-000003000000}">
      <formula1>$N$7:$N$8</formula1>
    </dataValidation>
  </dataValidations>
  <pageMargins left="0.45" right="0.45" top="0.25" bottom="0.75" header="0.3" footer="0.3"/>
  <pageSetup scale="69" orientation="portrait" r:id="rId1"/>
  <headerFooter>
    <oddFooter>&amp;L&amp;9&amp;F&amp;R&amp;9&amp;A, Page &amp;P of &amp;N</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B1:Z760"/>
  <sheetViews>
    <sheetView workbookViewId="0"/>
  </sheetViews>
  <sheetFormatPr defaultRowHeight="15"/>
  <cols>
    <col min="1" max="1" width="3.140625" customWidth="1"/>
    <col min="10" max="10" width="5.5703125" customWidth="1"/>
    <col min="16" max="17" width="9.140625" customWidth="1"/>
  </cols>
  <sheetData>
    <row r="1" spans="2:26" ht="15.75" thickBot="1">
      <c r="B1" s="97" t="str">
        <f>'Development Info'!A1</f>
        <v xml:space="preserve">Virginia Housing Rental Housing Loan Application  </v>
      </c>
      <c r="C1" s="98"/>
      <c r="D1" s="98"/>
      <c r="E1" s="98"/>
      <c r="F1" s="98"/>
      <c r="G1" s="98"/>
      <c r="H1" s="98"/>
      <c r="I1" s="98"/>
      <c r="J1" s="98"/>
      <c r="K1" s="98"/>
      <c r="L1" s="98"/>
      <c r="M1" s="98"/>
      <c r="N1" s="98"/>
      <c r="O1" s="98"/>
      <c r="P1" s="98"/>
      <c r="Q1" s="98"/>
    </row>
    <row r="2" spans="2:26">
      <c r="B2" s="7"/>
    </row>
    <row r="3" spans="2:26" ht="15" customHeight="1">
      <c r="B3" s="1091" t="s">
        <v>3057</v>
      </c>
      <c r="C3" s="1091"/>
      <c r="D3" s="1091"/>
      <c r="E3" s="1091"/>
      <c r="F3" s="1091"/>
      <c r="G3" s="1091"/>
      <c r="H3" s="1091"/>
      <c r="I3" s="1091"/>
      <c r="J3" s="1091"/>
      <c r="K3" s="1091"/>
      <c r="L3" s="1091"/>
      <c r="M3" s="1091"/>
      <c r="N3" s="1091"/>
      <c r="O3" s="1091"/>
      <c r="P3" s="1091"/>
    </row>
    <row r="4" spans="2:26">
      <c r="B4" s="1091"/>
      <c r="C4" s="1091"/>
      <c r="D4" s="1091"/>
      <c r="E4" s="1091"/>
      <c r="F4" s="1091"/>
      <c r="G4" s="1091"/>
      <c r="H4" s="1091"/>
      <c r="I4" s="1091"/>
      <c r="J4" s="1091"/>
      <c r="K4" s="1091"/>
      <c r="L4" s="1091"/>
      <c r="M4" s="1091"/>
      <c r="N4" s="1091"/>
      <c r="O4" s="1091"/>
      <c r="P4" s="1091"/>
    </row>
    <row r="5" spans="2:26" ht="15.75" thickBot="1"/>
    <row r="6" spans="2:26" ht="34.15" customHeight="1">
      <c r="B6" s="319" t="s">
        <v>3037</v>
      </c>
      <c r="C6" s="93"/>
      <c r="D6" s="93"/>
      <c r="E6" s="93"/>
      <c r="F6" s="93"/>
      <c r="G6" s="93"/>
      <c r="H6" s="94"/>
      <c r="K6" s="319" t="s">
        <v>2889</v>
      </c>
      <c r="L6" s="93"/>
      <c r="M6" s="93"/>
      <c r="N6" s="93"/>
      <c r="O6" s="93"/>
      <c r="P6" s="93"/>
      <c r="Q6" s="94"/>
      <c r="T6" s="319" t="s">
        <v>3036</v>
      </c>
      <c r="U6" s="93"/>
      <c r="V6" s="93"/>
      <c r="W6" s="93"/>
      <c r="X6" s="93"/>
      <c r="Y6" s="93"/>
      <c r="Z6" s="94"/>
    </row>
    <row r="7" spans="2:26">
      <c r="B7" s="327"/>
      <c r="C7" s="311"/>
      <c r="D7" s="311"/>
      <c r="E7" s="311"/>
      <c r="F7" s="311"/>
      <c r="G7" s="311"/>
      <c r="H7" s="328"/>
      <c r="I7" s="311"/>
      <c r="K7" s="95"/>
      <c r="Q7" s="96"/>
      <c r="T7" s="95"/>
      <c r="Z7" s="96"/>
    </row>
    <row r="8" spans="2:26" ht="18.75">
      <c r="B8" s="320" t="s">
        <v>1204</v>
      </c>
      <c r="C8" s="176"/>
      <c r="H8" s="96"/>
      <c r="K8" s="320" t="s">
        <v>1190</v>
      </c>
      <c r="Q8" s="96"/>
      <c r="T8" s="324" t="s">
        <v>2621</v>
      </c>
      <c r="U8" s="169"/>
      <c r="Z8" s="96"/>
    </row>
    <row r="9" spans="2:26">
      <c r="B9" s="325" t="s">
        <v>1205</v>
      </c>
      <c r="H9" s="96"/>
      <c r="K9" s="321" t="s">
        <v>1191</v>
      </c>
      <c r="Q9" s="96"/>
      <c r="T9" s="321" t="s">
        <v>2622</v>
      </c>
      <c r="U9" s="169"/>
      <c r="Z9" s="96"/>
    </row>
    <row r="10" spans="2:26">
      <c r="B10" s="325" t="s">
        <v>1206</v>
      </c>
      <c r="H10" s="96"/>
      <c r="K10" s="321" t="s">
        <v>1192</v>
      </c>
      <c r="Q10" s="96"/>
      <c r="T10" s="321" t="s">
        <v>2623</v>
      </c>
      <c r="U10" s="169"/>
      <c r="Z10" s="96"/>
    </row>
    <row r="11" spans="2:26">
      <c r="B11" s="325" t="s">
        <v>1207</v>
      </c>
      <c r="H11" s="96"/>
      <c r="K11" s="321" t="s">
        <v>1193</v>
      </c>
      <c r="Q11" s="96"/>
      <c r="T11" s="321" t="s">
        <v>2624</v>
      </c>
      <c r="U11" s="169"/>
      <c r="Z11" s="96"/>
    </row>
    <row r="12" spans="2:26">
      <c r="B12" s="325" t="s">
        <v>1208</v>
      </c>
      <c r="H12" s="96"/>
      <c r="K12" s="321" t="s">
        <v>1194</v>
      </c>
      <c r="Q12" s="96"/>
      <c r="T12" s="321" t="s">
        <v>2625</v>
      </c>
      <c r="U12" s="169"/>
      <c r="Z12" s="96"/>
    </row>
    <row r="13" spans="2:26">
      <c r="B13" s="325" t="s">
        <v>1209</v>
      </c>
      <c r="H13" s="96"/>
      <c r="K13" s="321" t="s">
        <v>1195</v>
      </c>
      <c r="Q13" s="96"/>
      <c r="T13" s="321" t="s">
        <v>2626</v>
      </c>
      <c r="U13" s="169"/>
      <c r="Z13" s="96"/>
    </row>
    <row r="14" spans="2:26">
      <c r="B14" s="325" t="s">
        <v>1210</v>
      </c>
      <c r="H14" s="96"/>
      <c r="K14" s="321" t="s">
        <v>1196</v>
      </c>
      <c r="Q14" s="96"/>
      <c r="T14" s="321" t="s">
        <v>2627</v>
      </c>
      <c r="U14" s="169"/>
      <c r="Z14" s="96"/>
    </row>
    <row r="15" spans="2:26">
      <c r="B15" s="325" t="s">
        <v>1211</v>
      </c>
      <c r="H15" s="96"/>
      <c r="K15" s="321" t="s">
        <v>1197</v>
      </c>
      <c r="Q15" s="96"/>
      <c r="T15" s="321" t="s">
        <v>2628</v>
      </c>
      <c r="U15" s="169"/>
      <c r="Z15" s="96"/>
    </row>
    <row r="16" spans="2:26">
      <c r="B16" s="325" t="s">
        <v>1212</v>
      </c>
      <c r="H16" s="96"/>
      <c r="K16" s="321" t="s">
        <v>1198</v>
      </c>
      <c r="Q16" s="96"/>
      <c r="T16" s="321" t="s">
        <v>2629</v>
      </c>
      <c r="U16" s="169"/>
      <c r="Z16" s="96"/>
    </row>
    <row r="17" spans="2:26">
      <c r="B17" s="325" t="s">
        <v>1213</v>
      </c>
      <c r="H17" s="96"/>
      <c r="K17" s="321" t="s">
        <v>1199</v>
      </c>
      <c r="Q17" s="96"/>
      <c r="T17" s="321" t="s">
        <v>2630</v>
      </c>
      <c r="U17" s="169"/>
      <c r="Z17" s="96"/>
    </row>
    <row r="18" spans="2:26">
      <c r="B18" s="325" t="s">
        <v>1214</v>
      </c>
      <c r="H18" s="96"/>
      <c r="K18" s="321" t="s">
        <v>1200</v>
      </c>
      <c r="Q18" s="96"/>
      <c r="T18" s="321" t="s">
        <v>2631</v>
      </c>
      <c r="U18" s="169"/>
      <c r="Z18" s="96"/>
    </row>
    <row r="19" spans="2:26">
      <c r="B19" s="325" t="s">
        <v>1215</v>
      </c>
      <c r="H19" s="96"/>
      <c r="K19" s="321" t="s">
        <v>1201</v>
      </c>
      <c r="Q19" s="96"/>
      <c r="T19" s="321" t="s">
        <v>2632</v>
      </c>
      <c r="U19" s="169"/>
      <c r="Z19" s="96"/>
    </row>
    <row r="20" spans="2:26">
      <c r="B20" s="325" t="s">
        <v>1216</v>
      </c>
      <c r="H20" s="96"/>
      <c r="K20" s="321" t="s">
        <v>1202</v>
      </c>
      <c r="Q20" s="96"/>
      <c r="T20" s="321" t="s">
        <v>2633</v>
      </c>
      <c r="U20" s="169"/>
      <c r="Z20" s="96"/>
    </row>
    <row r="21" spans="2:26">
      <c r="B21" s="325" t="s">
        <v>1217</v>
      </c>
      <c r="H21" s="96"/>
      <c r="K21" s="321" t="s">
        <v>1203</v>
      </c>
      <c r="Q21" s="96"/>
      <c r="T21" s="321" t="s">
        <v>2634</v>
      </c>
      <c r="U21" s="169"/>
      <c r="Z21" s="96"/>
    </row>
    <row r="22" spans="2:26" ht="15.75" thickBot="1">
      <c r="B22" s="325" t="s">
        <v>1218</v>
      </c>
      <c r="H22" s="96"/>
      <c r="K22" s="322"/>
      <c r="L22" s="98"/>
      <c r="M22" s="98"/>
      <c r="N22" s="98"/>
      <c r="O22" s="98"/>
      <c r="P22" s="98"/>
      <c r="Q22" s="99"/>
      <c r="T22" s="321" t="s">
        <v>2635</v>
      </c>
      <c r="U22" s="169"/>
      <c r="Z22" s="96"/>
    </row>
    <row r="23" spans="2:26">
      <c r="B23" s="325" t="s">
        <v>1219</v>
      </c>
      <c r="H23" s="96"/>
      <c r="T23" s="321" t="s">
        <v>2636</v>
      </c>
      <c r="U23" s="169"/>
      <c r="Z23" s="96"/>
    </row>
    <row r="24" spans="2:26">
      <c r="B24" s="325" t="s">
        <v>1220</v>
      </c>
      <c r="H24" s="96"/>
      <c r="T24" s="321" t="s">
        <v>2637</v>
      </c>
      <c r="U24" s="169"/>
      <c r="Z24" s="96"/>
    </row>
    <row r="25" spans="2:26">
      <c r="B25" s="325" t="s">
        <v>1221</v>
      </c>
      <c r="H25" s="96"/>
      <c r="T25" s="321" t="s">
        <v>2638</v>
      </c>
      <c r="U25" s="169"/>
      <c r="Z25" s="96"/>
    </row>
    <row r="26" spans="2:26" ht="15.75" thickBot="1">
      <c r="B26" s="325" t="s">
        <v>1222</v>
      </c>
      <c r="H26" s="96"/>
      <c r="I26" s="322"/>
      <c r="J26" s="98"/>
      <c r="K26" s="98"/>
      <c r="L26" s="98"/>
      <c r="M26" s="98"/>
      <c r="N26" s="98"/>
      <c r="O26" s="98"/>
      <c r="P26" s="98"/>
      <c r="Q26" s="98"/>
      <c r="T26" s="321" t="s">
        <v>2639</v>
      </c>
      <c r="U26" s="169"/>
      <c r="Z26" s="96"/>
    </row>
    <row r="27" spans="2:26">
      <c r="B27" s="325" t="s">
        <v>1223</v>
      </c>
      <c r="Q27" s="94"/>
      <c r="T27" s="321" t="s">
        <v>2640</v>
      </c>
      <c r="U27" s="169"/>
      <c r="Z27" s="96"/>
    </row>
    <row r="28" spans="2:26" ht="18.75">
      <c r="B28" s="325" t="s">
        <v>1224</v>
      </c>
      <c r="K28" s="323" t="s">
        <v>1957</v>
      </c>
      <c r="L28" s="169"/>
      <c r="Q28" s="96"/>
      <c r="T28" s="321" t="s">
        <v>2641</v>
      </c>
      <c r="U28" s="169"/>
      <c r="Z28" s="96"/>
    </row>
    <row r="29" spans="2:26">
      <c r="B29" s="325" t="s">
        <v>1225</v>
      </c>
      <c r="K29" s="169" t="s">
        <v>1958</v>
      </c>
      <c r="L29" s="169"/>
      <c r="Q29" s="96"/>
      <c r="T29" s="321" t="s">
        <v>2642</v>
      </c>
      <c r="U29" s="169"/>
      <c r="Z29" s="96"/>
    </row>
    <row r="30" spans="2:26">
      <c r="B30" s="325" t="s">
        <v>1226</v>
      </c>
      <c r="K30" s="169" t="s">
        <v>1959</v>
      </c>
      <c r="L30" s="169"/>
      <c r="Q30" s="96"/>
      <c r="T30" s="321" t="s">
        <v>2643</v>
      </c>
      <c r="U30" s="169"/>
      <c r="Z30" s="96"/>
    </row>
    <row r="31" spans="2:26">
      <c r="B31" s="325" t="s">
        <v>1227</v>
      </c>
      <c r="K31" s="169" t="s">
        <v>1960</v>
      </c>
      <c r="L31" s="169"/>
      <c r="Q31" s="96"/>
      <c r="T31" s="321" t="s">
        <v>2644</v>
      </c>
      <c r="U31" s="169"/>
      <c r="Z31" s="96"/>
    </row>
    <row r="32" spans="2:26">
      <c r="B32" s="325" t="s">
        <v>1228</v>
      </c>
      <c r="K32" s="169" t="s">
        <v>1961</v>
      </c>
      <c r="L32" s="169"/>
      <c r="Q32" s="96"/>
      <c r="T32" s="321" t="s">
        <v>2645</v>
      </c>
      <c r="U32" s="169"/>
      <c r="Z32" s="96"/>
    </row>
    <row r="33" spans="2:26">
      <c r="B33" s="325" t="s">
        <v>1229</v>
      </c>
      <c r="K33" s="169" t="s">
        <v>1962</v>
      </c>
      <c r="L33" s="169"/>
      <c r="Q33" s="96"/>
      <c r="T33" s="321" t="s">
        <v>2646</v>
      </c>
      <c r="U33" s="169"/>
      <c r="Z33" s="96"/>
    </row>
    <row r="34" spans="2:26">
      <c r="B34" s="325" t="s">
        <v>1230</v>
      </c>
      <c r="K34" s="169" t="s">
        <v>1963</v>
      </c>
      <c r="L34" s="169"/>
      <c r="Q34" s="96"/>
      <c r="T34" s="321" t="s">
        <v>2647</v>
      </c>
      <c r="U34" s="169"/>
      <c r="Z34" s="96"/>
    </row>
    <row r="35" spans="2:26">
      <c r="B35" s="325" t="s">
        <v>1231</v>
      </c>
      <c r="K35" s="169" t="s">
        <v>1964</v>
      </c>
      <c r="L35" s="169"/>
      <c r="Q35" s="96"/>
      <c r="T35" s="321" t="s">
        <v>2648</v>
      </c>
      <c r="U35" s="169"/>
      <c r="Z35" s="96"/>
    </row>
    <row r="36" spans="2:26">
      <c r="B36" s="325" t="s">
        <v>1232</v>
      </c>
      <c r="K36" s="169" t="s">
        <v>1965</v>
      </c>
      <c r="L36" s="169"/>
      <c r="Q36" s="96"/>
      <c r="T36" s="321" t="s">
        <v>2649</v>
      </c>
      <c r="U36" s="169"/>
      <c r="Z36" s="96"/>
    </row>
    <row r="37" spans="2:26">
      <c r="B37" s="325" t="s">
        <v>1233</v>
      </c>
      <c r="K37" s="169" t="s">
        <v>1966</v>
      </c>
      <c r="L37" s="169"/>
      <c r="Q37" s="96"/>
      <c r="T37" s="321" t="s">
        <v>2650</v>
      </c>
      <c r="U37" s="169"/>
      <c r="Z37" s="96"/>
    </row>
    <row r="38" spans="2:26">
      <c r="B38" s="325" t="s">
        <v>1234</v>
      </c>
      <c r="K38" s="169" t="s">
        <v>1967</v>
      </c>
      <c r="L38" s="169"/>
      <c r="Q38" s="96"/>
      <c r="T38" s="321" t="s">
        <v>2651</v>
      </c>
      <c r="U38" s="169"/>
      <c r="Z38" s="96"/>
    </row>
    <row r="39" spans="2:26">
      <c r="B39" s="325" t="s">
        <v>1235</v>
      </c>
      <c r="K39" s="169" t="s">
        <v>1968</v>
      </c>
      <c r="L39" s="169"/>
      <c r="Q39" s="96"/>
      <c r="T39" s="321" t="s">
        <v>2652</v>
      </c>
      <c r="U39" s="169"/>
      <c r="Z39" s="96"/>
    </row>
    <row r="40" spans="2:26">
      <c r="B40" s="325" t="s">
        <v>1236</v>
      </c>
      <c r="K40" s="169" t="s">
        <v>1969</v>
      </c>
      <c r="L40" s="169"/>
      <c r="Q40" s="96"/>
      <c r="T40" s="321" t="s">
        <v>2653</v>
      </c>
      <c r="U40" s="169"/>
      <c r="Z40" s="96"/>
    </row>
    <row r="41" spans="2:26">
      <c r="B41" s="325" t="s">
        <v>1237</v>
      </c>
      <c r="K41" s="169" t="s">
        <v>1970</v>
      </c>
      <c r="L41" s="169"/>
      <c r="Q41" s="96"/>
      <c r="T41" s="321" t="s">
        <v>2654</v>
      </c>
      <c r="U41" s="169"/>
      <c r="Z41" s="96"/>
    </row>
    <row r="42" spans="2:26">
      <c r="B42" s="325" t="s">
        <v>1238</v>
      </c>
      <c r="K42" s="169" t="s">
        <v>1971</v>
      </c>
      <c r="L42" s="169"/>
      <c r="Q42" s="96"/>
      <c r="T42" s="321" t="s">
        <v>2655</v>
      </c>
      <c r="U42" s="169"/>
      <c r="Z42" s="96"/>
    </row>
    <row r="43" spans="2:26">
      <c r="B43" s="325" t="s">
        <v>1239</v>
      </c>
      <c r="K43" s="169" t="s">
        <v>1972</v>
      </c>
      <c r="L43" s="169"/>
      <c r="Q43" s="96"/>
      <c r="T43" s="321" t="s">
        <v>2656</v>
      </c>
      <c r="U43" s="169"/>
      <c r="Z43" s="96"/>
    </row>
    <row r="44" spans="2:26">
      <c r="B44" s="325" t="s">
        <v>1240</v>
      </c>
      <c r="K44" s="169" t="s">
        <v>1973</v>
      </c>
      <c r="L44" s="169"/>
      <c r="Q44" s="96"/>
      <c r="T44" s="321" t="s">
        <v>2657</v>
      </c>
      <c r="U44" s="169"/>
      <c r="Z44" s="96"/>
    </row>
    <row r="45" spans="2:26">
      <c r="B45" s="325" t="s">
        <v>1241</v>
      </c>
      <c r="K45" s="169" t="s">
        <v>1974</v>
      </c>
      <c r="L45" s="169"/>
      <c r="Q45" s="96"/>
      <c r="T45" s="321" t="s">
        <v>2658</v>
      </c>
      <c r="U45" s="169"/>
      <c r="Z45" s="96"/>
    </row>
    <row r="46" spans="2:26">
      <c r="B46" s="325" t="s">
        <v>1242</v>
      </c>
      <c r="K46" s="169" t="s">
        <v>1975</v>
      </c>
      <c r="L46" s="169"/>
      <c r="Q46" s="96"/>
      <c r="T46" s="321" t="s">
        <v>2659</v>
      </c>
      <c r="U46" s="169"/>
      <c r="Z46" s="96"/>
    </row>
    <row r="47" spans="2:26">
      <c r="B47" s="325" t="s">
        <v>1243</v>
      </c>
      <c r="K47" s="169" t="s">
        <v>1976</v>
      </c>
      <c r="L47" s="169"/>
      <c r="Q47" s="96"/>
      <c r="T47" s="321" t="s">
        <v>2660</v>
      </c>
      <c r="U47" s="169"/>
      <c r="Z47" s="96"/>
    </row>
    <row r="48" spans="2:26">
      <c r="B48" s="325" t="s">
        <v>1244</v>
      </c>
      <c r="K48" s="169" t="s">
        <v>1977</v>
      </c>
      <c r="L48" s="169"/>
      <c r="Q48" s="96"/>
      <c r="T48" s="321" t="s">
        <v>2661</v>
      </c>
      <c r="U48" s="169"/>
      <c r="Z48" s="96"/>
    </row>
    <row r="49" spans="2:26">
      <c r="B49" s="325" t="s">
        <v>1245</v>
      </c>
      <c r="K49" s="169" t="s">
        <v>1978</v>
      </c>
      <c r="L49" s="169"/>
      <c r="Q49" s="96"/>
      <c r="T49" s="321" t="s">
        <v>2662</v>
      </c>
      <c r="U49" s="169"/>
      <c r="Z49" s="96"/>
    </row>
    <row r="50" spans="2:26">
      <c r="B50" s="325" t="s">
        <v>1246</v>
      </c>
      <c r="K50" s="169" t="s">
        <v>1979</v>
      </c>
      <c r="L50" s="169"/>
      <c r="Q50" s="96"/>
      <c r="T50" s="321" t="s">
        <v>2663</v>
      </c>
      <c r="U50" s="169"/>
      <c r="Z50" s="96"/>
    </row>
    <row r="51" spans="2:26">
      <c r="B51" s="325" t="s">
        <v>1247</v>
      </c>
      <c r="K51" s="169" t="s">
        <v>1980</v>
      </c>
      <c r="L51" s="169"/>
      <c r="Q51" s="96"/>
      <c r="T51" s="321" t="s">
        <v>2664</v>
      </c>
      <c r="U51" s="169"/>
      <c r="Z51" s="96"/>
    </row>
    <row r="52" spans="2:26">
      <c r="B52" s="325" t="s">
        <v>1248</v>
      </c>
      <c r="K52" s="169" t="s">
        <v>1981</v>
      </c>
      <c r="L52" s="169"/>
      <c r="Q52" s="96"/>
      <c r="T52" s="321" t="s">
        <v>2665</v>
      </c>
      <c r="U52" s="169"/>
      <c r="Z52" s="96"/>
    </row>
    <row r="53" spans="2:26">
      <c r="B53" s="325" t="s">
        <v>1249</v>
      </c>
      <c r="K53" s="169" t="s">
        <v>1982</v>
      </c>
      <c r="L53" s="169"/>
      <c r="Q53" s="96"/>
      <c r="T53" s="321" t="s">
        <v>2666</v>
      </c>
      <c r="U53" s="169"/>
      <c r="Z53" s="96"/>
    </row>
    <row r="54" spans="2:26">
      <c r="B54" s="325" t="s">
        <v>1250</v>
      </c>
      <c r="K54" s="169" t="s">
        <v>1983</v>
      </c>
      <c r="L54" s="169"/>
      <c r="Q54" s="96"/>
      <c r="T54" s="321" t="s">
        <v>2667</v>
      </c>
      <c r="U54" s="169"/>
      <c r="Z54" s="96"/>
    </row>
    <row r="55" spans="2:26">
      <c r="B55" s="325" t="s">
        <v>1251</v>
      </c>
      <c r="K55" s="169" t="s">
        <v>1984</v>
      </c>
      <c r="L55" s="169"/>
      <c r="Q55" s="96"/>
      <c r="T55" s="321" t="s">
        <v>2668</v>
      </c>
      <c r="U55" s="169"/>
      <c r="Z55" s="96"/>
    </row>
    <row r="56" spans="2:26" ht="18.75">
      <c r="B56" s="320" t="s">
        <v>1252</v>
      </c>
      <c r="K56" s="169" t="s">
        <v>1985</v>
      </c>
      <c r="L56" s="169"/>
      <c r="Q56" s="96"/>
      <c r="T56" s="321" t="s">
        <v>2669</v>
      </c>
      <c r="U56" s="169"/>
      <c r="Z56" s="96"/>
    </row>
    <row r="57" spans="2:26">
      <c r="B57" s="325" t="s">
        <v>1253</v>
      </c>
      <c r="C57" s="169"/>
      <c r="K57" s="169" t="s">
        <v>1986</v>
      </c>
      <c r="L57" s="169"/>
      <c r="Q57" s="96"/>
      <c r="T57" s="321" t="s">
        <v>2670</v>
      </c>
      <c r="U57" s="169"/>
      <c r="Z57" s="96"/>
    </row>
    <row r="58" spans="2:26">
      <c r="B58" s="325" t="s">
        <v>1254</v>
      </c>
      <c r="C58" s="169"/>
      <c r="K58" s="169" t="s">
        <v>1987</v>
      </c>
      <c r="L58" s="169"/>
      <c r="Q58" s="96"/>
      <c r="T58" s="321" t="s">
        <v>2671</v>
      </c>
      <c r="U58" s="169"/>
      <c r="Z58" s="96"/>
    </row>
    <row r="59" spans="2:26">
      <c r="B59" s="325" t="s">
        <v>1255</v>
      </c>
      <c r="C59" s="169"/>
      <c r="K59" s="169" t="s">
        <v>1988</v>
      </c>
      <c r="L59" s="169"/>
      <c r="Q59" s="96"/>
      <c r="T59" s="321" t="s">
        <v>2672</v>
      </c>
      <c r="U59" s="169"/>
      <c r="Z59" s="96"/>
    </row>
    <row r="60" spans="2:26">
      <c r="B60" s="325" t="s">
        <v>1256</v>
      </c>
      <c r="C60" s="169"/>
      <c r="K60" s="169" t="s">
        <v>1989</v>
      </c>
      <c r="L60" s="169"/>
      <c r="Q60" s="96"/>
      <c r="T60" s="321" t="s">
        <v>2673</v>
      </c>
      <c r="U60" s="169"/>
      <c r="Z60" s="96"/>
    </row>
    <row r="61" spans="2:26">
      <c r="B61" s="325" t="s">
        <v>1257</v>
      </c>
      <c r="C61" s="169"/>
      <c r="K61" s="169" t="s">
        <v>1990</v>
      </c>
      <c r="L61" s="169"/>
      <c r="Q61" s="96"/>
      <c r="T61" s="321" t="s">
        <v>2674</v>
      </c>
      <c r="U61" s="169"/>
      <c r="Z61" s="96"/>
    </row>
    <row r="62" spans="2:26">
      <c r="B62" s="325" t="s">
        <v>1258</v>
      </c>
      <c r="C62" s="169"/>
      <c r="K62" s="169" t="s">
        <v>1991</v>
      </c>
      <c r="L62" s="169"/>
      <c r="Q62" s="96"/>
      <c r="T62" s="321" t="s">
        <v>2675</v>
      </c>
      <c r="U62" s="169"/>
      <c r="Z62" s="96"/>
    </row>
    <row r="63" spans="2:26">
      <c r="B63" s="325" t="s">
        <v>1259</v>
      </c>
      <c r="C63" s="169"/>
      <c r="K63" s="169" t="s">
        <v>1992</v>
      </c>
      <c r="L63" s="169"/>
      <c r="Q63" s="96"/>
      <c r="T63" s="321" t="s">
        <v>2676</v>
      </c>
      <c r="U63" s="169"/>
      <c r="Z63" s="96"/>
    </row>
    <row r="64" spans="2:26">
      <c r="B64" s="325" t="s">
        <v>1260</v>
      </c>
      <c r="C64" s="169"/>
      <c r="K64" s="169" t="s">
        <v>1993</v>
      </c>
      <c r="L64" s="169"/>
      <c r="Q64" s="96"/>
      <c r="T64" s="321" t="s">
        <v>2677</v>
      </c>
      <c r="U64" s="169"/>
      <c r="Z64" s="96"/>
    </row>
    <row r="65" spans="2:26">
      <c r="B65" s="325" t="s">
        <v>1261</v>
      </c>
      <c r="C65" s="169"/>
      <c r="K65" s="169" t="s">
        <v>1994</v>
      </c>
      <c r="L65" s="169"/>
      <c r="Q65" s="96"/>
      <c r="T65" s="321" t="s">
        <v>2678</v>
      </c>
      <c r="U65" s="169"/>
      <c r="Z65" s="96"/>
    </row>
    <row r="66" spans="2:26">
      <c r="B66" s="325" t="s">
        <v>1262</v>
      </c>
      <c r="C66" s="169"/>
      <c r="K66" s="169" t="s">
        <v>1995</v>
      </c>
      <c r="L66" s="169"/>
      <c r="Q66" s="96"/>
      <c r="T66" s="321" t="s">
        <v>2679</v>
      </c>
      <c r="U66" s="169"/>
      <c r="Z66" s="96"/>
    </row>
    <row r="67" spans="2:26">
      <c r="B67" s="325" t="s">
        <v>1263</v>
      </c>
      <c r="C67" s="169"/>
      <c r="K67" s="169" t="s">
        <v>1996</v>
      </c>
      <c r="L67" s="169"/>
      <c r="Q67" s="96"/>
      <c r="T67" s="321" t="s">
        <v>2680</v>
      </c>
      <c r="U67" s="169"/>
      <c r="Z67" s="96"/>
    </row>
    <row r="68" spans="2:26" ht="18.75">
      <c r="B68" s="325" t="s">
        <v>1264</v>
      </c>
      <c r="C68" s="169"/>
      <c r="K68" s="169" t="s">
        <v>1997</v>
      </c>
      <c r="L68" s="169"/>
      <c r="Q68" s="96"/>
      <c r="T68" s="329" t="s">
        <v>2681</v>
      </c>
      <c r="U68" s="169"/>
      <c r="Z68" s="96"/>
    </row>
    <row r="69" spans="2:26">
      <c r="B69" s="325" t="s">
        <v>1265</v>
      </c>
      <c r="C69" s="169"/>
      <c r="K69" s="169" t="s">
        <v>1998</v>
      </c>
      <c r="L69" s="169"/>
      <c r="Q69" s="96"/>
      <c r="T69" s="321" t="s">
        <v>2682</v>
      </c>
      <c r="U69" s="169"/>
      <c r="Z69" s="96"/>
    </row>
    <row r="70" spans="2:26">
      <c r="B70" s="325" t="s">
        <v>1266</v>
      </c>
      <c r="C70" s="169"/>
      <c r="K70" s="169" t="s">
        <v>1999</v>
      </c>
      <c r="L70" s="169"/>
      <c r="Q70" s="96"/>
      <c r="T70" s="321" t="s">
        <v>2683</v>
      </c>
      <c r="U70" s="169"/>
      <c r="Z70" s="96"/>
    </row>
    <row r="71" spans="2:26">
      <c r="B71" s="325" t="s">
        <v>1267</v>
      </c>
      <c r="C71" s="169"/>
      <c r="K71" s="169" t="s">
        <v>2000</v>
      </c>
      <c r="L71" s="169"/>
      <c r="Q71" s="96"/>
      <c r="T71" s="321" t="s">
        <v>2684</v>
      </c>
      <c r="U71" s="169"/>
      <c r="Z71" s="96"/>
    </row>
    <row r="72" spans="2:26">
      <c r="B72" s="325" t="s">
        <v>1268</v>
      </c>
      <c r="C72" s="169"/>
      <c r="K72" s="169" t="s">
        <v>2001</v>
      </c>
      <c r="L72" s="169"/>
      <c r="Q72" s="96"/>
      <c r="T72" s="321" t="s">
        <v>2685</v>
      </c>
      <c r="U72" s="169"/>
      <c r="Z72" s="96"/>
    </row>
    <row r="73" spans="2:26">
      <c r="B73" s="325" t="s">
        <v>1269</v>
      </c>
      <c r="C73" s="169"/>
      <c r="K73" s="169" t="s">
        <v>2002</v>
      </c>
      <c r="L73" s="169"/>
      <c r="Q73" s="96"/>
      <c r="T73" s="321" t="s">
        <v>2686</v>
      </c>
      <c r="U73" s="169"/>
      <c r="Z73" s="96"/>
    </row>
    <row r="74" spans="2:26">
      <c r="B74" s="325" t="s">
        <v>1270</v>
      </c>
      <c r="C74" s="169"/>
      <c r="K74" s="169" t="s">
        <v>2003</v>
      </c>
      <c r="L74" s="169"/>
      <c r="Q74" s="96"/>
      <c r="T74" s="321" t="s">
        <v>2687</v>
      </c>
      <c r="U74" s="169"/>
      <c r="Z74" s="96"/>
    </row>
    <row r="75" spans="2:26">
      <c r="B75" s="325" t="s">
        <v>1271</v>
      </c>
      <c r="C75" s="169"/>
      <c r="K75" s="169" t="s">
        <v>2004</v>
      </c>
      <c r="L75" s="169"/>
      <c r="Q75" s="96"/>
      <c r="T75" s="321" t="s">
        <v>2688</v>
      </c>
      <c r="U75" s="169"/>
      <c r="Z75" s="96"/>
    </row>
    <row r="76" spans="2:26">
      <c r="B76" s="325" t="s">
        <v>1272</v>
      </c>
      <c r="C76" s="169"/>
      <c r="K76" s="169" t="s">
        <v>2005</v>
      </c>
      <c r="L76" s="169"/>
      <c r="Q76" s="96"/>
      <c r="T76" s="321" t="s">
        <v>2689</v>
      </c>
      <c r="U76" s="169"/>
      <c r="Z76" s="96"/>
    </row>
    <row r="77" spans="2:26">
      <c r="B77" s="325" t="s">
        <v>1273</v>
      </c>
      <c r="C77" s="169"/>
      <c r="K77" s="169" t="s">
        <v>2006</v>
      </c>
      <c r="L77" s="169"/>
      <c r="Q77" s="96"/>
      <c r="T77" s="321" t="s">
        <v>2690</v>
      </c>
      <c r="U77" s="169"/>
      <c r="Z77" s="96"/>
    </row>
    <row r="78" spans="2:26">
      <c r="B78" s="325" t="s">
        <v>1274</v>
      </c>
      <c r="C78" s="169"/>
      <c r="K78" s="169" t="s">
        <v>2007</v>
      </c>
      <c r="L78" s="169"/>
      <c r="Q78" s="96"/>
      <c r="T78" s="321" t="s">
        <v>2691</v>
      </c>
      <c r="U78" s="169"/>
      <c r="Z78" s="96"/>
    </row>
    <row r="79" spans="2:26">
      <c r="B79" s="325" t="s">
        <v>1275</v>
      </c>
      <c r="C79" s="169"/>
      <c r="K79" s="169" t="s">
        <v>2008</v>
      </c>
      <c r="L79" s="169"/>
      <c r="Q79" s="96"/>
      <c r="T79" s="321" t="s">
        <v>2692</v>
      </c>
      <c r="U79" s="169"/>
      <c r="Z79" s="96"/>
    </row>
    <row r="80" spans="2:26">
      <c r="B80" s="325" t="s">
        <v>1276</v>
      </c>
      <c r="C80" s="169"/>
      <c r="K80" s="169" t="s">
        <v>2009</v>
      </c>
      <c r="L80" s="169"/>
      <c r="Q80" s="96"/>
      <c r="T80" s="321" t="s">
        <v>2693</v>
      </c>
      <c r="U80" s="169"/>
      <c r="Z80" s="96"/>
    </row>
    <row r="81" spans="2:26">
      <c r="B81" s="325" t="s">
        <v>1277</v>
      </c>
      <c r="C81" s="169"/>
      <c r="K81" s="169" t="s">
        <v>2010</v>
      </c>
      <c r="L81" s="169"/>
      <c r="Q81" s="96"/>
      <c r="T81" s="321" t="s">
        <v>2694</v>
      </c>
      <c r="U81" s="169"/>
      <c r="Z81" s="96"/>
    </row>
    <row r="82" spans="2:26">
      <c r="B82" s="325" t="s">
        <v>1278</v>
      </c>
      <c r="C82" s="169"/>
      <c r="K82" s="169" t="s">
        <v>2011</v>
      </c>
      <c r="L82" s="169"/>
      <c r="Q82" s="96"/>
      <c r="T82" s="321" t="s">
        <v>2695</v>
      </c>
      <c r="U82" s="169"/>
      <c r="Z82" s="96"/>
    </row>
    <row r="83" spans="2:26">
      <c r="B83" s="325" t="s">
        <v>1279</v>
      </c>
      <c r="C83" s="169"/>
      <c r="K83" s="169" t="s">
        <v>2012</v>
      </c>
      <c r="L83" s="169"/>
      <c r="Q83" s="96"/>
      <c r="T83" s="321" t="s">
        <v>2696</v>
      </c>
      <c r="U83" s="169"/>
      <c r="Z83" s="96"/>
    </row>
    <row r="84" spans="2:26">
      <c r="B84" s="325" t="s">
        <v>1280</v>
      </c>
      <c r="C84" s="169"/>
      <c r="K84" s="169" t="s">
        <v>2013</v>
      </c>
      <c r="L84" s="169"/>
      <c r="Q84" s="96"/>
      <c r="T84" s="321" t="s">
        <v>2697</v>
      </c>
      <c r="U84" s="169"/>
      <c r="Z84" s="96"/>
    </row>
    <row r="85" spans="2:26">
      <c r="B85" s="325" t="s">
        <v>1281</v>
      </c>
      <c r="C85" s="169"/>
      <c r="K85" s="169" t="s">
        <v>2014</v>
      </c>
      <c r="L85" s="169"/>
      <c r="Q85" s="96"/>
      <c r="T85" s="321" t="s">
        <v>2698</v>
      </c>
      <c r="U85" s="169"/>
      <c r="Z85" s="96"/>
    </row>
    <row r="86" spans="2:26">
      <c r="B86" s="325" t="s">
        <v>1282</v>
      </c>
      <c r="C86" s="169"/>
      <c r="K86" s="169" t="s">
        <v>2015</v>
      </c>
      <c r="L86" s="169"/>
      <c r="Q86" s="96"/>
      <c r="T86" s="321" t="s">
        <v>2699</v>
      </c>
      <c r="U86" s="169"/>
      <c r="Z86" s="96"/>
    </row>
    <row r="87" spans="2:26">
      <c r="B87" s="325" t="s">
        <v>1283</v>
      </c>
      <c r="C87" s="169"/>
      <c r="K87" s="169" t="s">
        <v>2016</v>
      </c>
      <c r="L87" s="169"/>
      <c r="Q87" s="96"/>
      <c r="T87" s="321" t="s">
        <v>2700</v>
      </c>
      <c r="U87" s="169"/>
      <c r="Z87" s="96"/>
    </row>
    <row r="88" spans="2:26">
      <c r="B88" s="325" t="s">
        <v>1284</v>
      </c>
      <c r="C88" s="169"/>
      <c r="K88" s="169" t="s">
        <v>2017</v>
      </c>
      <c r="L88" s="169"/>
      <c r="Q88" s="96"/>
      <c r="T88" s="321" t="s">
        <v>2701</v>
      </c>
      <c r="U88" s="169"/>
      <c r="Z88" s="96"/>
    </row>
    <row r="89" spans="2:26">
      <c r="B89" s="325" t="s">
        <v>1285</v>
      </c>
      <c r="C89" s="169"/>
      <c r="K89" s="169" t="s">
        <v>2018</v>
      </c>
      <c r="L89" s="169"/>
      <c r="Q89" s="96"/>
      <c r="T89" s="321" t="s">
        <v>2702</v>
      </c>
      <c r="U89" s="169"/>
      <c r="Z89" s="96"/>
    </row>
    <row r="90" spans="2:26">
      <c r="B90" s="325" t="s">
        <v>1286</v>
      </c>
      <c r="C90" s="169"/>
      <c r="K90" s="169" t="s">
        <v>2019</v>
      </c>
      <c r="L90" s="169"/>
      <c r="Q90" s="96"/>
      <c r="T90" s="321" t="s">
        <v>2703</v>
      </c>
      <c r="U90" s="169"/>
      <c r="Z90" s="96"/>
    </row>
    <row r="91" spans="2:26">
      <c r="B91" s="325" t="s">
        <v>1287</v>
      </c>
      <c r="C91" s="169"/>
      <c r="K91" s="169" t="s">
        <v>2020</v>
      </c>
      <c r="L91" s="169"/>
      <c r="Q91" s="96"/>
      <c r="T91" s="321" t="s">
        <v>2704</v>
      </c>
      <c r="U91" s="169"/>
      <c r="Z91" s="96"/>
    </row>
    <row r="92" spans="2:26">
      <c r="B92" s="325" t="s">
        <v>1288</v>
      </c>
      <c r="C92" s="169"/>
      <c r="K92" s="169" t="s">
        <v>2021</v>
      </c>
      <c r="L92" s="169"/>
      <c r="Q92" s="96"/>
      <c r="T92" s="321" t="s">
        <v>2705</v>
      </c>
      <c r="U92" s="169"/>
      <c r="Z92" s="96"/>
    </row>
    <row r="93" spans="2:26">
      <c r="B93" s="325" t="s">
        <v>1289</v>
      </c>
      <c r="C93" s="169"/>
      <c r="K93" s="169" t="s">
        <v>2022</v>
      </c>
      <c r="L93" s="169"/>
      <c r="Q93" s="96"/>
      <c r="T93" s="321" t="s">
        <v>2706</v>
      </c>
      <c r="U93" s="169"/>
      <c r="Z93" s="96"/>
    </row>
    <row r="94" spans="2:26">
      <c r="B94" s="325" t="s">
        <v>1290</v>
      </c>
      <c r="C94" s="169"/>
      <c r="K94" s="169" t="s">
        <v>2023</v>
      </c>
      <c r="L94" s="169"/>
      <c r="Q94" s="96"/>
      <c r="T94" s="321" t="s">
        <v>2707</v>
      </c>
      <c r="U94" s="169"/>
      <c r="Z94" s="96"/>
    </row>
    <row r="95" spans="2:26">
      <c r="B95" s="325" t="s">
        <v>1291</v>
      </c>
      <c r="C95" s="169"/>
      <c r="K95" s="169" t="s">
        <v>2024</v>
      </c>
      <c r="L95" s="169"/>
      <c r="Q95" s="96"/>
      <c r="T95" s="321" t="s">
        <v>2708</v>
      </c>
      <c r="U95" s="169"/>
      <c r="Z95" s="96"/>
    </row>
    <row r="96" spans="2:26">
      <c r="B96" s="325" t="s">
        <v>1292</v>
      </c>
      <c r="C96" s="169"/>
      <c r="K96" s="169" t="s">
        <v>2025</v>
      </c>
      <c r="L96" s="169"/>
      <c r="Q96" s="96"/>
      <c r="T96" s="321" t="s">
        <v>2709</v>
      </c>
      <c r="U96" s="169"/>
      <c r="Z96" s="96"/>
    </row>
    <row r="97" spans="2:26">
      <c r="B97" s="325" t="s">
        <v>1293</v>
      </c>
      <c r="C97" s="169"/>
      <c r="K97" s="169" t="s">
        <v>2026</v>
      </c>
      <c r="L97" s="169"/>
      <c r="Q97" s="96"/>
      <c r="T97" s="321" t="s">
        <v>2710</v>
      </c>
      <c r="U97" s="169"/>
      <c r="Z97" s="96"/>
    </row>
    <row r="98" spans="2:26">
      <c r="B98" s="325" t="s">
        <v>1294</v>
      </c>
      <c r="C98" s="169"/>
      <c r="K98" s="169" t="s">
        <v>2027</v>
      </c>
      <c r="L98" s="169"/>
      <c r="Q98" s="96"/>
      <c r="T98" s="321" t="s">
        <v>2711</v>
      </c>
      <c r="U98" s="169"/>
      <c r="Z98" s="96"/>
    </row>
    <row r="99" spans="2:26">
      <c r="B99" s="325" t="s">
        <v>1295</v>
      </c>
      <c r="C99" s="169"/>
      <c r="K99" s="169" t="s">
        <v>2028</v>
      </c>
      <c r="L99" s="169"/>
      <c r="Q99" s="96"/>
      <c r="T99" s="321" t="s">
        <v>2712</v>
      </c>
      <c r="U99" s="169"/>
      <c r="Z99" s="96"/>
    </row>
    <row r="100" spans="2:26">
      <c r="B100" s="325" t="s">
        <v>1296</v>
      </c>
      <c r="C100" s="169"/>
      <c r="K100" s="169" t="s">
        <v>2029</v>
      </c>
      <c r="L100" s="169"/>
      <c r="Q100" s="96"/>
      <c r="T100" s="321" t="s">
        <v>2713</v>
      </c>
      <c r="U100" s="169"/>
      <c r="Z100" s="96"/>
    </row>
    <row r="101" spans="2:26">
      <c r="B101" s="325" t="s">
        <v>1297</v>
      </c>
      <c r="C101" s="169"/>
      <c r="K101" s="169" t="s">
        <v>2030</v>
      </c>
      <c r="L101" s="169"/>
      <c r="Q101" s="96"/>
      <c r="T101" s="321" t="s">
        <v>2714</v>
      </c>
      <c r="U101" s="169"/>
      <c r="Z101" s="96"/>
    </row>
    <row r="102" spans="2:26">
      <c r="B102" s="325" t="s">
        <v>1298</v>
      </c>
      <c r="C102" s="169"/>
      <c r="K102" s="169" t="s">
        <v>2031</v>
      </c>
      <c r="L102" s="169"/>
      <c r="Q102" s="96"/>
      <c r="T102" s="321" t="s">
        <v>2715</v>
      </c>
      <c r="U102" s="169"/>
      <c r="Z102" s="96"/>
    </row>
    <row r="103" spans="2:26">
      <c r="B103" s="325" t="s">
        <v>1299</v>
      </c>
      <c r="C103" s="169"/>
      <c r="K103" s="169" t="s">
        <v>2032</v>
      </c>
      <c r="L103" s="169"/>
      <c r="Q103" s="96"/>
      <c r="T103" s="321" t="s">
        <v>2716</v>
      </c>
      <c r="U103" s="169"/>
      <c r="Z103" s="96"/>
    </row>
    <row r="104" spans="2:26">
      <c r="B104" s="325" t="s">
        <v>1300</v>
      </c>
      <c r="C104" s="169"/>
      <c r="K104" s="169" t="s">
        <v>2033</v>
      </c>
      <c r="L104" s="169"/>
      <c r="Q104" s="96"/>
      <c r="T104" s="321" t="s">
        <v>2717</v>
      </c>
      <c r="U104" s="169"/>
      <c r="Z104" s="96"/>
    </row>
    <row r="105" spans="2:26">
      <c r="B105" s="325" t="s">
        <v>1301</v>
      </c>
      <c r="C105" s="169"/>
      <c r="K105" s="169" t="s">
        <v>2034</v>
      </c>
      <c r="L105" s="169"/>
      <c r="Q105" s="96"/>
      <c r="T105" s="321" t="s">
        <v>2718</v>
      </c>
      <c r="U105" s="169"/>
      <c r="Z105" s="96"/>
    </row>
    <row r="106" spans="2:26" ht="18.75">
      <c r="B106" s="320" t="s">
        <v>1302</v>
      </c>
      <c r="K106" s="169" t="s">
        <v>2035</v>
      </c>
      <c r="L106" s="169"/>
      <c r="Q106" s="96"/>
      <c r="T106" s="321" t="s">
        <v>2719</v>
      </c>
      <c r="U106" s="169"/>
      <c r="Z106" s="96"/>
    </row>
    <row r="107" spans="2:26">
      <c r="B107" s="325" t="s">
        <v>1303</v>
      </c>
      <c r="K107" s="169" t="s">
        <v>2036</v>
      </c>
      <c r="L107" s="169"/>
      <c r="Q107" s="96"/>
      <c r="T107" s="321" t="s">
        <v>2720</v>
      </c>
      <c r="U107" s="169"/>
      <c r="Z107" s="96"/>
    </row>
    <row r="108" spans="2:26">
      <c r="B108" s="325" t="s">
        <v>1304</v>
      </c>
      <c r="K108" s="169" t="s">
        <v>2037</v>
      </c>
      <c r="L108" s="169"/>
      <c r="Q108" s="96"/>
      <c r="T108" s="321" t="s">
        <v>2721</v>
      </c>
      <c r="U108" s="169"/>
      <c r="Z108" s="96"/>
    </row>
    <row r="109" spans="2:26">
      <c r="B109" s="325" t="s">
        <v>1305</v>
      </c>
      <c r="K109" s="169" t="s">
        <v>2038</v>
      </c>
      <c r="L109" s="169"/>
      <c r="Q109" s="96"/>
      <c r="T109" s="321" t="s">
        <v>2722</v>
      </c>
      <c r="U109" s="169"/>
      <c r="Z109" s="96"/>
    </row>
    <row r="110" spans="2:26">
      <c r="B110" s="325" t="s">
        <v>1306</v>
      </c>
      <c r="K110" s="169" t="s">
        <v>2039</v>
      </c>
      <c r="L110" s="169"/>
      <c r="Q110" s="96"/>
      <c r="T110" s="321" t="s">
        <v>2723</v>
      </c>
      <c r="U110" s="169"/>
      <c r="Z110" s="96"/>
    </row>
    <row r="111" spans="2:26">
      <c r="B111" s="325" t="s">
        <v>1307</v>
      </c>
      <c r="K111" s="169" t="s">
        <v>2040</v>
      </c>
      <c r="L111" s="169"/>
      <c r="Q111" s="96"/>
      <c r="T111" s="321" t="s">
        <v>2724</v>
      </c>
      <c r="U111" s="169"/>
      <c r="Z111" s="96"/>
    </row>
    <row r="112" spans="2:26">
      <c r="B112" s="325" t="s">
        <v>1308</v>
      </c>
      <c r="K112" s="169" t="s">
        <v>2041</v>
      </c>
      <c r="L112" s="169"/>
      <c r="Q112" s="96"/>
      <c r="T112" s="321" t="s">
        <v>2725</v>
      </c>
      <c r="U112" s="169"/>
      <c r="Z112" s="96"/>
    </row>
    <row r="113" spans="2:26">
      <c r="B113" s="325" t="s">
        <v>1309</v>
      </c>
      <c r="K113" s="169" t="s">
        <v>2042</v>
      </c>
      <c r="L113" s="169"/>
      <c r="Q113" s="96"/>
      <c r="T113" s="321" t="s">
        <v>2726</v>
      </c>
      <c r="U113" s="169"/>
      <c r="Z113" s="96"/>
    </row>
    <row r="114" spans="2:26">
      <c r="B114" s="325" t="s">
        <v>1310</v>
      </c>
      <c r="K114" s="169" t="s">
        <v>2043</v>
      </c>
      <c r="L114" s="169"/>
      <c r="Q114" s="96"/>
      <c r="T114" s="321" t="s">
        <v>2727</v>
      </c>
      <c r="U114" s="169"/>
      <c r="Z114" s="96"/>
    </row>
    <row r="115" spans="2:26">
      <c r="B115" s="325" t="s">
        <v>1311</v>
      </c>
      <c r="K115" s="169" t="s">
        <v>2044</v>
      </c>
      <c r="L115" s="169"/>
      <c r="Q115" s="96"/>
      <c r="T115" s="321" t="s">
        <v>2728</v>
      </c>
      <c r="U115" s="169"/>
      <c r="Z115" s="96"/>
    </row>
    <row r="116" spans="2:26">
      <c r="B116" s="325" t="s">
        <v>1312</v>
      </c>
      <c r="K116" s="169" t="s">
        <v>2045</v>
      </c>
      <c r="L116" s="169"/>
      <c r="Q116" s="96"/>
      <c r="T116" s="321" t="s">
        <v>2729</v>
      </c>
      <c r="U116" s="169"/>
      <c r="Z116" s="96"/>
    </row>
    <row r="117" spans="2:26">
      <c r="B117" s="325" t="s">
        <v>1313</v>
      </c>
      <c r="K117" s="169" t="s">
        <v>2046</v>
      </c>
      <c r="L117" s="169"/>
      <c r="Q117" s="96"/>
      <c r="T117" s="321" t="s">
        <v>2730</v>
      </c>
      <c r="U117" s="169"/>
      <c r="Z117" s="96"/>
    </row>
    <row r="118" spans="2:26">
      <c r="B118" s="325" t="s">
        <v>1314</v>
      </c>
      <c r="K118" s="169" t="s">
        <v>2047</v>
      </c>
      <c r="L118" s="169"/>
      <c r="Q118" s="96"/>
      <c r="T118" s="321" t="s">
        <v>2731</v>
      </c>
      <c r="U118" s="169"/>
      <c r="Z118" s="96"/>
    </row>
    <row r="119" spans="2:26">
      <c r="B119" s="325" t="s">
        <v>1315</v>
      </c>
      <c r="K119" s="169" t="s">
        <v>2048</v>
      </c>
      <c r="L119" s="169"/>
      <c r="Q119" s="96"/>
      <c r="T119" s="321" t="s">
        <v>2732</v>
      </c>
      <c r="U119" s="169"/>
      <c r="Z119" s="96"/>
    </row>
    <row r="120" spans="2:26">
      <c r="B120" s="325" t="s">
        <v>1316</v>
      </c>
      <c r="K120" s="169" t="s">
        <v>2049</v>
      </c>
      <c r="L120" s="169"/>
      <c r="Q120" s="96"/>
      <c r="T120" s="321" t="s">
        <v>2733</v>
      </c>
      <c r="U120" s="169"/>
      <c r="Z120" s="96"/>
    </row>
    <row r="121" spans="2:26">
      <c r="B121" s="325" t="s">
        <v>1317</v>
      </c>
      <c r="K121" s="169" t="s">
        <v>2050</v>
      </c>
      <c r="L121" s="169"/>
      <c r="Q121" s="96"/>
      <c r="T121" s="321" t="s">
        <v>2734</v>
      </c>
      <c r="U121" s="169"/>
      <c r="Z121" s="96"/>
    </row>
    <row r="122" spans="2:26">
      <c r="B122" s="325" t="s">
        <v>1318</v>
      </c>
      <c r="K122" s="169" t="s">
        <v>2051</v>
      </c>
      <c r="L122" s="169"/>
      <c r="Q122" s="96"/>
      <c r="T122" s="321" t="s">
        <v>2735</v>
      </c>
      <c r="U122" s="169"/>
      <c r="Z122" s="96"/>
    </row>
    <row r="123" spans="2:26">
      <c r="B123" s="325" t="s">
        <v>1319</v>
      </c>
      <c r="K123" s="169" t="s">
        <v>2052</v>
      </c>
      <c r="L123" s="169"/>
      <c r="Q123" s="96"/>
      <c r="T123" s="321" t="s">
        <v>2736</v>
      </c>
      <c r="U123" s="169"/>
      <c r="Z123" s="96"/>
    </row>
    <row r="124" spans="2:26">
      <c r="B124" s="325" t="s">
        <v>1320</v>
      </c>
      <c r="K124" s="169" t="s">
        <v>2053</v>
      </c>
      <c r="L124" s="169"/>
      <c r="Q124" s="96"/>
      <c r="T124" s="321" t="s">
        <v>2737</v>
      </c>
      <c r="U124" s="169"/>
      <c r="Z124" s="96"/>
    </row>
    <row r="125" spans="2:26">
      <c r="B125" s="325" t="s">
        <v>1321</v>
      </c>
      <c r="K125" s="169" t="s">
        <v>2054</v>
      </c>
      <c r="L125" s="169"/>
      <c r="Q125" s="96"/>
      <c r="T125" s="321" t="s">
        <v>2738</v>
      </c>
      <c r="U125" s="169"/>
      <c r="Z125" s="96"/>
    </row>
    <row r="126" spans="2:26">
      <c r="B126" s="325" t="s">
        <v>1322</v>
      </c>
      <c r="K126" s="169" t="s">
        <v>2055</v>
      </c>
      <c r="L126" s="169"/>
      <c r="Q126" s="96"/>
      <c r="T126" s="321" t="s">
        <v>2739</v>
      </c>
      <c r="U126" s="169"/>
      <c r="Z126" s="96"/>
    </row>
    <row r="127" spans="2:26">
      <c r="B127" s="325" t="s">
        <v>1323</v>
      </c>
      <c r="K127" s="169" t="s">
        <v>2056</v>
      </c>
      <c r="L127" s="169"/>
      <c r="Q127" s="96"/>
      <c r="T127" s="321" t="s">
        <v>2740</v>
      </c>
      <c r="U127" s="169"/>
      <c r="Z127" s="96"/>
    </row>
    <row r="128" spans="2:26">
      <c r="B128" s="325" t="s">
        <v>1324</v>
      </c>
      <c r="K128" s="169" t="s">
        <v>2057</v>
      </c>
      <c r="L128" s="169"/>
      <c r="Q128" s="96"/>
      <c r="T128" s="321" t="s">
        <v>2741</v>
      </c>
      <c r="U128" s="169"/>
      <c r="Z128" s="96"/>
    </row>
    <row r="129" spans="2:26">
      <c r="B129" s="325" t="s">
        <v>1325</v>
      </c>
      <c r="K129" s="169" t="s">
        <v>2058</v>
      </c>
      <c r="L129" s="169"/>
      <c r="Q129" s="96"/>
      <c r="T129" s="321" t="s">
        <v>2742</v>
      </c>
      <c r="U129" s="169"/>
      <c r="Z129" s="96"/>
    </row>
    <row r="130" spans="2:26">
      <c r="B130" s="325" t="s">
        <v>1326</v>
      </c>
      <c r="K130" s="169" t="s">
        <v>2059</v>
      </c>
      <c r="L130" s="169"/>
      <c r="Q130" s="96"/>
      <c r="T130" s="321" t="s">
        <v>2743</v>
      </c>
      <c r="U130" s="169"/>
      <c r="Z130" s="96"/>
    </row>
    <row r="131" spans="2:26">
      <c r="B131" s="325" t="s">
        <v>1327</v>
      </c>
      <c r="K131" s="169" t="s">
        <v>2060</v>
      </c>
      <c r="L131" s="169"/>
      <c r="Q131" s="96"/>
      <c r="T131" s="321" t="s">
        <v>2744</v>
      </c>
      <c r="U131" s="169"/>
      <c r="Z131" s="96"/>
    </row>
    <row r="132" spans="2:26">
      <c r="B132" s="325" t="s">
        <v>1328</v>
      </c>
      <c r="K132" s="169" t="s">
        <v>2061</v>
      </c>
      <c r="L132" s="169"/>
      <c r="Q132" s="96"/>
      <c r="T132" s="321" t="s">
        <v>2745</v>
      </c>
      <c r="U132" s="169"/>
      <c r="Z132" s="96"/>
    </row>
    <row r="133" spans="2:26" ht="18.75">
      <c r="B133" s="325" t="s">
        <v>1329</v>
      </c>
      <c r="K133" s="323" t="s">
        <v>2062</v>
      </c>
      <c r="L133" s="169"/>
      <c r="Q133" s="96"/>
      <c r="T133" s="321" t="s">
        <v>2746</v>
      </c>
      <c r="U133" s="169"/>
      <c r="Z133" s="96"/>
    </row>
    <row r="134" spans="2:26">
      <c r="B134" s="325" t="s">
        <v>1330</v>
      </c>
      <c r="K134" s="169" t="s">
        <v>2063</v>
      </c>
      <c r="L134" s="169"/>
      <c r="Q134" s="96"/>
      <c r="T134" s="321" t="s">
        <v>2747</v>
      </c>
      <c r="U134" s="169"/>
      <c r="Z134" s="96"/>
    </row>
    <row r="135" spans="2:26">
      <c r="B135" s="325" t="s">
        <v>1331</v>
      </c>
      <c r="K135" s="169" t="s">
        <v>2064</v>
      </c>
      <c r="L135" s="169"/>
      <c r="Q135" s="96"/>
      <c r="T135" s="321" t="s">
        <v>2748</v>
      </c>
      <c r="U135" s="169"/>
      <c r="Z135" s="96"/>
    </row>
    <row r="136" spans="2:26">
      <c r="B136" s="325" t="s">
        <v>1332</v>
      </c>
      <c r="K136" s="169" t="s">
        <v>2065</v>
      </c>
      <c r="L136" s="169"/>
      <c r="Q136" s="96"/>
      <c r="T136" s="321" t="s">
        <v>2749</v>
      </c>
      <c r="U136" s="169"/>
      <c r="Z136" s="96"/>
    </row>
    <row r="137" spans="2:26">
      <c r="B137" s="325" t="s">
        <v>1333</v>
      </c>
      <c r="K137" s="169" t="s">
        <v>2066</v>
      </c>
      <c r="L137" s="169"/>
      <c r="Q137" s="96"/>
      <c r="T137" s="321" t="s">
        <v>2750</v>
      </c>
      <c r="U137" s="169"/>
      <c r="Z137" s="96"/>
    </row>
    <row r="138" spans="2:26">
      <c r="B138" s="325" t="s">
        <v>1334</v>
      </c>
      <c r="K138" s="169" t="s">
        <v>2067</v>
      </c>
      <c r="L138" s="169"/>
      <c r="Q138" s="96"/>
      <c r="T138" s="321" t="s">
        <v>2751</v>
      </c>
      <c r="U138" s="169"/>
      <c r="Z138" s="96"/>
    </row>
    <row r="139" spans="2:26">
      <c r="B139" s="325" t="s">
        <v>1335</v>
      </c>
      <c r="K139" s="169" t="s">
        <v>2068</v>
      </c>
      <c r="L139" s="169"/>
      <c r="Q139" s="96"/>
      <c r="T139" s="321" t="s">
        <v>2752</v>
      </c>
      <c r="U139" s="169"/>
      <c r="Z139" s="96"/>
    </row>
    <row r="140" spans="2:26">
      <c r="B140" s="325" t="s">
        <v>1336</v>
      </c>
      <c r="K140" s="169" t="s">
        <v>2069</v>
      </c>
      <c r="L140" s="169"/>
      <c r="Q140" s="96"/>
      <c r="T140" s="321" t="s">
        <v>2753</v>
      </c>
      <c r="U140" s="169"/>
      <c r="Z140" s="96"/>
    </row>
    <row r="141" spans="2:26">
      <c r="B141" s="325" t="s">
        <v>1337</v>
      </c>
      <c r="K141" s="169" t="s">
        <v>2070</v>
      </c>
      <c r="L141" s="169"/>
      <c r="Q141" s="96"/>
      <c r="T141" s="321" t="s">
        <v>2754</v>
      </c>
      <c r="U141" s="169"/>
      <c r="Z141" s="96"/>
    </row>
    <row r="142" spans="2:26">
      <c r="B142" s="325" t="s">
        <v>1338</v>
      </c>
      <c r="K142" s="169" t="s">
        <v>2071</v>
      </c>
      <c r="L142" s="169"/>
      <c r="Q142" s="96"/>
      <c r="T142" s="321" t="s">
        <v>2755</v>
      </c>
      <c r="U142" s="169"/>
      <c r="Z142" s="96"/>
    </row>
    <row r="143" spans="2:26">
      <c r="B143" s="325" t="s">
        <v>1339</v>
      </c>
      <c r="K143" s="169" t="s">
        <v>2072</v>
      </c>
      <c r="L143" s="169"/>
      <c r="Q143" s="96"/>
      <c r="T143" s="321" t="s">
        <v>2756</v>
      </c>
      <c r="U143" s="169"/>
      <c r="Z143" s="96"/>
    </row>
    <row r="144" spans="2:26">
      <c r="B144" s="325" t="s">
        <v>1340</v>
      </c>
      <c r="K144" s="169" t="s">
        <v>2073</v>
      </c>
      <c r="L144" s="169"/>
      <c r="Q144" s="96"/>
      <c r="T144" s="321" t="s">
        <v>2757</v>
      </c>
      <c r="U144" s="169"/>
      <c r="Z144" s="96"/>
    </row>
    <row r="145" spans="2:26">
      <c r="B145" s="325" t="s">
        <v>1341</v>
      </c>
      <c r="K145" s="169" t="s">
        <v>2074</v>
      </c>
      <c r="L145" s="169"/>
      <c r="Q145" s="96"/>
      <c r="T145" s="321" t="s">
        <v>2758</v>
      </c>
      <c r="U145" s="169"/>
      <c r="Z145" s="96"/>
    </row>
    <row r="146" spans="2:26">
      <c r="B146" s="325" t="s">
        <v>1342</v>
      </c>
      <c r="K146" s="169" t="s">
        <v>2075</v>
      </c>
      <c r="L146" s="169"/>
      <c r="Q146" s="96"/>
      <c r="T146" s="321" t="s">
        <v>2759</v>
      </c>
      <c r="U146" s="169"/>
      <c r="Z146" s="96"/>
    </row>
    <row r="147" spans="2:26">
      <c r="B147" s="325" t="s">
        <v>1343</v>
      </c>
      <c r="K147" s="169" t="s">
        <v>2076</v>
      </c>
      <c r="L147" s="169"/>
      <c r="Q147" s="96"/>
      <c r="T147" s="321" t="s">
        <v>2760</v>
      </c>
      <c r="U147" s="169"/>
      <c r="Z147" s="96"/>
    </row>
    <row r="148" spans="2:26">
      <c r="B148" s="325" t="s">
        <v>1344</v>
      </c>
      <c r="K148" s="169" t="s">
        <v>2077</v>
      </c>
      <c r="L148" s="169"/>
      <c r="Q148" s="96"/>
      <c r="T148" s="321" t="s">
        <v>2761</v>
      </c>
      <c r="U148" s="169"/>
      <c r="Z148" s="96"/>
    </row>
    <row r="149" spans="2:26">
      <c r="B149" s="325" t="s">
        <v>1345</v>
      </c>
      <c r="K149" s="169" t="s">
        <v>2078</v>
      </c>
      <c r="L149" s="169"/>
      <c r="Q149" s="96"/>
      <c r="T149" s="321" t="s">
        <v>2762</v>
      </c>
      <c r="U149" s="169"/>
      <c r="Z149" s="96"/>
    </row>
    <row r="150" spans="2:26">
      <c r="B150" s="325" t="s">
        <v>1346</v>
      </c>
      <c r="K150" s="169" t="s">
        <v>2079</v>
      </c>
      <c r="L150" s="169"/>
      <c r="Q150" s="96"/>
      <c r="T150" s="321" t="s">
        <v>2763</v>
      </c>
      <c r="U150" s="169"/>
      <c r="Z150" s="96"/>
    </row>
    <row r="151" spans="2:26">
      <c r="B151" s="325" t="s">
        <v>1347</v>
      </c>
      <c r="K151" s="169" t="s">
        <v>2080</v>
      </c>
      <c r="L151" s="169"/>
      <c r="Q151" s="96"/>
      <c r="T151" s="321" t="s">
        <v>2764</v>
      </c>
      <c r="U151" s="169"/>
      <c r="Z151" s="96"/>
    </row>
    <row r="152" spans="2:26">
      <c r="B152" s="325" t="s">
        <v>1348</v>
      </c>
      <c r="K152" s="169" t="s">
        <v>2081</v>
      </c>
      <c r="L152" s="169"/>
      <c r="Q152" s="96"/>
      <c r="T152" s="321" t="s">
        <v>2765</v>
      </c>
      <c r="U152" s="169"/>
      <c r="Z152" s="96"/>
    </row>
    <row r="153" spans="2:26">
      <c r="B153" s="325" t="s">
        <v>1349</v>
      </c>
      <c r="K153" s="169" t="s">
        <v>2082</v>
      </c>
      <c r="L153" s="169"/>
      <c r="Q153" s="96"/>
      <c r="T153" s="321" t="s">
        <v>2766</v>
      </c>
      <c r="U153" s="169"/>
      <c r="Z153" s="96"/>
    </row>
    <row r="154" spans="2:26">
      <c r="B154" s="325" t="s">
        <v>1350</v>
      </c>
      <c r="K154" s="169" t="s">
        <v>2083</v>
      </c>
      <c r="L154" s="169"/>
      <c r="Q154" s="96"/>
      <c r="T154" s="321" t="s">
        <v>2767</v>
      </c>
      <c r="U154" s="169"/>
      <c r="Z154" s="96"/>
    </row>
    <row r="155" spans="2:26">
      <c r="B155" s="325" t="s">
        <v>1351</v>
      </c>
      <c r="K155" s="169" t="s">
        <v>2084</v>
      </c>
      <c r="L155" s="169"/>
      <c r="Q155" s="96"/>
      <c r="T155" s="321" t="s">
        <v>2768</v>
      </c>
      <c r="U155" s="169"/>
      <c r="Z155" s="96"/>
    </row>
    <row r="156" spans="2:26">
      <c r="B156" s="325" t="s">
        <v>1352</v>
      </c>
      <c r="K156" s="169" t="s">
        <v>2085</v>
      </c>
      <c r="L156" s="169"/>
      <c r="Q156" s="96"/>
      <c r="T156" s="321" t="s">
        <v>2769</v>
      </c>
      <c r="U156" s="169"/>
      <c r="Z156" s="96"/>
    </row>
    <row r="157" spans="2:26">
      <c r="B157" s="325" t="s">
        <v>1353</v>
      </c>
      <c r="K157" s="169" t="s">
        <v>2086</v>
      </c>
      <c r="L157" s="169"/>
      <c r="Q157" s="96"/>
      <c r="T157" s="321" t="s">
        <v>2770</v>
      </c>
      <c r="U157" s="169"/>
      <c r="Z157" s="96"/>
    </row>
    <row r="158" spans="2:26">
      <c r="B158" s="325" t="s">
        <v>1354</v>
      </c>
      <c r="K158" s="169" t="s">
        <v>2087</v>
      </c>
      <c r="L158" s="169"/>
      <c r="Q158" s="96"/>
      <c r="T158" s="321" t="s">
        <v>2771</v>
      </c>
      <c r="U158" s="169"/>
      <c r="Z158" s="96"/>
    </row>
    <row r="159" spans="2:26">
      <c r="B159" s="325" t="s">
        <v>1355</v>
      </c>
      <c r="K159" s="169" t="s">
        <v>2088</v>
      </c>
      <c r="L159" s="169"/>
      <c r="Q159" s="96"/>
      <c r="T159" s="321" t="s">
        <v>2772</v>
      </c>
      <c r="U159" s="169"/>
      <c r="Z159" s="96"/>
    </row>
    <row r="160" spans="2:26">
      <c r="B160" s="325" t="s">
        <v>1356</v>
      </c>
      <c r="K160" s="169" t="s">
        <v>2089</v>
      </c>
      <c r="L160" s="169"/>
      <c r="Q160" s="96"/>
      <c r="T160" s="321" t="s">
        <v>2773</v>
      </c>
      <c r="U160" s="169"/>
      <c r="Z160" s="96"/>
    </row>
    <row r="161" spans="2:26">
      <c r="B161" s="325" t="s">
        <v>1357</v>
      </c>
      <c r="K161" s="169" t="s">
        <v>2090</v>
      </c>
      <c r="L161" s="169"/>
      <c r="Q161" s="96"/>
      <c r="T161" s="321" t="s">
        <v>2774</v>
      </c>
      <c r="U161" s="169"/>
      <c r="Z161" s="96"/>
    </row>
    <row r="162" spans="2:26">
      <c r="B162" s="325" t="s">
        <v>1358</v>
      </c>
      <c r="K162" s="169" t="s">
        <v>2091</v>
      </c>
      <c r="L162" s="169"/>
      <c r="Q162" s="96"/>
      <c r="T162" s="321" t="s">
        <v>2775</v>
      </c>
      <c r="U162" s="169"/>
      <c r="Z162" s="96"/>
    </row>
    <row r="163" spans="2:26">
      <c r="B163" s="325" t="s">
        <v>1359</v>
      </c>
      <c r="K163" s="169" t="s">
        <v>2092</v>
      </c>
      <c r="L163" s="169"/>
      <c r="Q163" s="96"/>
      <c r="T163" s="321" t="s">
        <v>2776</v>
      </c>
      <c r="U163" s="169"/>
      <c r="Z163" s="96"/>
    </row>
    <row r="164" spans="2:26">
      <c r="B164" s="325" t="s">
        <v>1360</v>
      </c>
      <c r="K164" s="169" t="s">
        <v>2093</v>
      </c>
      <c r="L164" s="169"/>
      <c r="Q164" s="96"/>
      <c r="T164" s="321" t="s">
        <v>2777</v>
      </c>
      <c r="U164" s="169"/>
      <c r="Z164" s="96"/>
    </row>
    <row r="165" spans="2:26">
      <c r="B165" s="325" t="s">
        <v>1361</v>
      </c>
      <c r="K165" s="169" t="s">
        <v>2094</v>
      </c>
      <c r="L165" s="169"/>
      <c r="Q165" s="96"/>
      <c r="T165" s="321" t="s">
        <v>2778</v>
      </c>
      <c r="U165" s="169"/>
      <c r="Z165" s="96"/>
    </row>
    <row r="166" spans="2:26">
      <c r="B166" s="325" t="s">
        <v>1362</v>
      </c>
      <c r="K166" s="169" t="s">
        <v>2095</v>
      </c>
      <c r="L166" s="169"/>
      <c r="Q166" s="96"/>
      <c r="T166" s="321" t="s">
        <v>2779</v>
      </c>
      <c r="U166" s="169"/>
      <c r="Z166" s="96"/>
    </row>
    <row r="167" spans="2:26">
      <c r="B167" s="325" t="s">
        <v>1363</v>
      </c>
      <c r="K167" s="169" t="s">
        <v>2096</v>
      </c>
      <c r="L167" s="169"/>
      <c r="Q167" s="96"/>
      <c r="T167" s="321" t="s">
        <v>2780</v>
      </c>
      <c r="U167" s="169"/>
      <c r="Z167" s="96"/>
    </row>
    <row r="168" spans="2:26">
      <c r="B168" s="325" t="s">
        <v>1364</v>
      </c>
      <c r="K168" s="169" t="s">
        <v>2097</v>
      </c>
      <c r="L168" s="169"/>
      <c r="Q168" s="96"/>
      <c r="T168" s="321" t="s">
        <v>2781</v>
      </c>
      <c r="U168" s="169"/>
      <c r="Z168" s="96"/>
    </row>
    <row r="169" spans="2:26">
      <c r="B169" s="325" t="s">
        <v>1365</v>
      </c>
      <c r="K169" s="169" t="s">
        <v>2098</v>
      </c>
      <c r="L169" s="169"/>
      <c r="Q169" s="96"/>
      <c r="T169" s="321" t="s">
        <v>2782</v>
      </c>
      <c r="U169" s="169"/>
      <c r="Z169" s="96"/>
    </row>
    <row r="170" spans="2:26">
      <c r="B170" s="325" t="s">
        <v>1366</v>
      </c>
      <c r="K170" s="169" t="s">
        <v>2099</v>
      </c>
      <c r="L170" s="169"/>
      <c r="Q170" s="96"/>
      <c r="T170" s="321" t="s">
        <v>2783</v>
      </c>
      <c r="U170" s="169"/>
      <c r="Z170" s="96"/>
    </row>
    <row r="171" spans="2:26">
      <c r="B171" s="325" t="s">
        <v>1367</v>
      </c>
      <c r="K171" s="169" t="s">
        <v>2100</v>
      </c>
      <c r="L171" s="169"/>
      <c r="Q171" s="96"/>
      <c r="T171" s="321" t="s">
        <v>2784</v>
      </c>
      <c r="U171" s="169"/>
      <c r="Z171" s="96"/>
    </row>
    <row r="172" spans="2:26">
      <c r="B172" s="325" t="s">
        <v>1368</v>
      </c>
      <c r="K172" s="169" t="s">
        <v>2101</v>
      </c>
      <c r="L172" s="169"/>
      <c r="Q172" s="96"/>
      <c r="T172" s="321" t="s">
        <v>2785</v>
      </c>
      <c r="U172" s="169"/>
      <c r="Z172" s="96"/>
    </row>
    <row r="173" spans="2:26">
      <c r="B173" s="325" t="s">
        <v>1369</v>
      </c>
      <c r="K173" s="169" t="s">
        <v>2102</v>
      </c>
      <c r="L173" s="169"/>
      <c r="Q173" s="96"/>
      <c r="T173" s="321" t="s">
        <v>2786</v>
      </c>
      <c r="U173" s="169"/>
      <c r="Z173" s="96"/>
    </row>
    <row r="174" spans="2:26">
      <c r="B174" s="325" t="s">
        <v>1370</v>
      </c>
      <c r="K174" s="169" t="s">
        <v>2103</v>
      </c>
      <c r="L174" s="169"/>
      <c r="Q174" s="96"/>
      <c r="T174" s="321" t="s">
        <v>2787</v>
      </c>
      <c r="U174" s="169"/>
      <c r="Z174" s="96"/>
    </row>
    <row r="175" spans="2:26">
      <c r="B175" s="325" t="s">
        <v>1371</v>
      </c>
      <c r="K175" s="169" t="s">
        <v>2104</v>
      </c>
      <c r="L175" s="169"/>
      <c r="Q175" s="96"/>
      <c r="T175" s="321" t="s">
        <v>2788</v>
      </c>
      <c r="U175" s="169"/>
      <c r="Z175" s="96"/>
    </row>
    <row r="176" spans="2:26">
      <c r="B176" s="325" t="s">
        <v>1372</v>
      </c>
      <c r="K176" s="169" t="s">
        <v>2105</v>
      </c>
      <c r="L176" s="169"/>
      <c r="Q176" s="96"/>
      <c r="T176" s="321" t="s">
        <v>2789</v>
      </c>
      <c r="U176" s="169"/>
      <c r="Z176" s="96"/>
    </row>
    <row r="177" spans="2:26">
      <c r="B177" s="325" t="s">
        <v>1373</v>
      </c>
      <c r="K177" s="169" t="s">
        <v>2106</v>
      </c>
      <c r="L177" s="169"/>
      <c r="Q177" s="96"/>
      <c r="T177" s="321" t="s">
        <v>2790</v>
      </c>
      <c r="U177" s="169"/>
      <c r="Z177" s="96"/>
    </row>
    <row r="178" spans="2:26">
      <c r="B178" s="325" t="s">
        <v>1374</v>
      </c>
      <c r="K178" s="169" t="s">
        <v>2107</v>
      </c>
      <c r="L178" s="169"/>
      <c r="Q178" s="96"/>
      <c r="T178" s="321" t="s">
        <v>2791</v>
      </c>
      <c r="U178" s="169"/>
      <c r="Z178" s="96"/>
    </row>
    <row r="179" spans="2:26">
      <c r="B179" s="325" t="s">
        <v>1375</v>
      </c>
      <c r="K179" s="169" t="s">
        <v>2108</v>
      </c>
      <c r="L179" s="169"/>
      <c r="Q179" s="96"/>
      <c r="T179" s="321" t="s">
        <v>2792</v>
      </c>
      <c r="U179" s="169"/>
      <c r="Z179" s="96"/>
    </row>
    <row r="180" spans="2:26">
      <c r="B180" s="325" t="s">
        <v>1376</v>
      </c>
      <c r="K180" s="169" t="s">
        <v>2109</v>
      </c>
      <c r="L180" s="169"/>
      <c r="Q180" s="96"/>
      <c r="T180" s="321" t="s">
        <v>2793</v>
      </c>
      <c r="U180" s="169"/>
      <c r="Z180" s="96"/>
    </row>
    <row r="181" spans="2:26" ht="18.75">
      <c r="B181" s="325" t="s">
        <v>1377</v>
      </c>
      <c r="K181" s="169" t="s">
        <v>2110</v>
      </c>
      <c r="L181" s="169"/>
      <c r="Q181" s="96"/>
      <c r="T181" s="329" t="s">
        <v>2794</v>
      </c>
      <c r="U181" s="323"/>
      <c r="Z181" s="96"/>
    </row>
    <row r="182" spans="2:26" ht="18.75">
      <c r="B182" s="320" t="s">
        <v>1378</v>
      </c>
      <c r="K182" s="169" t="s">
        <v>2111</v>
      </c>
      <c r="L182" s="169"/>
      <c r="Q182" s="96"/>
      <c r="T182" s="321" t="s">
        <v>2795</v>
      </c>
      <c r="U182" s="169"/>
      <c r="Z182" s="96"/>
    </row>
    <row r="183" spans="2:26">
      <c r="B183" s="325" t="s">
        <v>1379</v>
      </c>
      <c r="K183" s="169" t="s">
        <v>2112</v>
      </c>
      <c r="L183" s="169"/>
      <c r="Q183" s="96"/>
      <c r="T183" s="321" t="s">
        <v>2796</v>
      </c>
      <c r="U183" s="169"/>
      <c r="Z183" s="96"/>
    </row>
    <row r="184" spans="2:26">
      <c r="B184" s="325" t="s">
        <v>1380</v>
      </c>
      <c r="K184" s="169" t="s">
        <v>2113</v>
      </c>
      <c r="L184" s="169"/>
      <c r="Q184" s="96"/>
      <c r="T184" s="321" t="s">
        <v>2797</v>
      </c>
      <c r="U184" s="169"/>
      <c r="Z184" s="96"/>
    </row>
    <row r="185" spans="2:26">
      <c r="B185" s="325" t="s">
        <v>1381</v>
      </c>
      <c r="K185" s="169" t="s">
        <v>2114</v>
      </c>
      <c r="L185" s="169"/>
      <c r="Q185" s="96"/>
      <c r="T185" s="321" t="s">
        <v>2798</v>
      </c>
      <c r="U185" s="169"/>
      <c r="Z185" s="96"/>
    </row>
    <row r="186" spans="2:26">
      <c r="B186" s="325" t="s">
        <v>1382</v>
      </c>
      <c r="K186" s="169" t="s">
        <v>2115</v>
      </c>
      <c r="L186" s="169"/>
      <c r="Q186" s="96"/>
      <c r="T186" s="321" t="s">
        <v>2799</v>
      </c>
      <c r="U186" s="169"/>
      <c r="Z186" s="96"/>
    </row>
    <row r="187" spans="2:26">
      <c r="B187" s="325" t="s">
        <v>1383</v>
      </c>
      <c r="K187" s="169" t="s">
        <v>2116</v>
      </c>
      <c r="L187" s="169"/>
      <c r="Q187" s="96"/>
      <c r="T187" s="321" t="s">
        <v>2800</v>
      </c>
      <c r="U187" s="169"/>
      <c r="Z187" s="96"/>
    </row>
    <row r="188" spans="2:26">
      <c r="B188" s="325" t="s">
        <v>1384</v>
      </c>
      <c r="K188" s="169" t="s">
        <v>2117</v>
      </c>
      <c r="L188" s="169"/>
      <c r="Q188" s="96"/>
      <c r="T188" s="321" t="s">
        <v>2801</v>
      </c>
      <c r="U188" s="169"/>
      <c r="Z188" s="96"/>
    </row>
    <row r="189" spans="2:26">
      <c r="B189" s="325" t="s">
        <v>1385</v>
      </c>
      <c r="K189" s="169" t="s">
        <v>2118</v>
      </c>
      <c r="L189" s="169"/>
      <c r="Q189" s="96"/>
      <c r="T189" s="321" t="s">
        <v>2802</v>
      </c>
      <c r="U189" s="169"/>
      <c r="Z189" s="96"/>
    </row>
    <row r="190" spans="2:26">
      <c r="B190" s="325" t="s">
        <v>1386</v>
      </c>
      <c r="K190" s="169" t="s">
        <v>2119</v>
      </c>
      <c r="L190" s="169"/>
      <c r="Q190" s="96"/>
      <c r="T190" s="321" t="s">
        <v>2803</v>
      </c>
      <c r="U190" s="169"/>
      <c r="Z190" s="96"/>
    </row>
    <row r="191" spans="2:26">
      <c r="B191" s="325" t="s">
        <v>1387</v>
      </c>
      <c r="K191" s="169" t="s">
        <v>2120</v>
      </c>
      <c r="L191" s="169"/>
      <c r="Q191" s="96"/>
      <c r="T191" s="321" t="s">
        <v>2804</v>
      </c>
      <c r="U191" s="169"/>
      <c r="Z191" s="96"/>
    </row>
    <row r="192" spans="2:26">
      <c r="B192" s="325" t="s">
        <v>1388</v>
      </c>
      <c r="K192" s="169" t="s">
        <v>2121</v>
      </c>
      <c r="L192" s="169"/>
      <c r="Q192" s="96"/>
      <c r="T192" s="321" t="s">
        <v>2805</v>
      </c>
      <c r="U192" s="169"/>
      <c r="Z192" s="96"/>
    </row>
    <row r="193" spans="2:26">
      <c r="B193" s="325" t="s">
        <v>1389</v>
      </c>
      <c r="K193" s="169" t="s">
        <v>2122</v>
      </c>
      <c r="L193" s="169"/>
      <c r="Q193" s="96"/>
      <c r="T193" s="321" t="s">
        <v>2075</v>
      </c>
      <c r="U193" s="169"/>
      <c r="Z193" s="96"/>
    </row>
    <row r="194" spans="2:26">
      <c r="B194" s="325" t="s">
        <v>1390</v>
      </c>
      <c r="K194" s="169" t="s">
        <v>2123</v>
      </c>
      <c r="L194" s="169"/>
      <c r="Q194" s="96"/>
      <c r="T194" s="321" t="s">
        <v>2806</v>
      </c>
      <c r="U194" s="169"/>
      <c r="Z194" s="96"/>
    </row>
    <row r="195" spans="2:26">
      <c r="B195" s="325" t="s">
        <v>1391</v>
      </c>
      <c r="K195" s="169" t="s">
        <v>2124</v>
      </c>
      <c r="L195" s="169"/>
      <c r="Q195" s="96"/>
      <c r="T195" s="321" t="s">
        <v>2807</v>
      </c>
      <c r="U195" s="169"/>
      <c r="Z195" s="96"/>
    </row>
    <row r="196" spans="2:26">
      <c r="B196" s="325" t="s">
        <v>1392</v>
      </c>
      <c r="K196" s="169" t="s">
        <v>2125</v>
      </c>
      <c r="L196" s="169"/>
      <c r="Q196" s="96"/>
      <c r="T196" s="321" t="s">
        <v>2808</v>
      </c>
      <c r="U196" s="169"/>
      <c r="Z196" s="96"/>
    </row>
    <row r="197" spans="2:26">
      <c r="B197" s="325" t="s">
        <v>1393</v>
      </c>
      <c r="K197" s="169" t="s">
        <v>2126</v>
      </c>
      <c r="L197" s="169"/>
      <c r="Q197" s="96"/>
      <c r="T197" s="321" t="s">
        <v>2809</v>
      </c>
      <c r="U197" s="169"/>
      <c r="Z197" s="96"/>
    </row>
    <row r="198" spans="2:26">
      <c r="B198" s="325" t="s">
        <v>1394</v>
      </c>
      <c r="K198" s="169" t="s">
        <v>2127</v>
      </c>
      <c r="L198" s="169"/>
      <c r="Q198" s="96"/>
      <c r="T198" s="321" t="s">
        <v>2810</v>
      </c>
      <c r="U198" s="169"/>
      <c r="Z198" s="96"/>
    </row>
    <row r="199" spans="2:26">
      <c r="B199" s="325" t="s">
        <v>1395</v>
      </c>
      <c r="K199" s="169" t="s">
        <v>2128</v>
      </c>
      <c r="L199" s="169"/>
      <c r="Q199" s="96"/>
      <c r="T199" s="321" t="s">
        <v>2811</v>
      </c>
      <c r="U199" s="169"/>
      <c r="Z199" s="96"/>
    </row>
    <row r="200" spans="2:26">
      <c r="B200" s="325" t="s">
        <v>1396</v>
      </c>
      <c r="K200" s="169" t="s">
        <v>2129</v>
      </c>
      <c r="L200" s="169"/>
      <c r="Q200" s="96"/>
      <c r="T200" s="321" t="s">
        <v>2812</v>
      </c>
      <c r="U200" s="169"/>
      <c r="Z200" s="96"/>
    </row>
    <row r="201" spans="2:26">
      <c r="B201" s="325" t="s">
        <v>1397</v>
      </c>
      <c r="K201" s="169" t="s">
        <v>2130</v>
      </c>
      <c r="L201" s="169"/>
      <c r="Q201" s="96"/>
      <c r="T201" s="321" t="s">
        <v>2813</v>
      </c>
      <c r="U201" s="169"/>
      <c r="Z201" s="96"/>
    </row>
    <row r="202" spans="2:26">
      <c r="B202" s="325" t="s">
        <v>1398</v>
      </c>
      <c r="K202" s="169" t="s">
        <v>2131</v>
      </c>
      <c r="L202" s="169"/>
      <c r="Q202" s="96"/>
      <c r="T202" s="321" t="s">
        <v>2814</v>
      </c>
      <c r="U202" s="169"/>
      <c r="Z202" s="96"/>
    </row>
    <row r="203" spans="2:26">
      <c r="B203" s="325" t="s">
        <v>1399</v>
      </c>
      <c r="K203" s="169" t="s">
        <v>2132</v>
      </c>
      <c r="L203" s="169"/>
      <c r="Q203" s="96"/>
      <c r="T203" s="321" t="s">
        <v>2815</v>
      </c>
      <c r="U203" s="169"/>
      <c r="Z203" s="96"/>
    </row>
    <row r="204" spans="2:26">
      <c r="B204" s="325" t="s">
        <v>1400</v>
      </c>
      <c r="K204" s="169" t="s">
        <v>2133</v>
      </c>
      <c r="L204" s="169"/>
      <c r="Q204" s="96"/>
      <c r="T204" s="321" t="s">
        <v>2816</v>
      </c>
      <c r="U204" s="169"/>
      <c r="Z204" s="96"/>
    </row>
    <row r="205" spans="2:26">
      <c r="B205" s="325" t="s">
        <v>1401</v>
      </c>
      <c r="K205" s="169" t="s">
        <v>2134</v>
      </c>
      <c r="L205" s="169"/>
      <c r="Q205" s="96"/>
      <c r="T205" s="321" t="s">
        <v>2817</v>
      </c>
      <c r="U205" s="169"/>
      <c r="Z205" s="96"/>
    </row>
    <row r="206" spans="2:26">
      <c r="B206" s="325" t="s">
        <v>1402</v>
      </c>
      <c r="K206" s="169" t="s">
        <v>2135</v>
      </c>
      <c r="L206" s="169"/>
      <c r="Q206" s="96"/>
      <c r="T206" s="321" t="s">
        <v>2818</v>
      </c>
      <c r="U206" s="169"/>
      <c r="Z206" s="96"/>
    </row>
    <row r="207" spans="2:26">
      <c r="B207" s="325" t="s">
        <v>1403</v>
      </c>
      <c r="K207" s="169" t="s">
        <v>2136</v>
      </c>
      <c r="L207" s="169"/>
      <c r="Q207" s="96"/>
      <c r="T207" s="321" t="s">
        <v>2819</v>
      </c>
      <c r="U207" s="169"/>
      <c r="Z207" s="96"/>
    </row>
    <row r="208" spans="2:26">
      <c r="B208" s="325" t="s">
        <v>1404</v>
      </c>
      <c r="K208" s="169" t="s">
        <v>2137</v>
      </c>
      <c r="L208" s="169"/>
      <c r="Q208" s="96"/>
      <c r="T208" s="321" t="s">
        <v>2820</v>
      </c>
      <c r="U208" s="169"/>
      <c r="Z208" s="96"/>
    </row>
    <row r="209" spans="2:26">
      <c r="B209" s="325" t="s">
        <v>1405</v>
      </c>
      <c r="K209" s="169" t="s">
        <v>2138</v>
      </c>
      <c r="L209" s="169"/>
      <c r="Q209" s="96"/>
      <c r="T209" s="321" t="s">
        <v>2821</v>
      </c>
      <c r="U209" s="169"/>
      <c r="Z209" s="96"/>
    </row>
    <row r="210" spans="2:26">
      <c r="B210" s="325" t="s">
        <v>1406</v>
      </c>
      <c r="K210" s="169" t="s">
        <v>2139</v>
      </c>
      <c r="L210" s="169"/>
      <c r="Q210" s="96"/>
      <c r="T210" s="321" t="s">
        <v>2822</v>
      </c>
      <c r="U210" s="169"/>
      <c r="Z210" s="96"/>
    </row>
    <row r="211" spans="2:26">
      <c r="B211" s="325" t="s">
        <v>1407</v>
      </c>
      <c r="K211" s="169" t="s">
        <v>2140</v>
      </c>
      <c r="L211" s="169"/>
      <c r="Q211" s="96"/>
      <c r="T211" s="321" t="s">
        <v>2823</v>
      </c>
      <c r="U211" s="169"/>
      <c r="Z211" s="96"/>
    </row>
    <row r="212" spans="2:26">
      <c r="B212" s="325" t="s">
        <v>1408</v>
      </c>
      <c r="K212" s="169" t="s">
        <v>2141</v>
      </c>
      <c r="L212" s="169"/>
      <c r="Q212" s="96"/>
      <c r="T212" s="321" t="s">
        <v>2824</v>
      </c>
      <c r="U212" s="169"/>
      <c r="Z212" s="96"/>
    </row>
    <row r="213" spans="2:26" ht="18.75">
      <c r="B213" s="325" t="s">
        <v>1409</v>
      </c>
      <c r="K213" s="323" t="s">
        <v>2142</v>
      </c>
      <c r="L213" s="169"/>
      <c r="Q213" s="96"/>
      <c r="T213" s="321" t="s">
        <v>2825</v>
      </c>
      <c r="U213" s="169"/>
      <c r="Z213" s="96"/>
    </row>
    <row r="214" spans="2:26">
      <c r="B214" s="325" t="s">
        <v>1410</v>
      </c>
      <c r="K214" s="169" t="s">
        <v>2143</v>
      </c>
      <c r="L214" s="169"/>
      <c r="Q214" s="96"/>
      <c r="T214" s="321" t="s">
        <v>2826</v>
      </c>
      <c r="U214" s="169"/>
      <c r="Z214" s="96"/>
    </row>
    <row r="215" spans="2:26">
      <c r="B215" s="325" t="s">
        <v>1411</v>
      </c>
      <c r="K215" s="169" t="s">
        <v>2144</v>
      </c>
      <c r="L215" s="169"/>
      <c r="Q215" s="96"/>
      <c r="T215" s="321" t="s">
        <v>2827</v>
      </c>
      <c r="U215" s="169"/>
      <c r="Z215" s="96"/>
    </row>
    <row r="216" spans="2:26">
      <c r="B216" s="325" t="s">
        <v>1412</v>
      </c>
      <c r="K216" s="169" t="s">
        <v>2145</v>
      </c>
      <c r="L216" s="169"/>
      <c r="Q216" s="96"/>
      <c r="T216" s="321" t="s">
        <v>2828</v>
      </c>
      <c r="U216" s="169"/>
      <c r="Z216" s="96"/>
    </row>
    <row r="217" spans="2:26">
      <c r="B217" s="325" t="s">
        <v>1413</v>
      </c>
      <c r="K217" s="169" t="s">
        <v>2146</v>
      </c>
      <c r="L217" s="169"/>
      <c r="Q217" s="96"/>
      <c r="T217" s="321" t="s">
        <v>2829</v>
      </c>
      <c r="U217" s="169"/>
      <c r="Z217" s="96"/>
    </row>
    <row r="218" spans="2:26">
      <c r="B218" s="325" t="s">
        <v>1414</v>
      </c>
      <c r="K218" s="169" t="s">
        <v>2147</v>
      </c>
      <c r="L218" s="169"/>
      <c r="Q218" s="96"/>
      <c r="T218" s="321" t="s">
        <v>2830</v>
      </c>
      <c r="U218" s="169"/>
      <c r="Z218" s="96"/>
    </row>
    <row r="219" spans="2:26">
      <c r="B219" s="325" t="s">
        <v>1415</v>
      </c>
      <c r="K219" s="169" t="s">
        <v>2148</v>
      </c>
      <c r="L219" s="169"/>
      <c r="Q219" s="96"/>
      <c r="T219" s="321" t="s">
        <v>2831</v>
      </c>
      <c r="U219" s="169"/>
      <c r="Z219" s="96"/>
    </row>
    <row r="220" spans="2:26">
      <c r="B220" s="325" t="s">
        <v>1416</v>
      </c>
      <c r="K220" s="169" t="s">
        <v>2149</v>
      </c>
      <c r="L220" s="169"/>
      <c r="Q220" s="96"/>
      <c r="T220" s="321" t="s">
        <v>2832</v>
      </c>
      <c r="U220" s="169"/>
      <c r="Z220" s="96"/>
    </row>
    <row r="221" spans="2:26">
      <c r="B221" s="325" t="s">
        <v>1417</v>
      </c>
      <c r="K221" s="169" t="s">
        <v>2150</v>
      </c>
      <c r="L221" s="169"/>
      <c r="Q221" s="96"/>
      <c r="T221" s="321" t="s">
        <v>2833</v>
      </c>
      <c r="U221" s="169"/>
      <c r="Z221" s="96"/>
    </row>
    <row r="222" spans="2:26">
      <c r="B222" s="325" t="s">
        <v>1418</v>
      </c>
      <c r="K222" s="169" t="s">
        <v>2151</v>
      </c>
      <c r="L222" s="169"/>
      <c r="Q222" s="96"/>
      <c r="T222" s="321" t="s">
        <v>2834</v>
      </c>
      <c r="U222" s="169"/>
      <c r="Z222" s="96"/>
    </row>
    <row r="223" spans="2:26">
      <c r="B223" s="325" t="s">
        <v>1419</v>
      </c>
      <c r="K223" s="169" t="s">
        <v>2152</v>
      </c>
      <c r="L223" s="169"/>
      <c r="Q223" s="96"/>
      <c r="T223" s="321" t="s">
        <v>2835</v>
      </c>
      <c r="U223" s="169"/>
      <c r="Z223" s="96"/>
    </row>
    <row r="224" spans="2:26">
      <c r="B224" s="325" t="s">
        <v>1420</v>
      </c>
      <c r="K224" s="169" t="s">
        <v>2153</v>
      </c>
      <c r="L224" s="169"/>
      <c r="Q224" s="96"/>
      <c r="T224" s="321" t="s">
        <v>2836</v>
      </c>
      <c r="U224" s="169"/>
      <c r="Z224" s="96"/>
    </row>
    <row r="225" spans="2:26">
      <c r="B225" s="325" t="s">
        <v>1421</v>
      </c>
      <c r="K225" s="169" t="s">
        <v>2154</v>
      </c>
      <c r="L225" s="169"/>
      <c r="Q225" s="96"/>
      <c r="T225" s="321" t="s">
        <v>2837</v>
      </c>
      <c r="U225" s="169"/>
      <c r="Z225" s="96"/>
    </row>
    <row r="226" spans="2:26">
      <c r="B226" s="325" t="s">
        <v>1422</v>
      </c>
      <c r="K226" s="169" t="s">
        <v>2155</v>
      </c>
      <c r="L226" s="169"/>
      <c r="Q226" s="96"/>
      <c r="T226" s="321" t="s">
        <v>2838</v>
      </c>
      <c r="U226" s="169"/>
      <c r="Z226" s="96"/>
    </row>
    <row r="227" spans="2:26">
      <c r="B227" s="325" t="s">
        <v>1423</v>
      </c>
      <c r="K227" s="169" t="s">
        <v>2156</v>
      </c>
      <c r="L227" s="169"/>
      <c r="Q227" s="96"/>
      <c r="T227" s="321" t="s">
        <v>2839</v>
      </c>
      <c r="U227" s="169"/>
      <c r="Z227" s="96"/>
    </row>
    <row r="228" spans="2:26">
      <c r="B228" s="325" t="s">
        <v>1424</v>
      </c>
      <c r="K228" s="169" t="s">
        <v>2157</v>
      </c>
      <c r="L228" s="169"/>
      <c r="Q228" s="96"/>
      <c r="T228" s="321" t="s">
        <v>2840</v>
      </c>
      <c r="U228" s="169"/>
      <c r="Z228" s="96"/>
    </row>
    <row r="229" spans="2:26">
      <c r="B229" s="325" t="s">
        <v>1425</v>
      </c>
      <c r="K229" s="169" t="s">
        <v>2158</v>
      </c>
      <c r="L229" s="169"/>
      <c r="Q229" s="96"/>
      <c r="T229" s="321" t="s">
        <v>2841</v>
      </c>
      <c r="U229" s="169"/>
      <c r="Z229" s="96"/>
    </row>
    <row r="230" spans="2:26">
      <c r="B230" s="325" t="s">
        <v>1426</v>
      </c>
      <c r="K230" s="169" t="s">
        <v>2159</v>
      </c>
      <c r="L230" s="169"/>
      <c r="Q230" s="96"/>
      <c r="T230" s="321" t="s">
        <v>2842</v>
      </c>
      <c r="U230" s="169"/>
      <c r="Z230" s="96"/>
    </row>
    <row r="231" spans="2:26">
      <c r="B231" s="325" t="s">
        <v>1427</v>
      </c>
      <c r="K231" s="169" t="s">
        <v>2160</v>
      </c>
      <c r="L231" s="169"/>
      <c r="Q231" s="96"/>
      <c r="T231" s="321" t="s">
        <v>2843</v>
      </c>
      <c r="U231" s="169"/>
      <c r="Z231" s="96"/>
    </row>
    <row r="232" spans="2:26">
      <c r="B232" s="325" t="s">
        <v>1428</v>
      </c>
      <c r="K232" s="169" t="s">
        <v>2161</v>
      </c>
      <c r="L232" s="169"/>
      <c r="Q232" s="96"/>
      <c r="T232" s="321" t="s">
        <v>2844</v>
      </c>
      <c r="U232" s="169"/>
      <c r="Z232" s="96"/>
    </row>
    <row r="233" spans="2:26">
      <c r="B233" s="325" t="s">
        <v>1429</v>
      </c>
      <c r="K233" s="169" t="s">
        <v>2162</v>
      </c>
      <c r="L233" s="169"/>
      <c r="Q233" s="96"/>
      <c r="T233" s="321" t="s">
        <v>2845</v>
      </c>
      <c r="U233" s="169"/>
      <c r="Z233" s="96"/>
    </row>
    <row r="234" spans="2:26">
      <c r="B234" s="325" t="s">
        <v>1430</v>
      </c>
      <c r="K234" s="169" t="s">
        <v>2163</v>
      </c>
      <c r="L234" s="169"/>
      <c r="Q234" s="96"/>
      <c r="T234" s="321" t="s">
        <v>2846</v>
      </c>
      <c r="U234" s="169"/>
      <c r="Z234" s="96"/>
    </row>
    <row r="235" spans="2:26">
      <c r="B235" s="325" t="s">
        <v>1431</v>
      </c>
      <c r="K235" s="169" t="s">
        <v>2164</v>
      </c>
      <c r="L235" s="169"/>
      <c r="Q235" s="96"/>
      <c r="T235" s="321" t="s">
        <v>2847</v>
      </c>
      <c r="U235" s="169"/>
      <c r="Z235" s="96"/>
    </row>
    <row r="236" spans="2:26">
      <c r="B236" s="325" t="s">
        <v>1432</v>
      </c>
      <c r="K236" s="169" t="s">
        <v>2165</v>
      </c>
      <c r="L236" s="169"/>
      <c r="Q236" s="96"/>
      <c r="T236" s="321" t="s">
        <v>2848</v>
      </c>
      <c r="U236" s="169"/>
      <c r="Z236" s="96"/>
    </row>
    <row r="237" spans="2:26">
      <c r="B237" s="325" t="s">
        <v>1433</v>
      </c>
      <c r="K237" s="169" t="s">
        <v>2166</v>
      </c>
      <c r="L237" s="169"/>
      <c r="Q237" s="96"/>
      <c r="T237" s="321" t="s">
        <v>2849</v>
      </c>
      <c r="U237" s="169"/>
      <c r="Z237" s="96"/>
    </row>
    <row r="238" spans="2:26">
      <c r="B238" s="325" t="s">
        <v>1434</v>
      </c>
      <c r="K238" s="169" t="s">
        <v>2167</v>
      </c>
      <c r="L238" s="169"/>
      <c r="Q238" s="96"/>
      <c r="T238" s="321" t="s">
        <v>2850</v>
      </c>
      <c r="U238" s="169"/>
      <c r="Z238" s="96"/>
    </row>
    <row r="239" spans="2:26">
      <c r="B239" s="325" t="s">
        <v>1435</v>
      </c>
      <c r="K239" s="169" t="s">
        <v>2168</v>
      </c>
      <c r="L239" s="169"/>
      <c r="Q239" s="96"/>
      <c r="T239" s="321" t="s">
        <v>2851</v>
      </c>
      <c r="U239" s="169"/>
      <c r="Z239" s="96"/>
    </row>
    <row r="240" spans="2:26">
      <c r="B240" s="325" t="s">
        <v>1436</v>
      </c>
      <c r="K240" s="169" t="s">
        <v>2169</v>
      </c>
      <c r="L240" s="169"/>
      <c r="Q240" s="96"/>
      <c r="T240" s="321" t="s">
        <v>2852</v>
      </c>
      <c r="U240" s="169"/>
      <c r="Z240" s="96"/>
    </row>
    <row r="241" spans="2:26">
      <c r="B241" s="325" t="s">
        <v>1437</v>
      </c>
      <c r="K241" s="169" t="s">
        <v>2170</v>
      </c>
      <c r="L241" s="169"/>
      <c r="Q241" s="96"/>
      <c r="T241" s="321" t="s">
        <v>2853</v>
      </c>
      <c r="U241" s="169"/>
      <c r="Z241" s="96"/>
    </row>
    <row r="242" spans="2:26">
      <c r="B242" s="325" t="s">
        <v>1438</v>
      </c>
      <c r="K242" s="169" t="s">
        <v>2171</v>
      </c>
      <c r="L242" s="169"/>
      <c r="Q242" s="96"/>
      <c r="T242" s="321" t="s">
        <v>2854</v>
      </c>
      <c r="U242" s="169"/>
      <c r="Z242" s="96"/>
    </row>
    <row r="243" spans="2:26">
      <c r="B243" s="325" t="s">
        <v>1439</v>
      </c>
      <c r="K243" s="169" t="s">
        <v>2172</v>
      </c>
      <c r="L243" s="169"/>
      <c r="Q243" s="96"/>
      <c r="T243" s="321" t="s">
        <v>2855</v>
      </c>
      <c r="U243" s="169"/>
      <c r="Z243" s="96"/>
    </row>
    <row r="244" spans="2:26">
      <c r="B244" s="325" t="s">
        <v>1440</v>
      </c>
      <c r="K244" s="169" t="s">
        <v>2173</v>
      </c>
      <c r="L244" s="169"/>
      <c r="Q244" s="96"/>
      <c r="T244" s="321" t="s">
        <v>2856</v>
      </c>
      <c r="U244" s="169"/>
      <c r="Z244" s="96"/>
    </row>
    <row r="245" spans="2:26">
      <c r="B245" s="325" t="s">
        <v>1441</v>
      </c>
      <c r="K245" s="169" t="s">
        <v>2174</v>
      </c>
      <c r="L245" s="169"/>
      <c r="Q245" s="96"/>
      <c r="T245" s="321" t="s">
        <v>2857</v>
      </c>
      <c r="U245" s="169"/>
      <c r="Z245" s="96"/>
    </row>
    <row r="246" spans="2:26">
      <c r="B246" s="325" t="s">
        <v>1442</v>
      </c>
      <c r="K246" s="169" t="s">
        <v>2175</v>
      </c>
      <c r="L246" s="169"/>
      <c r="Q246" s="96"/>
      <c r="T246" s="321" t="s">
        <v>2858</v>
      </c>
      <c r="U246" s="169"/>
      <c r="Z246" s="96"/>
    </row>
    <row r="247" spans="2:26">
      <c r="B247" s="325" t="s">
        <v>1443</v>
      </c>
      <c r="K247" s="169" t="s">
        <v>2176</v>
      </c>
      <c r="L247" s="169"/>
      <c r="Q247" s="96"/>
      <c r="T247" s="321" t="s">
        <v>2859</v>
      </c>
      <c r="U247" s="169"/>
      <c r="Z247" s="96"/>
    </row>
    <row r="248" spans="2:26">
      <c r="B248" s="325" t="s">
        <v>1444</v>
      </c>
      <c r="K248" s="169" t="s">
        <v>2177</v>
      </c>
      <c r="L248" s="169"/>
      <c r="Q248" s="96"/>
      <c r="T248" s="321" t="s">
        <v>2860</v>
      </c>
      <c r="U248" s="169"/>
      <c r="Z248" s="96"/>
    </row>
    <row r="249" spans="2:26">
      <c r="B249" s="325" t="s">
        <v>1445</v>
      </c>
      <c r="K249" s="169" t="s">
        <v>2178</v>
      </c>
      <c r="L249" s="169"/>
      <c r="Q249" s="96"/>
      <c r="T249" s="321" t="s">
        <v>2861</v>
      </c>
      <c r="U249" s="169"/>
      <c r="Z249" s="96"/>
    </row>
    <row r="250" spans="2:26">
      <c r="B250" s="325" t="s">
        <v>1446</v>
      </c>
      <c r="K250" s="169" t="s">
        <v>2179</v>
      </c>
      <c r="L250" s="169"/>
      <c r="Q250" s="96"/>
      <c r="T250" s="321" t="s">
        <v>2862</v>
      </c>
      <c r="U250" s="169"/>
      <c r="Z250" s="96"/>
    </row>
    <row r="251" spans="2:26">
      <c r="B251" s="325" t="s">
        <v>1447</v>
      </c>
      <c r="K251" s="169" t="s">
        <v>2180</v>
      </c>
      <c r="L251" s="169"/>
      <c r="Q251" s="96"/>
      <c r="T251" s="321" t="s">
        <v>2863</v>
      </c>
      <c r="U251" s="169"/>
      <c r="Z251" s="96"/>
    </row>
    <row r="252" spans="2:26">
      <c r="B252" s="325" t="s">
        <v>1448</v>
      </c>
      <c r="K252" s="169" t="s">
        <v>2181</v>
      </c>
      <c r="L252" s="169"/>
      <c r="Q252" s="96"/>
      <c r="T252" s="321" t="s">
        <v>2864</v>
      </c>
      <c r="U252" s="169"/>
      <c r="Z252" s="96"/>
    </row>
    <row r="253" spans="2:26">
      <c r="B253" s="325" t="s">
        <v>1449</v>
      </c>
      <c r="K253" s="169" t="s">
        <v>2182</v>
      </c>
      <c r="L253" s="169"/>
      <c r="Q253" s="96"/>
      <c r="T253" s="321" t="s">
        <v>2865</v>
      </c>
      <c r="U253" s="169"/>
      <c r="Z253" s="96"/>
    </row>
    <row r="254" spans="2:26">
      <c r="B254" s="325" t="s">
        <v>1450</v>
      </c>
      <c r="K254" s="169" t="s">
        <v>2183</v>
      </c>
      <c r="L254" s="169"/>
      <c r="Q254" s="96"/>
      <c r="T254" s="321" t="s">
        <v>2866</v>
      </c>
      <c r="U254" s="169"/>
      <c r="Z254" s="96"/>
    </row>
    <row r="255" spans="2:26">
      <c r="B255" s="325" t="s">
        <v>1451</v>
      </c>
      <c r="K255" s="169" t="s">
        <v>2184</v>
      </c>
      <c r="L255" s="169"/>
      <c r="Q255" s="96"/>
      <c r="T255" s="321" t="s">
        <v>2867</v>
      </c>
      <c r="U255" s="169"/>
      <c r="Z255" s="96"/>
    </row>
    <row r="256" spans="2:26">
      <c r="B256" s="325" t="s">
        <v>1452</v>
      </c>
      <c r="K256" s="169" t="s">
        <v>2185</v>
      </c>
      <c r="L256" s="169"/>
      <c r="Q256" s="96"/>
      <c r="T256" s="321" t="s">
        <v>2868</v>
      </c>
      <c r="U256" s="169"/>
      <c r="Z256" s="96"/>
    </row>
    <row r="257" spans="2:26">
      <c r="B257" s="325" t="s">
        <v>1453</v>
      </c>
      <c r="K257" s="169" t="s">
        <v>2186</v>
      </c>
      <c r="L257" s="169"/>
      <c r="Q257" s="96"/>
      <c r="T257" s="321" t="s">
        <v>2869</v>
      </c>
      <c r="U257" s="169"/>
      <c r="Z257" s="96"/>
    </row>
    <row r="258" spans="2:26">
      <c r="B258" s="325" t="s">
        <v>1454</v>
      </c>
      <c r="K258" s="169" t="s">
        <v>2187</v>
      </c>
      <c r="L258" s="169"/>
      <c r="Q258" s="96"/>
      <c r="T258" s="321" t="s">
        <v>2870</v>
      </c>
      <c r="U258" s="169"/>
      <c r="Z258" s="96"/>
    </row>
    <row r="259" spans="2:26">
      <c r="B259" s="325" t="s">
        <v>1455</v>
      </c>
      <c r="K259" s="169" t="s">
        <v>2188</v>
      </c>
      <c r="L259" s="169"/>
      <c r="Q259" s="96"/>
      <c r="T259" s="321" t="s">
        <v>2871</v>
      </c>
      <c r="U259" s="169"/>
      <c r="Z259" s="96"/>
    </row>
    <row r="260" spans="2:26">
      <c r="B260" s="325" t="s">
        <v>1456</v>
      </c>
      <c r="K260" s="169" t="s">
        <v>2189</v>
      </c>
      <c r="L260" s="169"/>
      <c r="Q260" s="96"/>
      <c r="T260" s="321" t="s">
        <v>2872</v>
      </c>
      <c r="U260" s="169"/>
      <c r="Z260" s="96"/>
    </row>
    <row r="261" spans="2:26">
      <c r="B261" s="325" t="s">
        <v>1457</v>
      </c>
      <c r="K261" s="169" t="s">
        <v>2190</v>
      </c>
      <c r="L261" s="169"/>
      <c r="Q261" s="96"/>
      <c r="T261" s="321" t="s">
        <v>2873</v>
      </c>
      <c r="U261" s="169"/>
      <c r="Z261" s="96"/>
    </row>
    <row r="262" spans="2:26">
      <c r="B262" s="325" t="s">
        <v>1458</v>
      </c>
      <c r="K262" s="169" t="s">
        <v>2191</v>
      </c>
      <c r="L262" s="169"/>
      <c r="Q262" s="96"/>
      <c r="T262" s="321" t="s">
        <v>2874</v>
      </c>
      <c r="U262" s="169"/>
      <c r="Z262" s="96"/>
    </row>
    <row r="263" spans="2:26">
      <c r="B263" s="325" t="s">
        <v>1459</v>
      </c>
      <c r="K263" s="169" t="s">
        <v>2192</v>
      </c>
      <c r="L263" s="169"/>
      <c r="Q263" s="96"/>
      <c r="T263" s="321" t="s">
        <v>2875</v>
      </c>
      <c r="U263" s="169"/>
      <c r="Z263" s="96"/>
    </row>
    <row r="264" spans="2:26">
      <c r="B264" s="325" t="s">
        <v>1460</v>
      </c>
      <c r="K264" s="169" t="s">
        <v>2193</v>
      </c>
      <c r="L264" s="169"/>
      <c r="Q264" s="96"/>
      <c r="T264" s="321" t="s">
        <v>2876</v>
      </c>
      <c r="U264" s="169"/>
      <c r="Z264" s="96"/>
    </row>
    <row r="265" spans="2:26">
      <c r="B265" s="325" t="s">
        <v>1461</v>
      </c>
      <c r="K265" s="169" t="s">
        <v>2194</v>
      </c>
      <c r="L265" s="169"/>
      <c r="Q265" s="96"/>
      <c r="T265" s="321" t="s">
        <v>2877</v>
      </c>
      <c r="U265" s="169"/>
      <c r="Z265" s="96"/>
    </row>
    <row r="266" spans="2:26">
      <c r="B266" s="325" t="s">
        <v>1462</v>
      </c>
      <c r="K266" s="169" t="s">
        <v>2195</v>
      </c>
      <c r="L266" s="169"/>
      <c r="Q266" s="96"/>
      <c r="T266" s="321" t="s">
        <v>2878</v>
      </c>
      <c r="U266" s="169"/>
      <c r="Z266" s="96"/>
    </row>
    <row r="267" spans="2:26">
      <c r="B267" s="325" t="s">
        <v>1463</v>
      </c>
      <c r="K267" s="169" t="s">
        <v>2196</v>
      </c>
      <c r="L267" s="169"/>
      <c r="Q267" s="96"/>
      <c r="T267" s="321" t="s">
        <v>2879</v>
      </c>
      <c r="U267" s="169"/>
      <c r="Z267" s="96"/>
    </row>
    <row r="268" spans="2:26">
      <c r="B268" s="325" t="s">
        <v>1464</v>
      </c>
      <c r="K268" s="169" t="s">
        <v>2197</v>
      </c>
      <c r="L268" s="169"/>
      <c r="Q268" s="96"/>
      <c r="T268" s="321" t="s">
        <v>2880</v>
      </c>
      <c r="U268" s="169"/>
      <c r="Z268" s="96"/>
    </row>
    <row r="269" spans="2:26">
      <c r="B269" s="325" t="s">
        <v>1465</v>
      </c>
      <c r="K269" s="169" t="s">
        <v>2198</v>
      </c>
      <c r="L269" s="169"/>
      <c r="Q269" s="96"/>
      <c r="T269" s="321" t="s">
        <v>2881</v>
      </c>
      <c r="U269" s="169"/>
      <c r="Z269" s="96"/>
    </row>
    <row r="270" spans="2:26">
      <c r="B270" s="325" t="s">
        <v>1466</v>
      </c>
      <c r="K270" s="169" t="s">
        <v>2199</v>
      </c>
      <c r="L270" s="169"/>
      <c r="Q270" s="96"/>
      <c r="T270" s="321" t="s">
        <v>2882</v>
      </c>
      <c r="U270" s="169"/>
      <c r="Z270" s="96"/>
    </row>
    <row r="271" spans="2:26">
      <c r="B271" s="325" t="s">
        <v>1467</v>
      </c>
      <c r="K271" s="169" t="s">
        <v>2200</v>
      </c>
      <c r="L271" s="169"/>
      <c r="Q271" s="96"/>
      <c r="T271" s="321" t="s">
        <v>2883</v>
      </c>
      <c r="U271" s="169"/>
      <c r="Z271" s="96"/>
    </row>
    <row r="272" spans="2:26">
      <c r="B272" s="325" t="s">
        <v>1468</v>
      </c>
      <c r="K272" s="169" t="s">
        <v>2201</v>
      </c>
      <c r="L272" s="169"/>
      <c r="Q272" s="96"/>
      <c r="T272" s="321" t="s">
        <v>2884</v>
      </c>
      <c r="U272" s="169"/>
      <c r="Z272" s="96"/>
    </row>
    <row r="273" spans="2:26">
      <c r="B273" s="325" t="s">
        <v>1469</v>
      </c>
      <c r="K273" s="169" t="s">
        <v>2202</v>
      </c>
      <c r="L273" s="169"/>
      <c r="Q273" s="96"/>
      <c r="T273" s="321" t="s">
        <v>2885</v>
      </c>
      <c r="U273" s="169"/>
      <c r="Z273" s="96"/>
    </row>
    <row r="274" spans="2:26">
      <c r="B274" s="325" t="s">
        <v>1470</v>
      </c>
      <c r="K274" s="169" t="s">
        <v>2203</v>
      </c>
      <c r="L274" s="169"/>
      <c r="Q274" s="96"/>
      <c r="T274" s="321" t="s">
        <v>2886</v>
      </c>
      <c r="U274" s="169"/>
      <c r="Z274" s="96"/>
    </row>
    <row r="275" spans="2:26">
      <c r="B275" s="325" t="s">
        <v>1471</v>
      </c>
      <c r="K275" s="169" t="s">
        <v>2204</v>
      </c>
      <c r="L275" s="169"/>
      <c r="Q275" s="96"/>
      <c r="T275" s="321" t="s">
        <v>2887</v>
      </c>
      <c r="U275" s="169"/>
      <c r="Z275" s="96"/>
    </row>
    <row r="276" spans="2:26" ht="15.75" thickBot="1">
      <c r="B276" s="325" t="s">
        <v>1472</v>
      </c>
      <c r="K276" s="169" t="s">
        <v>2205</v>
      </c>
      <c r="L276" s="169"/>
      <c r="Q276" s="96"/>
      <c r="T276" s="330" t="s">
        <v>2888</v>
      </c>
      <c r="U276" s="326"/>
      <c r="V276" s="98"/>
      <c r="W276" s="98"/>
      <c r="X276" s="98"/>
      <c r="Y276" s="98"/>
      <c r="Z276" s="99"/>
    </row>
    <row r="277" spans="2:26">
      <c r="B277" s="325" t="s">
        <v>1473</v>
      </c>
      <c r="K277" s="169" t="s">
        <v>2206</v>
      </c>
      <c r="L277" s="169"/>
      <c r="Q277" s="96"/>
    </row>
    <row r="278" spans="2:26">
      <c r="B278" s="325" t="s">
        <v>1474</v>
      </c>
      <c r="K278" s="169" t="s">
        <v>2207</v>
      </c>
      <c r="L278" s="169"/>
      <c r="Q278" s="96"/>
    </row>
    <row r="279" spans="2:26">
      <c r="B279" s="325" t="s">
        <v>1475</v>
      </c>
      <c r="K279" s="169" t="s">
        <v>2208</v>
      </c>
      <c r="L279" s="169"/>
      <c r="Q279" s="96"/>
    </row>
    <row r="280" spans="2:26">
      <c r="B280" s="325" t="s">
        <v>1476</v>
      </c>
      <c r="K280" s="169" t="s">
        <v>2209</v>
      </c>
      <c r="L280" s="169"/>
      <c r="Q280" s="96"/>
    </row>
    <row r="281" spans="2:26">
      <c r="B281" s="325" t="s">
        <v>1477</v>
      </c>
      <c r="K281" s="169" t="s">
        <v>2210</v>
      </c>
      <c r="L281" s="169"/>
      <c r="Q281" s="96"/>
    </row>
    <row r="282" spans="2:26">
      <c r="B282" s="325" t="s">
        <v>1478</v>
      </c>
      <c r="K282" s="169" t="s">
        <v>2211</v>
      </c>
      <c r="L282" s="169"/>
      <c r="Q282" s="96"/>
    </row>
    <row r="283" spans="2:26">
      <c r="B283" s="325" t="s">
        <v>1479</v>
      </c>
      <c r="K283" s="169" t="s">
        <v>2212</v>
      </c>
      <c r="L283" s="169"/>
      <c r="Q283" s="96"/>
    </row>
    <row r="284" spans="2:26">
      <c r="B284" s="325" t="s">
        <v>1480</v>
      </c>
      <c r="K284" s="169" t="s">
        <v>2213</v>
      </c>
      <c r="L284" s="169"/>
      <c r="Q284" s="96"/>
    </row>
    <row r="285" spans="2:26">
      <c r="B285" s="325" t="s">
        <v>1481</v>
      </c>
      <c r="K285" s="169" t="s">
        <v>2214</v>
      </c>
      <c r="L285" s="169"/>
      <c r="Q285" s="96"/>
    </row>
    <row r="286" spans="2:26">
      <c r="B286" s="325" t="s">
        <v>1482</v>
      </c>
      <c r="K286" s="169" t="s">
        <v>2215</v>
      </c>
      <c r="L286" s="169"/>
      <c r="Q286" s="96"/>
    </row>
    <row r="287" spans="2:26">
      <c r="B287" s="325" t="s">
        <v>1483</v>
      </c>
      <c r="K287" s="169" t="s">
        <v>2216</v>
      </c>
      <c r="L287" s="169"/>
      <c r="Q287" s="96"/>
    </row>
    <row r="288" spans="2:26" ht="18.75">
      <c r="B288" s="325" t="s">
        <v>1484</v>
      </c>
      <c r="K288" s="323" t="s">
        <v>2217</v>
      </c>
      <c r="L288" s="169"/>
      <c r="Q288" s="96"/>
    </row>
    <row r="289" spans="2:17">
      <c r="B289" s="325" t="s">
        <v>1485</v>
      </c>
      <c r="K289" s="169" t="s">
        <v>2218</v>
      </c>
      <c r="L289" s="169"/>
      <c r="Q289" s="96"/>
    </row>
    <row r="290" spans="2:17">
      <c r="B290" s="325" t="s">
        <v>1486</v>
      </c>
      <c r="K290" s="169" t="s">
        <v>2219</v>
      </c>
      <c r="L290" s="169"/>
      <c r="Q290" s="96"/>
    </row>
    <row r="291" spans="2:17">
      <c r="B291" s="325" t="s">
        <v>1487</v>
      </c>
      <c r="K291" s="169" t="s">
        <v>2220</v>
      </c>
      <c r="L291" s="169"/>
      <c r="Q291" s="96"/>
    </row>
    <row r="292" spans="2:17">
      <c r="B292" s="325" t="s">
        <v>1488</v>
      </c>
      <c r="K292" s="169" t="s">
        <v>2221</v>
      </c>
      <c r="L292" s="169"/>
      <c r="Q292" s="96"/>
    </row>
    <row r="293" spans="2:17">
      <c r="B293" s="325" t="s">
        <v>1489</v>
      </c>
      <c r="K293" s="169" t="s">
        <v>2222</v>
      </c>
      <c r="L293" s="169"/>
      <c r="Q293" s="96"/>
    </row>
    <row r="294" spans="2:17">
      <c r="B294" s="325" t="s">
        <v>1490</v>
      </c>
      <c r="K294" s="169" t="s">
        <v>2223</v>
      </c>
      <c r="L294" s="169"/>
      <c r="Q294" s="96"/>
    </row>
    <row r="295" spans="2:17">
      <c r="B295" s="325" t="s">
        <v>1491</v>
      </c>
      <c r="K295" s="169" t="s">
        <v>2224</v>
      </c>
      <c r="L295" s="169"/>
      <c r="Q295" s="96"/>
    </row>
    <row r="296" spans="2:17">
      <c r="B296" s="325" t="s">
        <v>1492</v>
      </c>
      <c r="K296" s="169" t="s">
        <v>2225</v>
      </c>
      <c r="L296" s="169"/>
      <c r="Q296" s="96"/>
    </row>
    <row r="297" spans="2:17">
      <c r="B297" s="325" t="s">
        <v>1493</v>
      </c>
      <c r="K297" s="169" t="s">
        <v>2226</v>
      </c>
      <c r="L297" s="169"/>
      <c r="Q297" s="96"/>
    </row>
    <row r="298" spans="2:17">
      <c r="B298" s="325" t="s">
        <v>1494</v>
      </c>
      <c r="K298" s="169" t="s">
        <v>2227</v>
      </c>
      <c r="L298" s="169"/>
      <c r="Q298" s="96"/>
    </row>
    <row r="299" spans="2:17">
      <c r="B299" s="325" t="s">
        <v>1495</v>
      </c>
      <c r="K299" s="169" t="s">
        <v>2228</v>
      </c>
      <c r="L299" s="169"/>
      <c r="Q299" s="96"/>
    </row>
    <row r="300" spans="2:17">
      <c r="B300" s="325" t="s">
        <v>1496</v>
      </c>
      <c r="K300" s="169" t="s">
        <v>2229</v>
      </c>
      <c r="L300" s="169"/>
      <c r="Q300" s="96"/>
    </row>
    <row r="301" spans="2:17">
      <c r="B301" s="325" t="s">
        <v>1497</v>
      </c>
      <c r="K301" s="169" t="s">
        <v>2230</v>
      </c>
      <c r="L301" s="169"/>
      <c r="Q301" s="96"/>
    </row>
    <row r="302" spans="2:17">
      <c r="B302" s="325" t="s">
        <v>1498</v>
      </c>
      <c r="K302" s="169" t="s">
        <v>2231</v>
      </c>
      <c r="L302" s="169"/>
      <c r="Q302" s="96"/>
    </row>
    <row r="303" spans="2:17">
      <c r="B303" s="325" t="s">
        <v>1499</v>
      </c>
      <c r="K303" s="169" t="s">
        <v>2232</v>
      </c>
      <c r="L303" s="169"/>
      <c r="Q303" s="96"/>
    </row>
    <row r="304" spans="2:17">
      <c r="B304" s="325" t="s">
        <v>1500</v>
      </c>
      <c r="K304" s="169" t="s">
        <v>2233</v>
      </c>
      <c r="L304" s="169"/>
      <c r="Q304" s="96"/>
    </row>
    <row r="305" spans="2:17">
      <c r="B305" s="325" t="s">
        <v>1501</v>
      </c>
      <c r="K305" s="169" t="s">
        <v>2234</v>
      </c>
      <c r="L305" s="169"/>
      <c r="Q305" s="96"/>
    </row>
    <row r="306" spans="2:17">
      <c r="B306" s="325" t="s">
        <v>1502</v>
      </c>
      <c r="K306" s="169" t="s">
        <v>2235</v>
      </c>
      <c r="L306" s="169"/>
      <c r="Q306" s="96"/>
    </row>
    <row r="307" spans="2:17">
      <c r="B307" s="325" t="s">
        <v>1503</v>
      </c>
      <c r="K307" s="169" t="s">
        <v>2236</v>
      </c>
      <c r="L307" s="169"/>
      <c r="Q307" s="96"/>
    </row>
    <row r="308" spans="2:17">
      <c r="B308" s="325" t="s">
        <v>1504</v>
      </c>
      <c r="K308" s="169" t="s">
        <v>2237</v>
      </c>
      <c r="L308" s="169"/>
      <c r="Q308" s="96"/>
    </row>
    <row r="309" spans="2:17">
      <c r="B309" s="325" t="s">
        <v>1505</v>
      </c>
      <c r="K309" s="169" t="s">
        <v>2238</v>
      </c>
      <c r="L309" s="169"/>
      <c r="Q309" s="96"/>
    </row>
    <row r="310" spans="2:17">
      <c r="B310" s="325" t="s">
        <v>1506</v>
      </c>
      <c r="K310" s="169" t="s">
        <v>2239</v>
      </c>
      <c r="L310" s="169"/>
      <c r="Q310" s="96"/>
    </row>
    <row r="311" spans="2:17">
      <c r="B311" s="325" t="s">
        <v>1507</v>
      </c>
      <c r="K311" s="169" t="s">
        <v>2240</v>
      </c>
      <c r="L311" s="169"/>
      <c r="Q311" s="96"/>
    </row>
    <row r="312" spans="2:17">
      <c r="B312" s="325" t="s">
        <v>1508</v>
      </c>
      <c r="K312" s="169" t="s">
        <v>2241</v>
      </c>
      <c r="L312" s="169"/>
      <c r="Q312" s="96"/>
    </row>
    <row r="313" spans="2:17" ht="18.75">
      <c r="B313" s="324" t="s">
        <v>1509</v>
      </c>
      <c r="C313" s="323"/>
      <c r="K313" s="169" t="s">
        <v>2242</v>
      </c>
      <c r="L313" s="169"/>
      <c r="Q313" s="96"/>
    </row>
    <row r="314" spans="2:17">
      <c r="B314" s="325" t="s">
        <v>1510</v>
      </c>
      <c r="K314" s="169" t="s">
        <v>2243</v>
      </c>
      <c r="L314" s="169"/>
      <c r="Q314" s="96"/>
    </row>
    <row r="315" spans="2:17">
      <c r="B315" s="325" t="s">
        <v>1511</v>
      </c>
      <c r="K315" s="169" t="s">
        <v>2244</v>
      </c>
      <c r="L315" s="169"/>
      <c r="Q315" s="96"/>
    </row>
    <row r="316" spans="2:17" ht="18.75">
      <c r="B316" s="325" t="s">
        <v>1512</v>
      </c>
      <c r="K316" s="323" t="s">
        <v>2245</v>
      </c>
      <c r="L316" s="169"/>
      <c r="Q316" s="96"/>
    </row>
    <row r="317" spans="2:17">
      <c r="B317" s="325" t="s">
        <v>1513</v>
      </c>
      <c r="K317" s="169" t="s">
        <v>2246</v>
      </c>
      <c r="L317" s="169"/>
      <c r="Q317" s="96"/>
    </row>
    <row r="318" spans="2:17">
      <c r="B318" s="325" t="s">
        <v>1514</v>
      </c>
      <c r="K318" s="169" t="s">
        <v>2247</v>
      </c>
      <c r="L318" s="169"/>
      <c r="Q318" s="96"/>
    </row>
    <row r="319" spans="2:17">
      <c r="B319" s="325" t="s">
        <v>1515</v>
      </c>
      <c r="K319" s="169" t="s">
        <v>2248</v>
      </c>
      <c r="L319" s="169"/>
      <c r="Q319" s="96"/>
    </row>
    <row r="320" spans="2:17">
      <c r="B320" s="325" t="s">
        <v>1516</v>
      </c>
      <c r="K320" s="169" t="s">
        <v>2249</v>
      </c>
      <c r="L320" s="169"/>
      <c r="Q320" s="96"/>
    </row>
    <row r="321" spans="2:17">
      <c r="B321" s="325" t="s">
        <v>1517</v>
      </c>
      <c r="K321" s="169" t="s">
        <v>2250</v>
      </c>
      <c r="L321" s="169"/>
      <c r="Q321" s="96"/>
    </row>
    <row r="322" spans="2:17">
      <c r="B322" s="325" t="s">
        <v>1518</v>
      </c>
      <c r="K322" s="169" t="s">
        <v>2251</v>
      </c>
      <c r="L322" s="169"/>
      <c r="Q322" s="96"/>
    </row>
    <row r="323" spans="2:17">
      <c r="B323" s="325" t="s">
        <v>1519</v>
      </c>
      <c r="K323" s="169" t="s">
        <v>2252</v>
      </c>
      <c r="L323" s="169"/>
      <c r="Q323" s="96"/>
    </row>
    <row r="324" spans="2:17">
      <c r="B324" s="325" t="s">
        <v>1520</v>
      </c>
      <c r="K324" s="169" t="s">
        <v>2253</v>
      </c>
      <c r="L324" s="169"/>
      <c r="Q324" s="96"/>
    </row>
    <row r="325" spans="2:17">
      <c r="B325" s="325" t="s">
        <v>1521</v>
      </c>
      <c r="K325" s="169" t="s">
        <v>2254</v>
      </c>
      <c r="L325" s="169"/>
      <c r="Q325" s="96"/>
    </row>
    <row r="326" spans="2:17">
      <c r="B326" s="325" t="s">
        <v>1522</v>
      </c>
      <c r="K326" s="169" t="s">
        <v>2255</v>
      </c>
      <c r="L326" s="169"/>
      <c r="Q326" s="96"/>
    </row>
    <row r="327" spans="2:17">
      <c r="B327" s="325" t="s">
        <v>1523</v>
      </c>
      <c r="K327" s="169" t="s">
        <v>2256</v>
      </c>
      <c r="L327" s="169"/>
      <c r="Q327" s="96"/>
    </row>
    <row r="328" spans="2:17">
      <c r="B328" s="325" t="s">
        <v>1524</v>
      </c>
      <c r="K328" s="169" t="s">
        <v>2257</v>
      </c>
      <c r="L328" s="169"/>
      <c r="Q328" s="96"/>
    </row>
    <row r="329" spans="2:17">
      <c r="B329" s="325" t="s">
        <v>1525</v>
      </c>
      <c r="K329" s="169" t="s">
        <v>2258</v>
      </c>
      <c r="L329" s="169"/>
      <c r="Q329" s="96"/>
    </row>
    <row r="330" spans="2:17">
      <c r="B330" s="325" t="s">
        <v>1526</v>
      </c>
      <c r="K330" s="169" t="s">
        <v>2259</v>
      </c>
      <c r="L330" s="169"/>
      <c r="Q330" s="96"/>
    </row>
    <row r="331" spans="2:17">
      <c r="B331" s="325" t="s">
        <v>1527</v>
      </c>
      <c r="K331" s="169" t="s">
        <v>2260</v>
      </c>
      <c r="L331" s="169"/>
      <c r="Q331" s="96"/>
    </row>
    <row r="332" spans="2:17">
      <c r="B332" s="325" t="s">
        <v>1528</v>
      </c>
      <c r="K332" s="169" t="s">
        <v>2261</v>
      </c>
      <c r="L332" s="169"/>
      <c r="Q332" s="96"/>
    </row>
    <row r="333" spans="2:17">
      <c r="B333" s="325" t="s">
        <v>1529</v>
      </c>
      <c r="K333" s="169" t="s">
        <v>2262</v>
      </c>
      <c r="L333" s="169"/>
      <c r="Q333" s="96"/>
    </row>
    <row r="334" spans="2:17">
      <c r="B334" s="325" t="s">
        <v>1530</v>
      </c>
      <c r="K334" s="169" t="s">
        <v>2263</v>
      </c>
      <c r="L334" s="169"/>
      <c r="Q334" s="96"/>
    </row>
    <row r="335" spans="2:17">
      <c r="B335" s="325" t="s">
        <v>1531</v>
      </c>
      <c r="K335" s="169" t="s">
        <v>2264</v>
      </c>
      <c r="L335" s="169"/>
      <c r="Q335" s="96"/>
    </row>
    <row r="336" spans="2:17">
      <c r="B336" s="325" t="s">
        <v>1532</v>
      </c>
      <c r="K336" s="169" t="s">
        <v>2265</v>
      </c>
      <c r="L336" s="169"/>
      <c r="Q336" s="96"/>
    </row>
    <row r="337" spans="2:17">
      <c r="B337" s="325" t="s">
        <v>1533</v>
      </c>
      <c r="K337" s="169" t="s">
        <v>2266</v>
      </c>
      <c r="L337" s="169"/>
      <c r="Q337" s="96"/>
    </row>
    <row r="338" spans="2:17">
      <c r="B338" s="325" t="s">
        <v>1534</v>
      </c>
      <c r="K338" s="169" t="s">
        <v>2267</v>
      </c>
      <c r="L338" s="169"/>
      <c r="Q338" s="96"/>
    </row>
    <row r="339" spans="2:17">
      <c r="B339" s="325" t="s">
        <v>1535</v>
      </c>
      <c r="K339" s="169" t="s">
        <v>2268</v>
      </c>
      <c r="L339" s="169"/>
      <c r="Q339" s="96"/>
    </row>
    <row r="340" spans="2:17">
      <c r="B340" s="325" t="s">
        <v>1536</v>
      </c>
      <c r="K340" s="169" t="s">
        <v>2269</v>
      </c>
      <c r="L340" s="169"/>
      <c r="Q340" s="96"/>
    </row>
    <row r="341" spans="2:17">
      <c r="B341" s="325" t="s">
        <v>1537</v>
      </c>
      <c r="K341" s="169" t="s">
        <v>2270</v>
      </c>
      <c r="L341" s="169"/>
      <c r="Q341" s="96"/>
    </row>
    <row r="342" spans="2:17">
      <c r="B342" s="325" t="s">
        <v>1538</v>
      </c>
      <c r="K342" s="169" t="s">
        <v>2271</v>
      </c>
      <c r="L342" s="169"/>
      <c r="Q342" s="96"/>
    </row>
    <row r="343" spans="2:17">
      <c r="B343" s="325" t="s">
        <v>1539</v>
      </c>
      <c r="K343" s="169" t="s">
        <v>2272</v>
      </c>
      <c r="L343" s="169"/>
      <c r="Q343" s="96"/>
    </row>
    <row r="344" spans="2:17">
      <c r="B344" s="325" t="s">
        <v>1540</v>
      </c>
      <c r="K344" s="169" t="s">
        <v>2273</v>
      </c>
      <c r="L344" s="169"/>
      <c r="Q344" s="96"/>
    </row>
    <row r="345" spans="2:17" ht="18.75">
      <c r="B345" s="325" t="s">
        <v>1541</v>
      </c>
      <c r="K345" s="323" t="s">
        <v>2274</v>
      </c>
      <c r="L345" s="169"/>
      <c r="Q345" s="96"/>
    </row>
    <row r="346" spans="2:17">
      <c r="B346" s="325" t="s">
        <v>1542</v>
      </c>
      <c r="K346" s="169" t="s">
        <v>2275</v>
      </c>
      <c r="L346" s="169"/>
      <c r="Q346" s="96"/>
    </row>
    <row r="347" spans="2:17">
      <c r="B347" s="325" t="s">
        <v>1543</v>
      </c>
      <c r="K347" s="169" t="s">
        <v>2276</v>
      </c>
      <c r="L347" s="169"/>
      <c r="Q347" s="96"/>
    </row>
    <row r="348" spans="2:17">
      <c r="B348" s="325" t="s">
        <v>1544</v>
      </c>
      <c r="K348" s="169" t="s">
        <v>2277</v>
      </c>
      <c r="L348" s="169"/>
      <c r="Q348" s="96"/>
    </row>
    <row r="349" spans="2:17">
      <c r="B349" s="325" t="s">
        <v>1545</v>
      </c>
      <c r="K349" s="169" t="s">
        <v>2278</v>
      </c>
      <c r="L349" s="169"/>
      <c r="Q349" s="96"/>
    </row>
    <row r="350" spans="2:17">
      <c r="B350" s="325" t="s">
        <v>1546</v>
      </c>
      <c r="K350" s="169" t="s">
        <v>2279</v>
      </c>
      <c r="L350" s="169"/>
      <c r="Q350" s="96"/>
    </row>
    <row r="351" spans="2:17">
      <c r="B351" s="325" t="s">
        <v>1547</v>
      </c>
      <c r="K351" s="169" t="s">
        <v>2280</v>
      </c>
      <c r="L351" s="169"/>
      <c r="Q351" s="96"/>
    </row>
    <row r="352" spans="2:17">
      <c r="B352" s="325" t="s">
        <v>1548</v>
      </c>
      <c r="K352" s="169" t="s">
        <v>2281</v>
      </c>
      <c r="L352" s="169"/>
      <c r="Q352" s="96"/>
    </row>
    <row r="353" spans="2:17">
      <c r="B353" s="325" t="s">
        <v>1549</v>
      </c>
      <c r="K353" s="169" t="s">
        <v>2282</v>
      </c>
      <c r="L353" s="169"/>
      <c r="Q353" s="96"/>
    </row>
    <row r="354" spans="2:17">
      <c r="B354" s="325" t="s">
        <v>1550</v>
      </c>
      <c r="K354" s="169" t="s">
        <v>2283</v>
      </c>
      <c r="L354" s="169"/>
      <c r="Q354" s="96"/>
    </row>
    <row r="355" spans="2:17">
      <c r="B355" s="325" t="s">
        <v>1551</v>
      </c>
      <c r="K355" s="169" t="s">
        <v>2284</v>
      </c>
      <c r="L355" s="169"/>
      <c r="Q355" s="96"/>
    </row>
    <row r="356" spans="2:17">
      <c r="B356" s="325" t="s">
        <v>1552</v>
      </c>
      <c r="K356" s="169" t="s">
        <v>2285</v>
      </c>
      <c r="L356" s="169"/>
      <c r="Q356" s="96"/>
    </row>
    <row r="357" spans="2:17">
      <c r="B357" s="325" t="s">
        <v>1553</v>
      </c>
      <c r="K357" s="169" t="s">
        <v>2286</v>
      </c>
      <c r="L357" s="169"/>
      <c r="Q357" s="96"/>
    </row>
    <row r="358" spans="2:17">
      <c r="B358" s="325" t="s">
        <v>1554</v>
      </c>
      <c r="K358" s="169" t="s">
        <v>2287</v>
      </c>
      <c r="L358" s="169"/>
      <c r="Q358" s="96"/>
    </row>
    <row r="359" spans="2:17">
      <c r="B359" s="325" t="s">
        <v>1555</v>
      </c>
      <c r="K359" s="169" t="s">
        <v>2288</v>
      </c>
      <c r="L359" s="169"/>
      <c r="Q359" s="96"/>
    </row>
    <row r="360" spans="2:17">
      <c r="B360" s="325" t="s">
        <v>1556</v>
      </c>
      <c r="K360" s="169" t="s">
        <v>2289</v>
      </c>
      <c r="L360" s="169"/>
      <c r="Q360" s="96"/>
    </row>
    <row r="361" spans="2:17">
      <c r="B361" s="325" t="s">
        <v>1557</v>
      </c>
      <c r="K361" s="169" t="s">
        <v>2290</v>
      </c>
      <c r="L361" s="169"/>
      <c r="Q361" s="96"/>
    </row>
    <row r="362" spans="2:17">
      <c r="B362" s="325" t="s">
        <v>1558</v>
      </c>
      <c r="K362" s="169" t="s">
        <v>2291</v>
      </c>
      <c r="L362" s="169"/>
      <c r="Q362" s="96"/>
    </row>
    <row r="363" spans="2:17">
      <c r="B363" s="325" t="s">
        <v>1559</v>
      </c>
      <c r="K363" s="169" t="s">
        <v>2292</v>
      </c>
      <c r="L363" s="169"/>
      <c r="Q363" s="96"/>
    </row>
    <row r="364" spans="2:17">
      <c r="B364" s="325" t="s">
        <v>1560</v>
      </c>
      <c r="K364" s="169" t="s">
        <v>2293</v>
      </c>
      <c r="L364" s="169"/>
      <c r="Q364" s="96"/>
    </row>
    <row r="365" spans="2:17">
      <c r="B365" s="325" t="s">
        <v>1561</v>
      </c>
      <c r="K365" s="169" t="s">
        <v>2294</v>
      </c>
      <c r="L365" s="169"/>
      <c r="Q365" s="96"/>
    </row>
    <row r="366" spans="2:17">
      <c r="B366" s="325" t="s">
        <v>1562</v>
      </c>
      <c r="K366" s="169" t="s">
        <v>2295</v>
      </c>
      <c r="L366" s="169"/>
      <c r="Q366" s="96"/>
    </row>
    <row r="367" spans="2:17">
      <c r="B367" s="325" t="s">
        <v>1563</v>
      </c>
      <c r="K367" s="169" t="s">
        <v>2296</v>
      </c>
      <c r="L367" s="169"/>
      <c r="Q367" s="96"/>
    </row>
    <row r="368" spans="2:17">
      <c r="B368" s="325" t="s">
        <v>1564</v>
      </c>
      <c r="K368" s="169" t="s">
        <v>2297</v>
      </c>
      <c r="L368" s="169"/>
      <c r="Q368" s="96"/>
    </row>
    <row r="369" spans="2:17">
      <c r="B369" s="325" t="s">
        <v>1565</v>
      </c>
      <c r="K369" s="169" t="s">
        <v>2298</v>
      </c>
      <c r="L369" s="169"/>
      <c r="Q369" s="96"/>
    </row>
    <row r="370" spans="2:17">
      <c r="B370" s="325" t="s">
        <v>1566</v>
      </c>
      <c r="K370" s="169" t="s">
        <v>2299</v>
      </c>
      <c r="L370" s="169"/>
      <c r="Q370" s="96"/>
    </row>
    <row r="371" spans="2:17">
      <c r="B371" s="325" t="s">
        <v>1567</v>
      </c>
      <c r="K371" s="169" t="s">
        <v>2300</v>
      </c>
      <c r="L371" s="169"/>
      <c r="Q371" s="96"/>
    </row>
    <row r="372" spans="2:17">
      <c r="B372" s="325" t="s">
        <v>1568</v>
      </c>
      <c r="K372" s="169" t="s">
        <v>2301</v>
      </c>
      <c r="L372" s="169"/>
      <c r="Q372" s="96"/>
    </row>
    <row r="373" spans="2:17">
      <c r="B373" s="325" t="s">
        <v>1569</v>
      </c>
      <c r="K373" s="169" t="s">
        <v>2302</v>
      </c>
      <c r="L373" s="169"/>
      <c r="Q373" s="96"/>
    </row>
    <row r="374" spans="2:17">
      <c r="B374" s="325" t="s">
        <v>1570</v>
      </c>
      <c r="K374" s="169" t="s">
        <v>2303</v>
      </c>
      <c r="L374" s="169"/>
      <c r="Q374" s="96"/>
    </row>
    <row r="375" spans="2:17">
      <c r="B375" s="325" t="s">
        <v>1571</v>
      </c>
      <c r="K375" s="169" t="s">
        <v>2304</v>
      </c>
      <c r="L375" s="169"/>
      <c r="Q375" s="96"/>
    </row>
    <row r="376" spans="2:17">
      <c r="B376" s="325" t="s">
        <v>1572</v>
      </c>
      <c r="K376" s="169" t="s">
        <v>2305</v>
      </c>
      <c r="L376" s="169"/>
      <c r="Q376" s="96"/>
    </row>
    <row r="377" spans="2:17" ht="18.75">
      <c r="B377" s="325" t="s">
        <v>1573</v>
      </c>
      <c r="K377" s="323" t="s">
        <v>2306</v>
      </c>
      <c r="L377" s="169"/>
      <c r="Q377" s="96"/>
    </row>
    <row r="378" spans="2:17">
      <c r="B378" s="325" t="s">
        <v>1574</v>
      </c>
      <c r="K378" s="169" t="s">
        <v>2307</v>
      </c>
      <c r="L378" s="169"/>
      <c r="Q378" s="96"/>
    </row>
    <row r="379" spans="2:17">
      <c r="B379" s="325" t="s">
        <v>1575</v>
      </c>
      <c r="K379" s="169" t="s">
        <v>2308</v>
      </c>
      <c r="L379" s="169"/>
      <c r="Q379" s="96"/>
    </row>
    <row r="380" spans="2:17">
      <c r="B380" s="325" t="s">
        <v>1576</v>
      </c>
      <c r="K380" s="169" t="s">
        <v>2309</v>
      </c>
      <c r="L380" s="169"/>
      <c r="Q380" s="96"/>
    </row>
    <row r="381" spans="2:17">
      <c r="B381" s="325" t="s">
        <v>1577</v>
      </c>
      <c r="K381" s="169" t="s">
        <v>2310</v>
      </c>
      <c r="L381" s="169"/>
      <c r="Q381" s="96"/>
    </row>
    <row r="382" spans="2:17">
      <c r="B382" s="325" t="s">
        <v>1578</v>
      </c>
      <c r="K382" s="169" t="s">
        <v>2311</v>
      </c>
      <c r="L382" s="169"/>
      <c r="Q382" s="96"/>
    </row>
    <row r="383" spans="2:17">
      <c r="B383" s="325" t="s">
        <v>1579</v>
      </c>
      <c r="K383" s="169" t="s">
        <v>2312</v>
      </c>
      <c r="L383" s="169"/>
      <c r="Q383" s="96"/>
    </row>
    <row r="384" spans="2:17">
      <c r="B384" s="325" t="s">
        <v>1580</v>
      </c>
      <c r="K384" s="169" t="s">
        <v>2313</v>
      </c>
      <c r="L384" s="169"/>
      <c r="Q384" s="96"/>
    </row>
    <row r="385" spans="2:17">
      <c r="B385" s="325" t="s">
        <v>1581</v>
      </c>
      <c r="K385" s="169" t="s">
        <v>2314</v>
      </c>
      <c r="L385" s="169"/>
      <c r="Q385" s="96"/>
    </row>
    <row r="386" spans="2:17">
      <c r="B386" s="325" t="s">
        <v>1582</v>
      </c>
      <c r="K386" s="169" t="s">
        <v>2315</v>
      </c>
      <c r="L386" s="169"/>
      <c r="Q386" s="96"/>
    </row>
    <row r="387" spans="2:17">
      <c r="B387" s="325" t="s">
        <v>1583</v>
      </c>
      <c r="K387" s="169" t="s">
        <v>2316</v>
      </c>
      <c r="L387" s="169"/>
      <c r="Q387" s="96"/>
    </row>
    <row r="388" spans="2:17">
      <c r="B388" s="325" t="s">
        <v>1584</v>
      </c>
      <c r="K388" s="169" t="s">
        <v>2317</v>
      </c>
      <c r="L388" s="169"/>
      <c r="Q388" s="96"/>
    </row>
    <row r="389" spans="2:17">
      <c r="B389" s="325" t="s">
        <v>1585</v>
      </c>
      <c r="K389" s="169" t="s">
        <v>2318</v>
      </c>
      <c r="L389" s="169"/>
      <c r="Q389" s="96"/>
    </row>
    <row r="390" spans="2:17">
      <c r="B390" s="325" t="s">
        <v>1586</v>
      </c>
      <c r="K390" s="169" t="s">
        <v>2281</v>
      </c>
      <c r="L390" s="169"/>
      <c r="Q390" s="96"/>
    </row>
    <row r="391" spans="2:17">
      <c r="B391" s="325" t="s">
        <v>1587</v>
      </c>
      <c r="K391" s="169" t="s">
        <v>2319</v>
      </c>
      <c r="L391" s="169"/>
      <c r="Q391" s="96"/>
    </row>
    <row r="392" spans="2:17">
      <c r="B392" s="325" t="s">
        <v>1588</v>
      </c>
      <c r="K392" s="169" t="s">
        <v>2320</v>
      </c>
      <c r="L392" s="169"/>
      <c r="Q392" s="96"/>
    </row>
    <row r="393" spans="2:17">
      <c r="B393" s="325" t="s">
        <v>1589</v>
      </c>
      <c r="K393" s="169" t="s">
        <v>2321</v>
      </c>
      <c r="L393" s="169"/>
      <c r="Q393" s="96"/>
    </row>
    <row r="394" spans="2:17">
      <c r="B394" s="325" t="s">
        <v>1590</v>
      </c>
      <c r="K394" s="169" t="s">
        <v>2322</v>
      </c>
      <c r="L394" s="169"/>
      <c r="Q394" s="96"/>
    </row>
    <row r="395" spans="2:17">
      <c r="B395" s="325" t="s">
        <v>1591</v>
      </c>
      <c r="K395" s="169" t="s">
        <v>2323</v>
      </c>
      <c r="L395" s="169"/>
      <c r="Q395" s="96"/>
    </row>
    <row r="396" spans="2:17">
      <c r="B396" s="325" t="s">
        <v>1592</v>
      </c>
      <c r="K396" s="169" t="s">
        <v>2324</v>
      </c>
      <c r="L396" s="169"/>
      <c r="Q396" s="96"/>
    </row>
    <row r="397" spans="2:17">
      <c r="B397" s="325" t="s">
        <v>1593</v>
      </c>
      <c r="K397" s="169" t="s">
        <v>2325</v>
      </c>
      <c r="L397" s="169"/>
      <c r="Q397" s="96"/>
    </row>
    <row r="398" spans="2:17">
      <c r="B398" s="325" t="s">
        <v>1594</v>
      </c>
      <c r="K398" s="169" t="s">
        <v>2326</v>
      </c>
      <c r="L398" s="169"/>
      <c r="Q398" s="96"/>
    </row>
    <row r="399" spans="2:17">
      <c r="B399" s="325" t="s">
        <v>1595</v>
      </c>
      <c r="K399" s="169" t="s">
        <v>2327</v>
      </c>
      <c r="L399" s="169"/>
      <c r="Q399" s="96"/>
    </row>
    <row r="400" spans="2:17">
      <c r="B400" s="325" t="s">
        <v>1596</v>
      </c>
      <c r="K400" s="169" t="s">
        <v>2328</v>
      </c>
      <c r="L400" s="169"/>
      <c r="Q400" s="96"/>
    </row>
    <row r="401" spans="2:17">
      <c r="B401" s="325" t="s">
        <v>1597</v>
      </c>
      <c r="K401" s="169" t="s">
        <v>2329</v>
      </c>
      <c r="L401" s="169"/>
      <c r="Q401" s="96"/>
    </row>
    <row r="402" spans="2:17">
      <c r="B402" s="325" t="s">
        <v>1598</v>
      </c>
      <c r="K402" s="169" t="s">
        <v>2330</v>
      </c>
      <c r="L402" s="169"/>
      <c r="Q402" s="96"/>
    </row>
    <row r="403" spans="2:17">
      <c r="B403" s="325" t="s">
        <v>1599</v>
      </c>
      <c r="K403" s="169" t="s">
        <v>2331</v>
      </c>
      <c r="L403" s="169"/>
      <c r="Q403" s="96"/>
    </row>
    <row r="404" spans="2:17">
      <c r="B404" s="325" t="s">
        <v>1600</v>
      </c>
      <c r="K404" s="169" t="s">
        <v>2332</v>
      </c>
      <c r="L404" s="169"/>
      <c r="Q404" s="96"/>
    </row>
    <row r="405" spans="2:17">
      <c r="B405" s="325" t="s">
        <v>1601</v>
      </c>
      <c r="K405" s="169" t="s">
        <v>2333</v>
      </c>
      <c r="L405" s="169"/>
      <c r="Q405" s="96"/>
    </row>
    <row r="406" spans="2:17">
      <c r="B406" s="325" t="s">
        <v>1602</v>
      </c>
      <c r="K406" s="169" t="s">
        <v>2334</v>
      </c>
      <c r="L406" s="169"/>
      <c r="Q406" s="96"/>
    </row>
    <row r="407" spans="2:17">
      <c r="B407" s="325" t="s">
        <v>1603</v>
      </c>
      <c r="K407" s="169" t="s">
        <v>2335</v>
      </c>
      <c r="L407" s="169"/>
      <c r="Q407" s="96"/>
    </row>
    <row r="408" spans="2:17">
      <c r="B408" s="325" t="s">
        <v>1604</v>
      </c>
      <c r="K408" s="169" t="s">
        <v>2336</v>
      </c>
      <c r="L408" s="169"/>
      <c r="Q408" s="96"/>
    </row>
    <row r="409" spans="2:17">
      <c r="B409" s="325" t="s">
        <v>1605</v>
      </c>
      <c r="K409" s="169" t="s">
        <v>2337</v>
      </c>
      <c r="L409" s="169"/>
      <c r="Q409" s="96"/>
    </row>
    <row r="410" spans="2:17">
      <c r="B410" s="325" t="s">
        <v>1606</v>
      </c>
      <c r="K410" s="169" t="s">
        <v>2338</v>
      </c>
      <c r="L410" s="169"/>
      <c r="Q410" s="96"/>
    </row>
    <row r="411" spans="2:17">
      <c r="B411" s="325" t="s">
        <v>1607</v>
      </c>
      <c r="K411" s="169" t="s">
        <v>2339</v>
      </c>
      <c r="L411" s="169"/>
      <c r="Q411" s="96"/>
    </row>
    <row r="412" spans="2:17">
      <c r="B412" s="325" t="s">
        <v>1608</v>
      </c>
      <c r="K412" s="169" t="s">
        <v>2340</v>
      </c>
      <c r="L412" s="169"/>
      <c r="Q412" s="96"/>
    </row>
    <row r="413" spans="2:17">
      <c r="B413" s="325" t="s">
        <v>1609</v>
      </c>
      <c r="K413" s="169" t="s">
        <v>2341</v>
      </c>
      <c r="L413" s="169"/>
      <c r="Q413" s="96"/>
    </row>
    <row r="414" spans="2:17">
      <c r="B414" s="325" t="s">
        <v>1610</v>
      </c>
      <c r="K414" s="169" t="s">
        <v>2342</v>
      </c>
      <c r="L414" s="169"/>
      <c r="Q414" s="96"/>
    </row>
    <row r="415" spans="2:17">
      <c r="B415" s="325" t="s">
        <v>1611</v>
      </c>
      <c r="K415" s="169" t="s">
        <v>2343</v>
      </c>
      <c r="L415" s="169"/>
      <c r="Q415" s="96"/>
    </row>
    <row r="416" spans="2:17">
      <c r="B416" s="325" t="s">
        <v>1612</v>
      </c>
      <c r="K416" s="169" t="s">
        <v>2344</v>
      </c>
      <c r="L416" s="169"/>
      <c r="Q416" s="96"/>
    </row>
    <row r="417" spans="2:17">
      <c r="B417" s="325" t="s">
        <v>1613</v>
      </c>
      <c r="K417" s="169" t="s">
        <v>2345</v>
      </c>
      <c r="L417" s="169"/>
      <c r="Q417" s="96"/>
    </row>
    <row r="418" spans="2:17">
      <c r="B418" s="325" t="s">
        <v>1614</v>
      </c>
      <c r="K418" s="169" t="s">
        <v>2346</v>
      </c>
      <c r="L418" s="169"/>
      <c r="Q418" s="96"/>
    </row>
    <row r="419" spans="2:17">
      <c r="B419" s="325" t="s">
        <v>1615</v>
      </c>
      <c r="K419" s="169" t="s">
        <v>2347</v>
      </c>
      <c r="L419" s="169"/>
      <c r="Q419" s="96"/>
    </row>
    <row r="420" spans="2:17">
      <c r="B420" s="325" t="s">
        <v>1616</v>
      </c>
      <c r="K420" s="169" t="s">
        <v>2348</v>
      </c>
      <c r="L420" s="169"/>
      <c r="Q420" s="96"/>
    </row>
    <row r="421" spans="2:17">
      <c r="B421" s="325" t="s">
        <v>1617</v>
      </c>
      <c r="K421" s="169" t="s">
        <v>2349</v>
      </c>
      <c r="L421" s="169"/>
      <c r="Q421" s="96"/>
    </row>
    <row r="422" spans="2:17">
      <c r="B422" s="325" t="s">
        <v>1618</v>
      </c>
      <c r="K422" s="169" t="s">
        <v>2350</v>
      </c>
      <c r="L422" s="169"/>
      <c r="Q422" s="96"/>
    </row>
    <row r="423" spans="2:17">
      <c r="B423" s="325" t="s">
        <v>1619</v>
      </c>
      <c r="K423" s="169" t="s">
        <v>2351</v>
      </c>
      <c r="L423" s="169"/>
      <c r="Q423" s="96"/>
    </row>
    <row r="424" spans="2:17">
      <c r="B424" s="325" t="s">
        <v>1620</v>
      </c>
      <c r="K424" s="169" t="s">
        <v>2352</v>
      </c>
      <c r="L424" s="169"/>
      <c r="Q424" s="96"/>
    </row>
    <row r="425" spans="2:17">
      <c r="B425" s="325" t="s">
        <v>1621</v>
      </c>
      <c r="K425" s="169" t="s">
        <v>2353</v>
      </c>
      <c r="L425" s="169"/>
      <c r="Q425" s="96"/>
    </row>
    <row r="426" spans="2:17">
      <c r="B426" s="325" t="s">
        <v>1622</v>
      </c>
      <c r="K426" s="169" t="s">
        <v>2354</v>
      </c>
      <c r="L426" s="169"/>
      <c r="Q426" s="96"/>
    </row>
    <row r="427" spans="2:17">
      <c r="B427" s="325" t="s">
        <v>1623</v>
      </c>
      <c r="K427" s="169" t="s">
        <v>2355</v>
      </c>
      <c r="L427" s="169"/>
      <c r="Q427" s="96"/>
    </row>
    <row r="428" spans="2:17">
      <c r="B428" s="325" t="s">
        <v>1624</v>
      </c>
      <c r="K428" s="169" t="s">
        <v>2356</v>
      </c>
      <c r="L428" s="169"/>
      <c r="Q428" s="96"/>
    </row>
    <row r="429" spans="2:17">
      <c r="B429" s="325" t="s">
        <v>1625</v>
      </c>
      <c r="K429" s="169" t="s">
        <v>2357</v>
      </c>
      <c r="L429" s="169"/>
      <c r="Q429" s="96"/>
    </row>
    <row r="430" spans="2:17">
      <c r="B430" s="325" t="s">
        <v>1626</v>
      </c>
      <c r="K430" s="169" t="s">
        <v>2358</v>
      </c>
      <c r="L430" s="169"/>
      <c r="Q430" s="96"/>
    </row>
    <row r="431" spans="2:17">
      <c r="B431" s="325" t="s">
        <v>1627</v>
      </c>
      <c r="K431" s="169" t="s">
        <v>2359</v>
      </c>
      <c r="L431" s="169"/>
      <c r="Q431" s="96"/>
    </row>
    <row r="432" spans="2:17">
      <c r="B432" s="325" t="s">
        <v>1628</v>
      </c>
      <c r="K432" s="169" t="s">
        <v>2360</v>
      </c>
      <c r="L432" s="169"/>
      <c r="Q432" s="96"/>
    </row>
    <row r="433" spans="2:17">
      <c r="B433" s="325" t="s">
        <v>1629</v>
      </c>
      <c r="K433" s="169" t="s">
        <v>2361</v>
      </c>
      <c r="L433" s="169"/>
      <c r="Q433" s="96"/>
    </row>
    <row r="434" spans="2:17">
      <c r="B434" s="325" t="s">
        <v>1630</v>
      </c>
      <c r="K434" s="169" t="s">
        <v>2362</v>
      </c>
      <c r="L434" s="169"/>
      <c r="Q434" s="96"/>
    </row>
    <row r="435" spans="2:17">
      <c r="B435" s="325" t="s">
        <v>1631</v>
      </c>
      <c r="K435" s="169" t="s">
        <v>2363</v>
      </c>
      <c r="L435" s="169"/>
      <c r="Q435" s="96"/>
    </row>
    <row r="436" spans="2:17">
      <c r="B436" s="325" t="s">
        <v>1632</v>
      </c>
      <c r="K436" s="169" t="s">
        <v>2364</v>
      </c>
      <c r="L436" s="169"/>
      <c r="Q436" s="96"/>
    </row>
    <row r="437" spans="2:17">
      <c r="B437" s="325" t="s">
        <v>1633</v>
      </c>
      <c r="K437" s="169" t="s">
        <v>2365</v>
      </c>
      <c r="L437" s="169"/>
      <c r="Q437" s="96"/>
    </row>
    <row r="438" spans="2:17">
      <c r="B438" s="325" t="s">
        <v>1634</v>
      </c>
      <c r="K438" s="169" t="s">
        <v>2366</v>
      </c>
      <c r="L438" s="169"/>
      <c r="Q438" s="96"/>
    </row>
    <row r="439" spans="2:17">
      <c r="B439" s="325" t="s">
        <v>1635</v>
      </c>
      <c r="K439" s="169" t="s">
        <v>2367</v>
      </c>
      <c r="L439" s="169"/>
      <c r="Q439" s="96"/>
    </row>
    <row r="440" spans="2:17">
      <c r="B440" s="325" t="s">
        <v>1636</v>
      </c>
      <c r="K440" s="169" t="s">
        <v>2368</v>
      </c>
      <c r="L440" s="169"/>
      <c r="Q440" s="96"/>
    </row>
    <row r="441" spans="2:17">
      <c r="B441" s="325" t="s">
        <v>1637</v>
      </c>
      <c r="K441" s="169" t="s">
        <v>2369</v>
      </c>
      <c r="L441" s="169"/>
      <c r="Q441" s="96"/>
    </row>
    <row r="442" spans="2:17">
      <c r="B442" s="325" t="s">
        <v>1638</v>
      </c>
      <c r="K442" s="169" t="s">
        <v>2370</v>
      </c>
      <c r="L442" s="169"/>
      <c r="Q442" s="96"/>
    </row>
    <row r="443" spans="2:17">
      <c r="B443" s="325" t="s">
        <v>1639</v>
      </c>
      <c r="K443" s="169" t="s">
        <v>2371</v>
      </c>
      <c r="L443" s="169"/>
      <c r="Q443" s="96"/>
    </row>
    <row r="444" spans="2:17">
      <c r="B444" s="325" t="s">
        <v>1640</v>
      </c>
      <c r="K444" s="169" t="s">
        <v>2372</v>
      </c>
      <c r="L444" s="169"/>
      <c r="Q444" s="96"/>
    </row>
    <row r="445" spans="2:17">
      <c r="B445" s="325" t="s">
        <v>1641</v>
      </c>
      <c r="K445" s="169" t="s">
        <v>2373</v>
      </c>
      <c r="L445" s="169"/>
      <c r="Q445" s="96"/>
    </row>
    <row r="446" spans="2:17">
      <c r="B446" s="325" t="s">
        <v>1642</v>
      </c>
      <c r="K446" s="169" t="s">
        <v>2374</v>
      </c>
      <c r="L446" s="169"/>
      <c r="Q446" s="96"/>
    </row>
    <row r="447" spans="2:17">
      <c r="B447" s="325" t="s">
        <v>1643</v>
      </c>
      <c r="K447" s="169" t="s">
        <v>2375</v>
      </c>
      <c r="L447" s="169"/>
      <c r="Q447" s="96"/>
    </row>
    <row r="448" spans="2:17">
      <c r="B448" s="325" t="s">
        <v>1644</v>
      </c>
      <c r="K448" s="169" t="s">
        <v>2376</v>
      </c>
      <c r="L448" s="169"/>
      <c r="Q448" s="96"/>
    </row>
    <row r="449" spans="2:17">
      <c r="B449" s="325" t="s">
        <v>1645</v>
      </c>
      <c r="K449" s="169" t="s">
        <v>2377</v>
      </c>
      <c r="L449" s="169"/>
      <c r="Q449" s="96"/>
    </row>
    <row r="450" spans="2:17">
      <c r="B450" s="325" t="s">
        <v>1646</v>
      </c>
      <c r="K450" s="169" t="s">
        <v>2378</v>
      </c>
      <c r="L450" s="169"/>
      <c r="Q450" s="96"/>
    </row>
    <row r="451" spans="2:17">
      <c r="B451" s="325" t="s">
        <v>1647</v>
      </c>
      <c r="K451" s="169" t="s">
        <v>2379</v>
      </c>
      <c r="L451" s="169"/>
      <c r="Q451" s="96"/>
    </row>
    <row r="452" spans="2:17">
      <c r="B452" s="325" t="s">
        <v>1648</v>
      </c>
      <c r="K452" s="169" t="s">
        <v>2380</v>
      </c>
      <c r="L452" s="169"/>
      <c r="Q452" s="96"/>
    </row>
    <row r="453" spans="2:17">
      <c r="B453" s="325" t="s">
        <v>1649</v>
      </c>
      <c r="K453" s="169" t="s">
        <v>2381</v>
      </c>
      <c r="L453" s="169"/>
      <c r="Q453" s="96"/>
    </row>
    <row r="454" spans="2:17">
      <c r="B454" s="325" t="s">
        <v>1650</v>
      </c>
      <c r="K454" s="169" t="s">
        <v>2382</v>
      </c>
      <c r="L454" s="169"/>
      <c r="Q454" s="96"/>
    </row>
    <row r="455" spans="2:17">
      <c r="B455" s="325" t="s">
        <v>1651</v>
      </c>
      <c r="K455" s="169" t="s">
        <v>2383</v>
      </c>
      <c r="L455" s="169"/>
      <c r="Q455" s="96"/>
    </row>
    <row r="456" spans="2:17">
      <c r="B456" s="325" t="s">
        <v>1652</v>
      </c>
      <c r="K456" s="169" t="s">
        <v>2384</v>
      </c>
      <c r="L456" s="169"/>
      <c r="Q456" s="96"/>
    </row>
    <row r="457" spans="2:17">
      <c r="B457" s="325" t="s">
        <v>1653</v>
      </c>
      <c r="K457" s="169" t="s">
        <v>2385</v>
      </c>
      <c r="L457" s="169"/>
      <c r="Q457" s="96"/>
    </row>
    <row r="458" spans="2:17">
      <c r="B458" s="325" t="s">
        <v>1654</v>
      </c>
      <c r="K458" s="169" t="s">
        <v>2386</v>
      </c>
      <c r="L458" s="169"/>
      <c r="Q458" s="96"/>
    </row>
    <row r="459" spans="2:17">
      <c r="B459" s="325" t="s">
        <v>1655</v>
      </c>
      <c r="K459" s="169" t="s">
        <v>2387</v>
      </c>
      <c r="L459" s="169"/>
      <c r="Q459" s="96"/>
    </row>
    <row r="460" spans="2:17">
      <c r="B460" s="325" t="s">
        <v>1656</v>
      </c>
      <c r="K460" s="169" t="s">
        <v>2388</v>
      </c>
      <c r="L460" s="169"/>
      <c r="Q460" s="96"/>
    </row>
    <row r="461" spans="2:17">
      <c r="B461" s="325" t="s">
        <v>1657</v>
      </c>
      <c r="K461" s="169" t="s">
        <v>2389</v>
      </c>
      <c r="L461" s="169"/>
      <c r="Q461" s="96"/>
    </row>
    <row r="462" spans="2:17">
      <c r="B462" s="325" t="s">
        <v>1658</v>
      </c>
      <c r="K462" s="169" t="s">
        <v>2390</v>
      </c>
      <c r="L462" s="169"/>
      <c r="Q462" s="96"/>
    </row>
    <row r="463" spans="2:17">
      <c r="B463" s="325" t="s">
        <v>1659</v>
      </c>
      <c r="K463" s="169" t="s">
        <v>2391</v>
      </c>
      <c r="L463" s="169"/>
      <c r="Q463" s="96"/>
    </row>
    <row r="464" spans="2:17">
      <c r="B464" s="325" t="s">
        <v>1660</v>
      </c>
      <c r="K464" s="169" t="s">
        <v>2392</v>
      </c>
      <c r="L464" s="169"/>
      <c r="Q464" s="96"/>
    </row>
    <row r="465" spans="2:17">
      <c r="B465" s="325" t="s">
        <v>1661</v>
      </c>
      <c r="K465" s="169" t="s">
        <v>2393</v>
      </c>
      <c r="L465" s="169"/>
      <c r="Q465" s="96"/>
    </row>
    <row r="466" spans="2:17">
      <c r="B466" s="325" t="s">
        <v>1662</v>
      </c>
      <c r="K466" s="169" t="s">
        <v>2394</v>
      </c>
      <c r="L466" s="169"/>
      <c r="Q466" s="96"/>
    </row>
    <row r="467" spans="2:17">
      <c r="B467" s="325" t="s">
        <v>1663</v>
      </c>
      <c r="K467" s="169" t="s">
        <v>2395</v>
      </c>
      <c r="L467" s="169"/>
      <c r="Q467" s="96"/>
    </row>
    <row r="468" spans="2:17">
      <c r="B468" s="325" t="s">
        <v>1664</v>
      </c>
      <c r="K468" s="169" t="s">
        <v>2396</v>
      </c>
      <c r="L468" s="169"/>
      <c r="Q468" s="96"/>
    </row>
    <row r="469" spans="2:17">
      <c r="B469" s="325" t="s">
        <v>1665</v>
      </c>
      <c r="K469" s="169" t="s">
        <v>2397</v>
      </c>
      <c r="L469" s="169"/>
      <c r="Q469" s="96"/>
    </row>
    <row r="470" spans="2:17">
      <c r="B470" s="325" t="s">
        <v>1666</v>
      </c>
      <c r="K470" s="169" t="s">
        <v>2398</v>
      </c>
      <c r="L470" s="169"/>
      <c r="Q470" s="96"/>
    </row>
    <row r="471" spans="2:17">
      <c r="B471" s="325" t="s">
        <v>1667</v>
      </c>
      <c r="K471" s="169" t="s">
        <v>2399</v>
      </c>
      <c r="L471" s="169"/>
      <c r="Q471" s="96"/>
    </row>
    <row r="472" spans="2:17">
      <c r="B472" s="325" t="s">
        <v>1668</v>
      </c>
      <c r="K472" s="169" t="s">
        <v>2400</v>
      </c>
      <c r="L472" s="169"/>
      <c r="Q472" s="96"/>
    </row>
    <row r="473" spans="2:17" ht="18.75">
      <c r="B473" s="324" t="s">
        <v>1669</v>
      </c>
      <c r="C473" s="323"/>
      <c r="K473" s="169" t="s">
        <v>2401</v>
      </c>
      <c r="L473" s="169"/>
      <c r="Q473" s="96"/>
    </row>
    <row r="474" spans="2:17">
      <c r="B474" s="325" t="s">
        <v>1670</v>
      </c>
      <c r="K474" s="169" t="s">
        <v>2402</v>
      </c>
      <c r="L474" s="169"/>
      <c r="Q474" s="96"/>
    </row>
    <row r="475" spans="2:17">
      <c r="B475" s="325" t="s">
        <v>1671</v>
      </c>
      <c r="K475" s="169" t="s">
        <v>2403</v>
      </c>
      <c r="L475" s="169"/>
      <c r="Q475" s="96"/>
    </row>
    <row r="476" spans="2:17">
      <c r="B476" s="325" t="s">
        <v>1672</v>
      </c>
      <c r="K476" s="169" t="s">
        <v>2404</v>
      </c>
      <c r="L476" s="169"/>
      <c r="Q476" s="96"/>
    </row>
    <row r="477" spans="2:17">
      <c r="B477" s="325" t="s">
        <v>1673</v>
      </c>
      <c r="K477" s="169" t="s">
        <v>2405</v>
      </c>
      <c r="L477" s="169"/>
      <c r="Q477" s="96"/>
    </row>
    <row r="478" spans="2:17">
      <c r="B478" s="325" t="s">
        <v>1674</v>
      </c>
      <c r="K478" s="169" t="s">
        <v>2406</v>
      </c>
      <c r="L478" s="169"/>
      <c r="Q478" s="96"/>
    </row>
    <row r="479" spans="2:17">
      <c r="B479" s="325" t="s">
        <v>1675</v>
      </c>
      <c r="K479" s="169" t="s">
        <v>2407</v>
      </c>
      <c r="L479" s="169"/>
      <c r="Q479" s="96"/>
    </row>
    <row r="480" spans="2:17">
      <c r="B480" s="325" t="s">
        <v>1676</v>
      </c>
      <c r="K480" s="169" t="s">
        <v>2408</v>
      </c>
      <c r="L480" s="169"/>
      <c r="Q480" s="96"/>
    </row>
    <row r="481" spans="2:17">
      <c r="B481" s="325" t="s">
        <v>1677</v>
      </c>
      <c r="K481" s="169" t="s">
        <v>2409</v>
      </c>
      <c r="L481" s="169"/>
      <c r="Q481" s="96"/>
    </row>
    <row r="482" spans="2:17">
      <c r="B482" s="325" t="s">
        <v>1678</v>
      </c>
      <c r="K482" s="169" t="s">
        <v>2410</v>
      </c>
      <c r="L482" s="169"/>
      <c r="Q482" s="96"/>
    </row>
    <row r="483" spans="2:17">
      <c r="B483" s="325" t="s">
        <v>1679</v>
      </c>
      <c r="K483" s="169" t="s">
        <v>2411</v>
      </c>
      <c r="L483" s="169"/>
      <c r="Q483" s="96"/>
    </row>
    <row r="484" spans="2:17">
      <c r="B484" s="325" t="s">
        <v>1680</v>
      </c>
      <c r="K484" s="169" t="s">
        <v>2412</v>
      </c>
      <c r="L484" s="169"/>
      <c r="Q484" s="96"/>
    </row>
    <row r="485" spans="2:17">
      <c r="B485" s="325" t="s">
        <v>1681</v>
      </c>
      <c r="K485" s="169" t="s">
        <v>2413</v>
      </c>
      <c r="L485" s="169"/>
      <c r="Q485" s="96"/>
    </row>
    <row r="486" spans="2:17">
      <c r="B486" s="325" t="s">
        <v>1682</v>
      </c>
      <c r="K486" s="169" t="s">
        <v>2414</v>
      </c>
      <c r="L486" s="169"/>
      <c r="Q486" s="96"/>
    </row>
    <row r="487" spans="2:17">
      <c r="B487" s="325" t="s">
        <v>1683</v>
      </c>
      <c r="K487" s="169" t="s">
        <v>2415</v>
      </c>
      <c r="L487" s="169"/>
      <c r="Q487" s="96"/>
    </row>
    <row r="488" spans="2:17">
      <c r="B488" s="325" t="s">
        <v>1684</v>
      </c>
      <c r="K488" s="169" t="s">
        <v>2416</v>
      </c>
      <c r="L488" s="169"/>
      <c r="Q488" s="96"/>
    </row>
    <row r="489" spans="2:17">
      <c r="B489" s="325" t="s">
        <v>1685</v>
      </c>
      <c r="K489" s="169" t="s">
        <v>2417</v>
      </c>
      <c r="L489" s="169"/>
      <c r="Q489" s="96"/>
    </row>
    <row r="490" spans="2:17">
      <c r="B490" s="325" t="s">
        <v>1686</v>
      </c>
      <c r="K490" s="169" t="s">
        <v>2418</v>
      </c>
      <c r="L490" s="169"/>
      <c r="Q490" s="96"/>
    </row>
    <row r="491" spans="2:17">
      <c r="B491" s="325" t="s">
        <v>1687</v>
      </c>
      <c r="K491" s="169" t="s">
        <v>2419</v>
      </c>
      <c r="L491" s="169"/>
      <c r="Q491" s="96"/>
    </row>
    <row r="492" spans="2:17">
      <c r="B492" s="325" t="s">
        <v>1688</v>
      </c>
      <c r="K492" s="169" t="s">
        <v>2420</v>
      </c>
      <c r="L492" s="169"/>
      <c r="Q492" s="96"/>
    </row>
    <row r="493" spans="2:17" ht="18.75">
      <c r="B493" s="325" t="s">
        <v>1689</v>
      </c>
      <c r="K493" s="323" t="s">
        <v>2421</v>
      </c>
      <c r="L493" s="169"/>
      <c r="Q493" s="96"/>
    </row>
    <row r="494" spans="2:17">
      <c r="B494" s="325" t="s">
        <v>1690</v>
      </c>
      <c r="K494" s="169" t="s">
        <v>2422</v>
      </c>
      <c r="L494" s="169"/>
      <c r="Q494" s="96"/>
    </row>
    <row r="495" spans="2:17">
      <c r="B495" s="325" t="s">
        <v>1691</v>
      </c>
      <c r="K495" s="169" t="s">
        <v>2423</v>
      </c>
      <c r="L495" s="169"/>
      <c r="Q495" s="96"/>
    </row>
    <row r="496" spans="2:17">
      <c r="B496" s="325" t="s">
        <v>1692</v>
      </c>
      <c r="K496" s="169" t="s">
        <v>2424</v>
      </c>
      <c r="L496" s="169"/>
      <c r="Q496" s="96"/>
    </row>
    <row r="497" spans="2:17">
      <c r="B497" s="325" t="s">
        <v>1693</v>
      </c>
      <c r="K497" s="169" t="s">
        <v>2425</v>
      </c>
      <c r="L497" s="169"/>
      <c r="Q497" s="96"/>
    </row>
    <row r="498" spans="2:17">
      <c r="B498" s="325" t="s">
        <v>1694</v>
      </c>
      <c r="K498" s="169" t="s">
        <v>2426</v>
      </c>
      <c r="L498" s="169"/>
      <c r="Q498" s="96"/>
    </row>
    <row r="499" spans="2:17">
      <c r="B499" s="325" t="s">
        <v>1695</v>
      </c>
      <c r="K499" s="169" t="s">
        <v>2427</v>
      </c>
      <c r="L499" s="169"/>
      <c r="Q499" s="96"/>
    </row>
    <row r="500" spans="2:17">
      <c r="B500" s="325" t="s">
        <v>1696</v>
      </c>
      <c r="K500" s="169" t="s">
        <v>2428</v>
      </c>
      <c r="L500" s="169"/>
      <c r="Q500" s="96"/>
    </row>
    <row r="501" spans="2:17">
      <c r="B501" s="325" t="s">
        <v>1697</v>
      </c>
      <c r="K501" s="169" t="s">
        <v>2429</v>
      </c>
      <c r="L501" s="169"/>
      <c r="Q501" s="96"/>
    </row>
    <row r="502" spans="2:17">
      <c r="B502" s="325" t="s">
        <v>1698</v>
      </c>
      <c r="K502" s="169" t="s">
        <v>2430</v>
      </c>
      <c r="L502" s="169"/>
      <c r="Q502" s="96"/>
    </row>
    <row r="503" spans="2:17">
      <c r="B503" s="325" t="s">
        <v>1699</v>
      </c>
      <c r="K503" s="169" t="s">
        <v>2431</v>
      </c>
      <c r="L503" s="169"/>
      <c r="Q503" s="96"/>
    </row>
    <row r="504" spans="2:17">
      <c r="B504" s="325" t="s">
        <v>1700</v>
      </c>
      <c r="K504" s="169" t="s">
        <v>2432</v>
      </c>
      <c r="L504" s="169"/>
      <c r="Q504" s="96"/>
    </row>
    <row r="505" spans="2:17">
      <c r="B505" s="325" t="s">
        <v>1701</v>
      </c>
      <c r="K505" s="169" t="s">
        <v>2433</v>
      </c>
      <c r="L505" s="169"/>
      <c r="Q505" s="96"/>
    </row>
    <row r="506" spans="2:17">
      <c r="B506" s="325" t="s">
        <v>1702</v>
      </c>
      <c r="K506" s="169" t="s">
        <v>2434</v>
      </c>
      <c r="L506" s="169"/>
      <c r="Q506" s="96"/>
    </row>
    <row r="507" spans="2:17">
      <c r="B507" s="325" t="s">
        <v>1703</v>
      </c>
      <c r="K507" s="169" t="s">
        <v>2435</v>
      </c>
      <c r="L507" s="169"/>
      <c r="Q507" s="96"/>
    </row>
    <row r="508" spans="2:17">
      <c r="B508" s="325" t="s">
        <v>1704</v>
      </c>
      <c r="K508" s="169" t="s">
        <v>2436</v>
      </c>
      <c r="L508" s="169"/>
      <c r="Q508" s="96"/>
    </row>
    <row r="509" spans="2:17">
      <c r="B509" s="325" t="s">
        <v>1705</v>
      </c>
      <c r="K509" s="169" t="s">
        <v>2437</v>
      </c>
      <c r="L509" s="169"/>
      <c r="Q509" s="96"/>
    </row>
    <row r="510" spans="2:17">
      <c r="B510" s="325" t="s">
        <v>1706</v>
      </c>
      <c r="K510" s="169" t="s">
        <v>2438</v>
      </c>
      <c r="L510" s="169"/>
      <c r="Q510" s="96"/>
    </row>
    <row r="511" spans="2:17">
      <c r="B511" s="325" t="s">
        <v>1707</v>
      </c>
      <c r="K511" s="169" t="s">
        <v>2439</v>
      </c>
      <c r="L511" s="169"/>
      <c r="Q511" s="96"/>
    </row>
    <row r="512" spans="2:17">
      <c r="B512" s="325" t="s">
        <v>1708</v>
      </c>
      <c r="K512" s="169" t="s">
        <v>2440</v>
      </c>
      <c r="L512" s="169"/>
      <c r="Q512" s="96"/>
    </row>
    <row r="513" spans="2:17">
      <c r="B513" s="325" t="s">
        <v>1709</v>
      </c>
      <c r="K513" s="169" t="s">
        <v>2441</v>
      </c>
      <c r="L513" s="169"/>
      <c r="Q513" s="96"/>
    </row>
    <row r="514" spans="2:17">
      <c r="B514" s="325" t="s">
        <v>1710</v>
      </c>
      <c r="K514" s="169" t="s">
        <v>2442</v>
      </c>
      <c r="L514" s="169"/>
      <c r="Q514" s="96"/>
    </row>
    <row r="515" spans="2:17">
      <c r="B515" s="325" t="s">
        <v>1711</v>
      </c>
      <c r="K515" s="169" t="s">
        <v>2443</v>
      </c>
      <c r="L515" s="169"/>
      <c r="Q515" s="96"/>
    </row>
    <row r="516" spans="2:17">
      <c r="B516" s="325" t="s">
        <v>1712</v>
      </c>
      <c r="K516" s="169" t="s">
        <v>2444</v>
      </c>
      <c r="L516" s="169"/>
      <c r="Q516" s="96"/>
    </row>
    <row r="517" spans="2:17">
      <c r="B517" s="325" t="s">
        <v>1713</v>
      </c>
      <c r="K517" s="169" t="s">
        <v>2445</v>
      </c>
      <c r="L517" s="169"/>
      <c r="Q517" s="96"/>
    </row>
    <row r="518" spans="2:17">
      <c r="B518" s="325" t="s">
        <v>1714</v>
      </c>
      <c r="K518" s="169" t="s">
        <v>2446</v>
      </c>
      <c r="L518" s="169"/>
      <c r="Q518" s="96"/>
    </row>
    <row r="519" spans="2:17">
      <c r="B519" s="325" t="s">
        <v>1715</v>
      </c>
      <c r="K519" s="169" t="s">
        <v>2447</v>
      </c>
      <c r="L519" s="169"/>
      <c r="Q519" s="96"/>
    </row>
    <row r="520" spans="2:17">
      <c r="B520" s="325" t="s">
        <v>1716</v>
      </c>
      <c r="K520" s="169" t="s">
        <v>2448</v>
      </c>
      <c r="L520" s="169"/>
      <c r="Q520" s="96"/>
    </row>
    <row r="521" spans="2:17">
      <c r="B521" s="325" t="s">
        <v>1717</v>
      </c>
      <c r="K521" s="169" t="s">
        <v>2449</v>
      </c>
      <c r="L521" s="169"/>
      <c r="Q521" s="96"/>
    </row>
    <row r="522" spans="2:17">
      <c r="B522" s="325" t="s">
        <v>1718</v>
      </c>
      <c r="K522" s="169" t="s">
        <v>2450</v>
      </c>
      <c r="L522" s="169"/>
      <c r="Q522" s="96"/>
    </row>
    <row r="523" spans="2:17">
      <c r="B523" s="325" t="s">
        <v>1719</v>
      </c>
      <c r="K523" s="169" t="s">
        <v>2451</v>
      </c>
      <c r="L523" s="169"/>
      <c r="Q523" s="96"/>
    </row>
    <row r="524" spans="2:17">
      <c r="B524" s="325" t="s">
        <v>1720</v>
      </c>
      <c r="K524" s="169" t="s">
        <v>2452</v>
      </c>
      <c r="L524" s="169"/>
      <c r="Q524" s="96"/>
    </row>
    <row r="525" spans="2:17">
      <c r="B525" s="325" t="s">
        <v>1721</v>
      </c>
      <c r="K525" s="169" t="s">
        <v>2453</v>
      </c>
      <c r="L525" s="169"/>
      <c r="Q525" s="96"/>
    </row>
    <row r="526" spans="2:17">
      <c r="B526" s="325" t="s">
        <v>1722</v>
      </c>
      <c r="K526" s="169" t="s">
        <v>2454</v>
      </c>
      <c r="L526" s="169"/>
      <c r="Q526" s="96"/>
    </row>
    <row r="527" spans="2:17">
      <c r="B527" s="325" t="s">
        <v>1723</v>
      </c>
      <c r="K527" s="169" t="s">
        <v>2455</v>
      </c>
      <c r="L527" s="169"/>
      <c r="Q527" s="96"/>
    </row>
    <row r="528" spans="2:17">
      <c r="B528" s="325" t="s">
        <v>1724</v>
      </c>
      <c r="K528" s="169" t="s">
        <v>2456</v>
      </c>
      <c r="L528" s="169"/>
      <c r="Q528" s="96"/>
    </row>
    <row r="529" spans="2:17">
      <c r="B529" s="325" t="s">
        <v>1725</v>
      </c>
      <c r="K529" s="169" t="s">
        <v>2457</v>
      </c>
      <c r="L529" s="169"/>
      <c r="Q529" s="96"/>
    </row>
    <row r="530" spans="2:17">
      <c r="B530" s="325" t="s">
        <v>1726</v>
      </c>
      <c r="K530" s="169" t="s">
        <v>2458</v>
      </c>
      <c r="L530" s="169"/>
      <c r="Q530" s="96"/>
    </row>
    <row r="531" spans="2:17">
      <c r="B531" s="325" t="s">
        <v>1727</v>
      </c>
      <c r="K531" s="169" t="s">
        <v>2459</v>
      </c>
      <c r="L531" s="169"/>
      <c r="Q531" s="96"/>
    </row>
    <row r="532" spans="2:17">
      <c r="B532" s="325" t="s">
        <v>1728</v>
      </c>
      <c r="K532" s="169" t="s">
        <v>2460</v>
      </c>
      <c r="L532" s="169"/>
      <c r="Q532" s="96"/>
    </row>
    <row r="533" spans="2:17">
      <c r="B533" s="325" t="s">
        <v>1729</v>
      </c>
      <c r="K533" s="169" t="s">
        <v>2461</v>
      </c>
      <c r="L533" s="169"/>
      <c r="Q533" s="96"/>
    </row>
    <row r="534" spans="2:17">
      <c r="B534" s="325" t="s">
        <v>1730</v>
      </c>
      <c r="K534" s="169" t="s">
        <v>2462</v>
      </c>
      <c r="L534" s="169"/>
      <c r="Q534" s="96"/>
    </row>
    <row r="535" spans="2:17">
      <c r="B535" s="325" t="s">
        <v>1731</v>
      </c>
      <c r="K535" s="169" t="s">
        <v>2463</v>
      </c>
      <c r="L535" s="169"/>
      <c r="Q535" s="96"/>
    </row>
    <row r="536" spans="2:17">
      <c r="B536" s="325" t="s">
        <v>1732</v>
      </c>
      <c r="K536" s="169" t="s">
        <v>2464</v>
      </c>
      <c r="L536" s="169"/>
      <c r="Q536" s="96"/>
    </row>
    <row r="537" spans="2:17">
      <c r="B537" s="325" t="s">
        <v>1733</v>
      </c>
      <c r="K537" s="169" t="s">
        <v>2465</v>
      </c>
      <c r="L537" s="169"/>
      <c r="Q537" s="96"/>
    </row>
    <row r="538" spans="2:17">
      <c r="B538" s="325" t="s">
        <v>1734</v>
      </c>
      <c r="K538" s="169" t="s">
        <v>2466</v>
      </c>
      <c r="L538" s="169"/>
      <c r="Q538" s="96"/>
    </row>
    <row r="539" spans="2:17">
      <c r="B539" s="325" t="s">
        <v>1735</v>
      </c>
      <c r="K539" s="169" t="s">
        <v>2467</v>
      </c>
      <c r="L539" s="169"/>
      <c r="Q539" s="96"/>
    </row>
    <row r="540" spans="2:17">
      <c r="B540" s="325" t="s">
        <v>1736</v>
      </c>
      <c r="K540" s="169" t="s">
        <v>2468</v>
      </c>
      <c r="L540" s="169"/>
      <c r="Q540" s="96"/>
    </row>
    <row r="541" spans="2:17">
      <c r="B541" s="325" t="s">
        <v>1737</v>
      </c>
      <c r="K541" s="169" t="s">
        <v>2469</v>
      </c>
      <c r="L541" s="169"/>
      <c r="Q541" s="96"/>
    </row>
    <row r="542" spans="2:17">
      <c r="B542" s="325" t="s">
        <v>1738</v>
      </c>
      <c r="K542" s="169" t="s">
        <v>2470</v>
      </c>
      <c r="L542" s="169"/>
      <c r="Q542" s="96"/>
    </row>
    <row r="543" spans="2:17">
      <c r="B543" s="325" t="s">
        <v>1739</v>
      </c>
      <c r="K543" s="169" t="s">
        <v>2471</v>
      </c>
      <c r="L543" s="169"/>
      <c r="Q543" s="96"/>
    </row>
    <row r="544" spans="2:17">
      <c r="B544" s="325" t="s">
        <v>1740</v>
      </c>
      <c r="K544" s="169" t="s">
        <v>2472</v>
      </c>
      <c r="L544" s="169"/>
      <c r="Q544" s="96"/>
    </row>
    <row r="545" spans="2:17">
      <c r="B545" s="325" t="s">
        <v>1741</v>
      </c>
      <c r="K545" s="169" t="s">
        <v>2473</v>
      </c>
      <c r="L545" s="169"/>
      <c r="Q545" s="96"/>
    </row>
    <row r="546" spans="2:17">
      <c r="B546" s="325" t="s">
        <v>1742</v>
      </c>
      <c r="K546" s="169" t="s">
        <v>2474</v>
      </c>
      <c r="L546" s="169"/>
      <c r="Q546" s="96"/>
    </row>
    <row r="547" spans="2:17">
      <c r="B547" s="325" t="s">
        <v>1743</v>
      </c>
      <c r="K547" s="169" t="s">
        <v>2475</v>
      </c>
      <c r="L547" s="169"/>
      <c r="Q547" s="96"/>
    </row>
    <row r="548" spans="2:17">
      <c r="B548" s="325" t="s">
        <v>1744</v>
      </c>
      <c r="K548" s="169" t="s">
        <v>2476</v>
      </c>
      <c r="L548" s="169"/>
      <c r="Q548" s="96"/>
    </row>
    <row r="549" spans="2:17">
      <c r="B549" s="325" t="s">
        <v>1745</v>
      </c>
      <c r="K549" s="169" t="s">
        <v>2477</v>
      </c>
      <c r="L549" s="169"/>
      <c r="Q549" s="96"/>
    </row>
    <row r="550" spans="2:17">
      <c r="B550" s="325" t="s">
        <v>1746</v>
      </c>
      <c r="K550" s="169" t="s">
        <v>2478</v>
      </c>
      <c r="L550" s="169"/>
      <c r="Q550" s="96"/>
    </row>
    <row r="551" spans="2:17">
      <c r="B551" s="325" t="s">
        <v>1747</v>
      </c>
      <c r="K551" s="169" t="s">
        <v>2479</v>
      </c>
      <c r="L551" s="169"/>
      <c r="Q551" s="96"/>
    </row>
    <row r="552" spans="2:17">
      <c r="B552" s="325" t="s">
        <v>1748</v>
      </c>
      <c r="K552" s="169" t="s">
        <v>2480</v>
      </c>
      <c r="L552" s="169"/>
      <c r="Q552" s="96"/>
    </row>
    <row r="553" spans="2:17">
      <c r="B553" s="325" t="s">
        <v>1749</v>
      </c>
      <c r="K553" s="169" t="s">
        <v>2481</v>
      </c>
      <c r="L553" s="169"/>
      <c r="Q553" s="96"/>
    </row>
    <row r="554" spans="2:17">
      <c r="B554" s="325" t="s">
        <v>1750</v>
      </c>
      <c r="K554" s="169" t="s">
        <v>2482</v>
      </c>
      <c r="L554" s="169"/>
      <c r="Q554" s="96"/>
    </row>
    <row r="555" spans="2:17">
      <c r="B555" s="325" t="s">
        <v>1751</v>
      </c>
      <c r="K555" s="169" t="s">
        <v>2483</v>
      </c>
      <c r="L555" s="169"/>
      <c r="Q555" s="96"/>
    </row>
    <row r="556" spans="2:17">
      <c r="B556" s="325" t="s">
        <v>1752</v>
      </c>
      <c r="K556" s="169" t="s">
        <v>2484</v>
      </c>
      <c r="L556" s="169"/>
      <c r="Q556" s="96"/>
    </row>
    <row r="557" spans="2:17">
      <c r="B557" s="325" t="s">
        <v>1753</v>
      </c>
      <c r="K557" s="169" t="s">
        <v>2485</v>
      </c>
      <c r="L557" s="169"/>
      <c r="Q557" s="96"/>
    </row>
    <row r="558" spans="2:17">
      <c r="B558" s="325" t="s">
        <v>1754</v>
      </c>
      <c r="K558" s="169" t="s">
        <v>2486</v>
      </c>
      <c r="L558" s="169"/>
      <c r="Q558" s="96"/>
    </row>
    <row r="559" spans="2:17">
      <c r="B559" s="325" t="s">
        <v>1755</v>
      </c>
      <c r="K559" s="169" t="s">
        <v>2487</v>
      </c>
      <c r="L559" s="169"/>
      <c r="Q559" s="96"/>
    </row>
    <row r="560" spans="2:17" ht="18.75">
      <c r="B560" s="325" t="s">
        <v>1756</v>
      </c>
      <c r="K560" s="323" t="s">
        <v>2488</v>
      </c>
      <c r="L560" s="169"/>
      <c r="Q560" s="96"/>
    </row>
    <row r="561" spans="2:17">
      <c r="B561" s="325" t="s">
        <v>1757</v>
      </c>
      <c r="K561" s="169" t="s">
        <v>2489</v>
      </c>
      <c r="L561" s="169"/>
      <c r="Q561" s="96"/>
    </row>
    <row r="562" spans="2:17">
      <c r="B562" s="325" t="s">
        <v>1758</v>
      </c>
      <c r="K562" s="169" t="s">
        <v>2490</v>
      </c>
      <c r="L562" s="169"/>
      <c r="Q562" s="96"/>
    </row>
    <row r="563" spans="2:17">
      <c r="B563" s="325" t="s">
        <v>1759</v>
      </c>
      <c r="K563" s="169" t="s">
        <v>2491</v>
      </c>
      <c r="L563" s="169"/>
      <c r="Q563" s="96"/>
    </row>
    <row r="564" spans="2:17">
      <c r="B564" s="325" t="s">
        <v>1760</v>
      </c>
      <c r="K564" s="169" t="s">
        <v>2492</v>
      </c>
      <c r="L564" s="169"/>
      <c r="Q564" s="96"/>
    </row>
    <row r="565" spans="2:17">
      <c r="B565" s="325" t="s">
        <v>1761</v>
      </c>
      <c r="K565" s="169" t="s">
        <v>2493</v>
      </c>
      <c r="L565" s="169"/>
      <c r="Q565" s="96"/>
    </row>
    <row r="566" spans="2:17">
      <c r="B566" s="325" t="s">
        <v>1762</v>
      </c>
      <c r="K566" s="169" t="s">
        <v>2494</v>
      </c>
      <c r="L566" s="169"/>
      <c r="Q566" s="96"/>
    </row>
    <row r="567" spans="2:17">
      <c r="B567" s="325" t="s">
        <v>1763</v>
      </c>
      <c r="K567" s="169" t="s">
        <v>2281</v>
      </c>
      <c r="L567" s="169"/>
      <c r="Q567" s="96"/>
    </row>
    <row r="568" spans="2:17">
      <c r="B568" s="325" t="s">
        <v>1764</v>
      </c>
      <c r="K568" s="169" t="s">
        <v>2495</v>
      </c>
      <c r="L568" s="169"/>
      <c r="Q568" s="96"/>
    </row>
    <row r="569" spans="2:17">
      <c r="B569" s="325" t="s">
        <v>1765</v>
      </c>
      <c r="K569" s="169" t="s">
        <v>2496</v>
      </c>
      <c r="L569" s="169"/>
      <c r="Q569" s="96"/>
    </row>
    <row r="570" spans="2:17">
      <c r="B570" s="325" t="s">
        <v>1766</v>
      </c>
      <c r="K570" s="169" t="s">
        <v>2497</v>
      </c>
      <c r="L570" s="169"/>
      <c r="Q570" s="96"/>
    </row>
    <row r="571" spans="2:17">
      <c r="B571" s="325" t="s">
        <v>1767</v>
      </c>
      <c r="K571" s="169" t="s">
        <v>2498</v>
      </c>
      <c r="L571" s="169"/>
      <c r="Q571" s="96"/>
    </row>
    <row r="572" spans="2:17">
      <c r="B572" s="325" t="s">
        <v>1768</v>
      </c>
      <c r="K572" s="169" t="s">
        <v>2499</v>
      </c>
      <c r="L572" s="169"/>
      <c r="Q572" s="96"/>
    </row>
    <row r="573" spans="2:17">
      <c r="B573" s="325" t="s">
        <v>1769</v>
      </c>
      <c r="K573" s="169" t="s">
        <v>2500</v>
      </c>
      <c r="L573" s="169"/>
      <c r="Q573" s="96"/>
    </row>
    <row r="574" spans="2:17">
      <c r="B574" s="325" t="s">
        <v>1770</v>
      </c>
      <c r="K574" s="169" t="s">
        <v>2501</v>
      </c>
      <c r="L574" s="169"/>
      <c r="Q574" s="96"/>
    </row>
    <row r="575" spans="2:17">
      <c r="B575" s="325" t="s">
        <v>1771</v>
      </c>
      <c r="K575" s="169" t="s">
        <v>2502</v>
      </c>
      <c r="L575" s="169"/>
      <c r="Q575" s="96"/>
    </row>
    <row r="576" spans="2:17">
      <c r="B576" s="325" t="s">
        <v>1772</v>
      </c>
      <c r="K576" s="169" t="s">
        <v>2503</v>
      </c>
      <c r="L576" s="169"/>
      <c r="Q576" s="96"/>
    </row>
    <row r="577" spans="2:17">
      <c r="B577" s="325" t="s">
        <v>1773</v>
      </c>
      <c r="K577" s="169" t="s">
        <v>2504</v>
      </c>
      <c r="L577" s="169"/>
      <c r="Q577" s="96"/>
    </row>
    <row r="578" spans="2:17">
      <c r="B578" s="325" t="s">
        <v>1774</v>
      </c>
      <c r="K578" s="169" t="s">
        <v>2505</v>
      </c>
      <c r="L578" s="169"/>
      <c r="Q578" s="96"/>
    </row>
    <row r="579" spans="2:17">
      <c r="B579" s="325" t="s">
        <v>1775</v>
      </c>
      <c r="K579" s="169" t="s">
        <v>2506</v>
      </c>
      <c r="L579" s="169"/>
      <c r="Q579" s="96"/>
    </row>
    <row r="580" spans="2:17">
      <c r="B580" s="325" t="s">
        <v>1776</v>
      </c>
      <c r="C580" s="169"/>
      <c r="K580" s="169" t="s">
        <v>2507</v>
      </c>
      <c r="L580" s="169"/>
      <c r="Q580" s="96"/>
    </row>
    <row r="581" spans="2:17">
      <c r="B581" s="325" t="s">
        <v>1777</v>
      </c>
      <c r="C581" s="169"/>
      <c r="K581" s="169" t="s">
        <v>2508</v>
      </c>
      <c r="L581" s="169"/>
      <c r="Q581" s="96"/>
    </row>
    <row r="582" spans="2:17">
      <c r="B582" s="325" t="s">
        <v>1778</v>
      </c>
      <c r="C582" s="169"/>
      <c r="K582" s="169" t="s">
        <v>2509</v>
      </c>
      <c r="L582" s="169"/>
      <c r="Q582" s="96"/>
    </row>
    <row r="583" spans="2:17">
      <c r="B583" s="325" t="s">
        <v>1779</v>
      </c>
      <c r="C583" s="169"/>
      <c r="K583" s="169" t="s">
        <v>2510</v>
      </c>
      <c r="L583" s="169"/>
      <c r="Q583" s="96"/>
    </row>
    <row r="584" spans="2:17">
      <c r="B584" s="325" t="s">
        <v>1780</v>
      </c>
      <c r="C584" s="169"/>
      <c r="K584" s="169" t="s">
        <v>2511</v>
      </c>
      <c r="L584" s="169"/>
      <c r="Q584" s="96"/>
    </row>
    <row r="585" spans="2:17">
      <c r="B585" s="325" t="s">
        <v>1781</v>
      </c>
      <c r="C585" s="169"/>
      <c r="K585" s="169" t="s">
        <v>2512</v>
      </c>
      <c r="L585" s="169"/>
      <c r="Q585" s="96"/>
    </row>
    <row r="586" spans="2:17">
      <c r="B586" s="325" t="s">
        <v>1782</v>
      </c>
      <c r="C586" s="169"/>
      <c r="K586" s="169" t="s">
        <v>2513</v>
      </c>
      <c r="L586" s="169"/>
      <c r="Q586" s="96"/>
    </row>
    <row r="587" spans="2:17">
      <c r="B587" s="325" t="s">
        <v>1783</v>
      </c>
      <c r="C587" s="169"/>
      <c r="K587" s="169" t="s">
        <v>2514</v>
      </c>
      <c r="L587" s="169"/>
      <c r="Q587" s="96"/>
    </row>
    <row r="588" spans="2:17">
      <c r="B588" s="325" t="s">
        <v>1784</v>
      </c>
      <c r="C588" s="169"/>
      <c r="K588" s="169" t="s">
        <v>2515</v>
      </c>
      <c r="L588" s="169"/>
      <c r="Q588" s="96"/>
    </row>
    <row r="589" spans="2:17">
      <c r="B589" s="325" t="s">
        <v>1785</v>
      </c>
      <c r="C589" s="169"/>
      <c r="K589" s="169" t="s">
        <v>2516</v>
      </c>
      <c r="L589" s="169"/>
      <c r="Q589" s="96"/>
    </row>
    <row r="590" spans="2:17">
      <c r="B590" s="325" t="s">
        <v>1786</v>
      </c>
      <c r="C590" s="169"/>
      <c r="K590" s="169" t="s">
        <v>2517</v>
      </c>
      <c r="L590" s="169"/>
      <c r="Q590" s="96"/>
    </row>
    <row r="591" spans="2:17">
      <c r="B591" s="325" t="s">
        <v>1787</v>
      </c>
      <c r="C591" s="169"/>
      <c r="K591" s="169" t="s">
        <v>2518</v>
      </c>
      <c r="L591" s="169"/>
      <c r="Q591" s="96"/>
    </row>
    <row r="592" spans="2:17">
      <c r="B592" s="325" t="s">
        <v>1788</v>
      </c>
      <c r="C592" s="169"/>
      <c r="K592" s="169" t="s">
        <v>2519</v>
      </c>
      <c r="L592" s="169"/>
      <c r="Q592" s="96"/>
    </row>
    <row r="593" spans="2:17">
      <c r="B593" s="325" t="s">
        <v>1789</v>
      </c>
      <c r="C593" s="169"/>
      <c r="K593" s="169" t="s">
        <v>2520</v>
      </c>
      <c r="L593" s="169"/>
      <c r="Q593" s="96"/>
    </row>
    <row r="594" spans="2:17">
      <c r="B594" s="325" t="s">
        <v>1790</v>
      </c>
      <c r="C594" s="169"/>
      <c r="K594" s="169" t="s">
        <v>2521</v>
      </c>
      <c r="L594" s="169"/>
      <c r="Q594" s="96"/>
    </row>
    <row r="595" spans="2:17">
      <c r="B595" s="325" t="s">
        <v>1791</v>
      </c>
      <c r="C595" s="169"/>
      <c r="K595" s="169" t="s">
        <v>2522</v>
      </c>
      <c r="L595" s="169"/>
      <c r="Q595" s="96"/>
    </row>
    <row r="596" spans="2:17">
      <c r="B596" s="325" t="s">
        <v>1792</v>
      </c>
      <c r="C596" s="169"/>
      <c r="K596" s="169" t="s">
        <v>2523</v>
      </c>
      <c r="L596" s="169"/>
      <c r="Q596" s="96"/>
    </row>
    <row r="597" spans="2:17">
      <c r="B597" s="325" t="s">
        <v>1793</v>
      </c>
      <c r="C597" s="169"/>
      <c r="K597" s="169" t="s">
        <v>2524</v>
      </c>
      <c r="L597" s="169"/>
      <c r="Q597" s="96"/>
    </row>
    <row r="598" spans="2:17">
      <c r="B598" s="325" t="s">
        <v>1794</v>
      </c>
      <c r="C598" s="169"/>
      <c r="K598" s="169" t="s">
        <v>2525</v>
      </c>
      <c r="L598" s="169"/>
      <c r="Q598" s="96"/>
    </row>
    <row r="599" spans="2:17">
      <c r="B599" s="325" t="s">
        <v>1795</v>
      </c>
      <c r="C599" s="169"/>
      <c r="K599" s="169" t="s">
        <v>2526</v>
      </c>
      <c r="L599" s="169"/>
      <c r="Q599" s="96"/>
    </row>
    <row r="600" spans="2:17">
      <c r="B600" s="325" t="s">
        <v>1796</v>
      </c>
      <c r="C600" s="169"/>
      <c r="K600" s="169" t="s">
        <v>2527</v>
      </c>
      <c r="L600" s="169"/>
      <c r="Q600" s="96"/>
    </row>
    <row r="601" spans="2:17">
      <c r="B601" s="325" t="s">
        <v>1797</v>
      </c>
      <c r="C601" s="169"/>
      <c r="K601" s="169" t="s">
        <v>2528</v>
      </c>
      <c r="L601" s="169"/>
      <c r="Q601" s="96"/>
    </row>
    <row r="602" spans="2:17">
      <c r="B602" s="325" t="s">
        <v>1798</v>
      </c>
      <c r="C602" s="169"/>
      <c r="K602" s="169" t="s">
        <v>2529</v>
      </c>
      <c r="L602" s="169"/>
      <c r="Q602" s="96"/>
    </row>
    <row r="603" spans="2:17">
      <c r="B603" s="325" t="s">
        <v>1799</v>
      </c>
      <c r="C603" s="169"/>
      <c r="K603" s="169" t="s">
        <v>2530</v>
      </c>
      <c r="L603" s="169"/>
      <c r="Q603" s="96"/>
    </row>
    <row r="604" spans="2:17">
      <c r="B604" s="325" t="s">
        <v>1800</v>
      </c>
      <c r="C604" s="169"/>
      <c r="K604" s="169" t="s">
        <v>2531</v>
      </c>
      <c r="L604" s="169"/>
      <c r="Q604" s="96"/>
    </row>
    <row r="605" spans="2:17">
      <c r="B605" s="325" t="s">
        <v>1801</v>
      </c>
      <c r="C605" s="169"/>
      <c r="K605" s="169" t="s">
        <v>2532</v>
      </c>
      <c r="L605" s="169"/>
      <c r="Q605" s="96"/>
    </row>
    <row r="606" spans="2:17">
      <c r="B606" s="325" t="s">
        <v>1802</v>
      </c>
      <c r="C606" s="169"/>
      <c r="K606" s="169" t="s">
        <v>2533</v>
      </c>
      <c r="L606" s="169"/>
      <c r="Q606" s="96"/>
    </row>
    <row r="607" spans="2:17">
      <c r="B607" s="325" t="s">
        <v>1803</v>
      </c>
      <c r="C607" s="169"/>
      <c r="K607" s="169" t="s">
        <v>2534</v>
      </c>
      <c r="L607" s="169"/>
      <c r="Q607" s="96"/>
    </row>
    <row r="608" spans="2:17">
      <c r="B608" s="325" t="s">
        <v>1804</v>
      </c>
      <c r="C608" s="169"/>
      <c r="K608" s="169" t="s">
        <v>2535</v>
      </c>
      <c r="L608" s="169"/>
      <c r="Q608" s="96"/>
    </row>
    <row r="609" spans="2:17">
      <c r="B609" s="325" t="s">
        <v>1805</v>
      </c>
      <c r="C609" s="169"/>
      <c r="K609" s="169" t="s">
        <v>2536</v>
      </c>
      <c r="L609" s="169"/>
      <c r="Q609" s="96"/>
    </row>
    <row r="610" spans="2:17">
      <c r="B610" s="325" t="s">
        <v>1806</v>
      </c>
      <c r="C610" s="169"/>
      <c r="K610" s="169" t="s">
        <v>2537</v>
      </c>
      <c r="L610" s="169"/>
      <c r="Q610" s="96"/>
    </row>
    <row r="611" spans="2:17">
      <c r="B611" s="325" t="s">
        <v>1807</v>
      </c>
      <c r="C611" s="169"/>
      <c r="K611" s="169" t="s">
        <v>2538</v>
      </c>
      <c r="L611" s="169"/>
      <c r="Q611" s="96"/>
    </row>
    <row r="612" spans="2:17">
      <c r="B612" s="325" t="s">
        <v>1808</v>
      </c>
      <c r="C612" s="169"/>
      <c r="K612" s="169" t="s">
        <v>2539</v>
      </c>
      <c r="L612" s="169"/>
      <c r="Q612" s="96"/>
    </row>
    <row r="613" spans="2:17">
      <c r="B613" s="325" t="s">
        <v>1809</v>
      </c>
      <c r="C613" s="169"/>
      <c r="K613" s="169" t="s">
        <v>2540</v>
      </c>
      <c r="L613" s="169"/>
      <c r="Q613" s="96"/>
    </row>
    <row r="614" spans="2:17">
      <c r="B614" s="325" t="s">
        <v>1810</v>
      </c>
      <c r="C614" s="169"/>
      <c r="K614" s="169" t="s">
        <v>2541</v>
      </c>
      <c r="L614" s="169"/>
      <c r="Q614" s="96"/>
    </row>
    <row r="615" spans="2:17">
      <c r="B615" s="325" t="s">
        <v>1811</v>
      </c>
      <c r="C615" s="169"/>
      <c r="K615" s="169" t="s">
        <v>2542</v>
      </c>
      <c r="L615" s="169"/>
      <c r="Q615" s="96"/>
    </row>
    <row r="616" spans="2:17">
      <c r="B616" s="325" t="s">
        <v>1812</v>
      </c>
      <c r="C616" s="169"/>
      <c r="K616" s="169" t="s">
        <v>2543</v>
      </c>
      <c r="L616" s="169"/>
      <c r="Q616" s="96"/>
    </row>
    <row r="617" spans="2:17">
      <c r="B617" s="325" t="s">
        <v>1813</v>
      </c>
      <c r="C617" s="169"/>
      <c r="K617" s="169" t="s">
        <v>2544</v>
      </c>
      <c r="L617" s="169"/>
      <c r="Q617" s="96"/>
    </row>
    <row r="618" spans="2:17">
      <c r="B618" s="325" t="s">
        <v>1814</v>
      </c>
      <c r="C618" s="169"/>
      <c r="K618" s="169" t="s">
        <v>2545</v>
      </c>
      <c r="L618" s="169"/>
      <c r="Q618" s="96"/>
    </row>
    <row r="619" spans="2:17">
      <c r="B619" s="325" t="s">
        <v>1815</v>
      </c>
      <c r="C619" s="169"/>
      <c r="K619" s="169" t="s">
        <v>2546</v>
      </c>
      <c r="L619" s="169"/>
      <c r="Q619" s="96"/>
    </row>
    <row r="620" spans="2:17">
      <c r="B620" s="325" t="s">
        <v>1816</v>
      </c>
      <c r="C620" s="169"/>
      <c r="K620" s="169" t="s">
        <v>2547</v>
      </c>
      <c r="L620" s="169"/>
      <c r="Q620" s="96"/>
    </row>
    <row r="621" spans="2:17">
      <c r="B621" s="325" t="s">
        <v>1817</v>
      </c>
      <c r="C621" s="169"/>
      <c r="K621" s="169" t="s">
        <v>2548</v>
      </c>
      <c r="L621" s="169"/>
      <c r="Q621" s="96"/>
    </row>
    <row r="622" spans="2:17">
      <c r="B622" s="325" t="s">
        <v>1818</v>
      </c>
      <c r="C622" s="169"/>
      <c r="K622" s="169" t="s">
        <v>2549</v>
      </c>
      <c r="L622" s="169"/>
      <c r="Q622" s="96"/>
    </row>
    <row r="623" spans="2:17" ht="18.75">
      <c r="B623" s="325" t="s">
        <v>1819</v>
      </c>
      <c r="C623" s="169"/>
      <c r="K623" s="323" t="s">
        <v>2550</v>
      </c>
      <c r="L623" s="169"/>
      <c r="Q623" s="96"/>
    </row>
    <row r="624" spans="2:17">
      <c r="B624" s="325" t="s">
        <v>1820</v>
      </c>
      <c r="C624" s="169"/>
      <c r="K624" s="169" t="s">
        <v>2551</v>
      </c>
      <c r="L624" s="169"/>
      <c r="Q624" s="96"/>
    </row>
    <row r="625" spans="2:17">
      <c r="B625" s="325" t="s">
        <v>1821</v>
      </c>
      <c r="C625" s="169"/>
      <c r="K625" s="169" t="s">
        <v>2552</v>
      </c>
      <c r="L625" s="169"/>
      <c r="Q625" s="96"/>
    </row>
    <row r="626" spans="2:17">
      <c r="B626" s="325" t="s">
        <v>1822</v>
      </c>
      <c r="C626" s="169"/>
      <c r="K626" s="169" t="s">
        <v>2553</v>
      </c>
      <c r="L626" s="169"/>
      <c r="Q626" s="96"/>
    </row>
    <row r="627" spans="2:17">
      <c r="B627" s="325" t="s">
        <v>1823</v>
      </c>
      <c r="C627" s="169"/>
      <c r="K627" s="169" t="s">
        <v>2554</v>
      </c>
      <c r="L627" s="169"/>
      <c r="Q627" s="96"/>
    </row>
    <row r="628" spans="2:17" ht="18.75">
      <c r="B628" s="324" t="s">
        <v>1824</v>
      </c>
      <c r="C628" s="169"/>
      <c r="K628" s="169" t="s">
        <v>2555</v>
      </c>
      <c r="L628" s="169"/>
      <c r="Q628" s="96"/>
    </row>
    <row r="629" spans="2:17">
      <c r="B629" s="325" t="s">
        <v>1825</v>
      </c>
      <c r="C629" s="169"/>
      <c r="K629" s="169" t="s">
        <v>2556</v>
      </c>
      <c r="L629" s="169"/>
      <c r="Q629" s="96"/>
    </row>
    <row r="630" spans="2:17">
      <c r="B630" s="325" t="s">
        <v>1826</v>
      </c>
      <c r="C630" s="169"/>
      <c r="K630" s="169" t="s">
        <v>2557</v>
      </c>
      <c r="L630" s="169"/>
      <c r="Q630" s="96"/>
    </row>
    <row r="631" spans="2:17">
      <c r="B631" s="325" t="s">
        <v>1827</v>
      </c>
      <c r="C631" s="169"/>
      <c r="K631" s="169" t="s">
        <v>2558</v>
      </c>
      <c r="L631" s="169"/>
      <c r="Q631" s="96"/>
    </row>
    <row r="632" spans="2:17">
      <c r="B632" s="325" t="s">
        <v>1828</v>
      </c>
      <c r="C632" s="169"/>
      <c r="K632" s="169" t="s">
        <v>2559</v>
      </c>
      <c r="L632" s="169"/>
      <c r="Q632" s="96"/>
    </row>
    <row r="633" spans="2:17">
      <c r="B633" s="325" t="s">
        <v>1829</v>
      </c>
      <c r="C633" s="169"/>
      <c r="K633" s="169" t="s">
        <v>2560</v>
      </c>
      <c r="L633" s="169"/>
      <c r="Q633" s="96"/>
    </row>
    <row r="634" spans="2:17">
      <c r="B634" s="325" t="s">
        <v>1830</v>
      </c>
      <c r="C634" s="169"/>
      <c r="K634" s="169" t="s">
        <v>2561</v>
      </c>
      <c r="L634" s="169"/>
      <c r="Q634" s="96"/>
    </row>
    <row r="635" spans="2:17">
      <c r="B635" s="325" t="s">
        <v>1831</v>
      </c>
      <c r="C635" s="169"/>
      <c r="K635" s="169" t="s">
        <v>2562</v>
      </c>
      <c r="L635" s="169"/>
      <c r="Q635" s="96"/>
    </row>
    <row r="636" spans="2:17">
      <c r="B636" s="325" t="s">
        <v>1832</v>
      </c>
      <c r="C636" s="169"/>
      <c r="K636" s="169" t="s">
        <v>2563</v>
      </c>
      <c r="L636" s="169"/>
      <c r="Q636" s="96"/>
    </row>
    <row r="637" spans="2:17">
      <c r="B637" s="325" t="s">
        <v>1833</v>
      </c>
      <c r="C637" s="169"/>
      <c r="K637" s="169" t="s">
        <v>2564</v>
      </c>
      <c r="L637" s="169"/>
      <c r="Q637" s="96"/>
    </row>
    <row r="638" spans="2:17">
      <c r="B638" s="325" t="s">
        <v>1834</v>
      </c>
      <c r="C638" s="169"/>
      <c r="K638" s="169" t="s">
        <v>2565</v>
      </c>
      <c r="L638" s="169"/>
      <c r="Q638" s="96"/>
    </row>
    <row r="639" spans="2:17">
      <c r="B639" s="325" t="s">
        <v>1835</v>
      </c>
      <c r="C639" s="169"/>
      <c r="K639" s="169" t="s">
        <v>2566</v>
      </c>
      <c r="L639" s="169"/>
      <c r="Q639" s="96"/>
    </row>
    <row r="640" spans="2:17">
      <c r="B640" s="325" t="s">
        <v>1836</v>
      </c>
      <c r="C640" s="169"/>
      <c r="K640" s="169" t="s">
        <v>2567</v>
      </c>
      <c r="L640" s="169"/>
      <c r="Q640" s="96"/>
    </row>
    <row r="641" spans="2:17">
      <c r="B641" s="325" t="s">
        <v>1837</v>
      </c>
      <c r="C641" s="169"/>
      <c r="K641" s="169" t="s">
        <v>2568</v>
      </c>
      <c r="L641" s="169"/>
      <c r="Q641" s="96"/>
    </row>
    <row r="642" spans="2:17">
      <c r="B642" s="325" t="s">
        <v>1838</v>
      </c>
      <c r="C642" s="169"/>
      <c r="K642" s="169" t="s">
        <v>2569</v>
      </c>
      <c r="L642" s="169"/>
      <c r="Q642" s="96"/>
    </row>
    <row r="643" spans="2:17">
      <c r="B643" s="325" t="s">
        <v>1839</v>
      </c>
      <c r="C643" s="169"/>
      <c r="K643" s="169" t="s">
        <v>2570</v>
      </c>
      <c r="L643" s="169"/>
      <c r="Q643" s="96"/>
    </row>
    <row r="644" spans="2:17">
      <c r="B644" s="325" t="s">
        <v>1840</v>
      </c>
      <c r="C644" s="169"/>
      <c r="K644" s="169" t="s">
        <v>2571</v>
      </c>
      <c r="L644" s="169"/>
      <c r="Q644" s="96"/>
    </row>
    <row r="645" spans="2:17">
      <c r="B645" s="325" t="s">
        <v>1841</v>
      </c>
      <c r="C645" s="169"/>
      <c r="K645" s="169" t="s">
        <v>2572</v>
      </c>
      <c r="L645" s="169"/>
      <c r="Q645" s="96"/>
    </row>
    <row r="646" spans="2:17">
      <c r="B646" s="325" t="s">
        <v>1842</v>
      </c>
      <c r="C646" s="169"/>
      <c r="K646" s="169" t="s">
        <v>2573</v>
      </c>
      <c r="L646" s="169"/>
      <c r="Q646" s="96"/>
    </row>
    <row r="647" spans="2:17">
      <c r="B647" s="325" t="s">
        <v>1843</v>
      </c>
      <c r="C647" s="169"/>
      <c r="K647" s="169" t="s">
        <v>2574</v>
      </c>
      <c r="L647" s="169"/>
      <c r="Q647" s="96"/>
    </row>
    <row r="648" spans="2:17">
      <c r="B648" s="325" t="s">
        <v>1844</v>
      </c>
      <c r="C648" s="169"/>
      <c r="K648" s="169" t="s">
        <v>2575</v>
      </c>
      <c r="L648" s="169"/>
      <c r="Q648" s="96"/>
    </row>
    <row r="649" spans="2:17">
      <c r="B649" s="325" t="s">
        <v>1845</v>
      </c>
      <c r="C649" s="169"/>
      <c r="K649" s="169" t="s">
        <v>2576</v>
      </c>
      <c r="L649" s="169"/>
      <c r="Q649" s="96"/>
    </row>
    <row r="650" spans="2:17">
      <c r="B650" s="325" t="s">
        <v>1846</v>
      </c>
      <c r="C650" s="169"/>
      <c r="K650" s="169" t="s">
        <v>2577</v>
      </c>
      <c r="L650" s="169"/>
      <c r="Q650" s="96"/>
    </row>
    <row r="651" spans="2:17" ht="18.75">
      <c r="B651" s="325" t="s">
        <v>1847</v>
      </c>
      <c r="C651" s="169"/>
      <c r="K651" s="323" t="s">
        <v>2578</v>
      </c>
      <c r="L651" s="169"/>
      <c r="Q651" s="96"/>
    </row>
    <row r="652" spans="2:17">
      <c r="B652" s="325" t="s">
        <v>1848</v>
      </c>
      <c r="C652" s="169"/>
      <c r="K652" s="169" t="s">
        <v>2579</v>
      </c>
      <c r="L652" s="169"/>
      <c r="Q652" s="96"/>
    </row>
    <row r="653" spans="2:17">
      <c r="B653" s="325" t="s">
        <v>1849</v>
      </c>
      <c r="C653" s="169"/>
      <c r="K653" s="169" t="s">
        <v>2580</v>
      </c>
      <c r="L653" s="169"/>
      <c r="Q653" s="96"/>
    </row>
    <row r="654" spans="2:17">
      <c r="B654" s="325" t="s">
        <v>1850</v>
      </c>
      <c r="C654" s="169"/>
      <c r="K654" s="169" t="s">
        <v>2581</v>
      </c>
      <c r="L654" s="169"/>
      <c r="Q654" s="96"/>
    </row>
    <row r="655" spans="2:17">
      <c r="B655" s="325" t="s">
        <v>1851</v>
      </c>
      <c r="C655" s="169"/>
      <c r="K655" s="169" t="s">
        <v>2582</v>
      </c>
      <c r="L655" s="169"/>
      <c r="Q655" s="96"/>
    </row>
    <row r="656" spans="2:17">
      <c r="B656" s="325" t="s">
        <v>1852</v>
      </c>
      <c r="C656" s="169"/>
      <c r="K656" s="169" t="s">
        <v>2583</v>
      </c>
      <c r="L656" s="169"/>
      <c r="Q656" s="96"/>
    </row>
    <row r="657" spans="2:17">
      <c r="B657" s="325" t="s">
        <v>1853</v>
      </c>
      <c r="C657" s="169"/>
      <c r="K657" s="169" t="s">
        <v>2584</v>
      </c>
      <c r="L657" s="169"/>
      <c r="Q657" s="96"/>
    </row>
    <row r="658" spans="2:17">
      <c r="B658" s="325" t="s">
        <v>1854</v>
      </c>
      <c r="C658" s="169"/>
      <c r="K658" s="169" t="s">
        <v>2585</v>
      </c>
      <c r="L658" s="169"/>
      <c r="Q658" s="96"/>
    </row>
    <row r="659" spans="2:17">
      <c r="B659" s="325" t="s">
        <v>1855</v>
      </c>
      <c r="C659" s="169"/>
      <c r="K659" s="169" t="s">
        <v>2586</v>
      </c>
      <c r="L659" s="169"/>
      <c r="Q659" s="96"/>
    </row>
    <row r="660" spans="2:17">
      <c r="B660" s="325" t="s">
        <v>1856</v>
      </c>
      <c r="C660" s="169"/>
      <c r="K660" s="169" t="s">
        <v>2587</v>
      </c>
      <c r="L660" s="169"/>
      <c r="Q660" s="96"/>
    </row>
    <row r="661" spans="2:17">
      <c r="B661" s="325" t="s">
        <v>1857</v>
      </c>
      <c r="C661" s="169"/>
      <c r="K661" s="169" t="s">
        <v>2588</v>
      </c>
      <c r="L661" s="169"/>
      <c r="Q661" s="96"/>
    </row>
    <row r="662" spans="2:17">
      <c r="B662" s="325" t="s">
        <v>1858</v>
      </c>
      <c r="C662" s="169"/>
      <c r="K662" s="169" t="s">
        <v>2589</v>
      </c>
      <c r="L662" s="169"/>
      <c r="Q662" s="96"/>
    </row>
    <row r="663" spans="2:17">
      <c r="B663" s="325" t="s">
        <v>1859</v>
      </c>
      <c r="C663" s="169"/>
      <c r="K663" s="169" t="s">
        <v>2590</v>
      </c>
      <c r="L663" s="169"/>
      <c r="Q663" s="96"/>
    </row>
    <row r="664" spans="2:17">
      <c r="B664" s="325" t="s">
        <v>1860</v>
      </c>
      <c r="C664" s="169"/>
      <c r="K664" s="169" t="s">
        <v>2591</v>
      </c>
      <c r="L664" s="169"/>
      <c r="Q664" s="96"/>
    </row>
    <row r="665" spans="2:17">
      <c r="B665" s="325" t="s">
        <v>1861</v>
      </c>
      <c r="C665" s="169"/>
      <c r="K665" s="169" t="s">
        <v>2592</v>
      </c>
      <c r="L665" s="169"/>
      <c r="Q665" s="96"/>
    </row>
    <row r="666" spans="2:17">
      <c r="B666" s="325" t="s">
        <v>1862</v>
      </c>
      <c r="C666" s="169"/>
      <c r="K666" s="169" t="s">
        <v>2593</v>
      </c>
      <c r="L666" s="169"/>
      <c r="Q666" s="96"/>
    </row>
    <row r="667" spans="2:17">
      <c r="B667" s="325" t="s">
        <v>1863</v>
      </c>
      <c r="C667" s="169"/>
      <c r="K667" s="169" t="s">
        <v>2594</v>
      </c>
      <c r="L667" s="169"/>
      <c r="Q667" s="96"/>
    </row>
    <row r="668" spans="2:17">
      <c r="B668" s="325" t="s">
        <v>1864</v>
      </c>
      <c r="C668" s="169"/>
      <c r="K668" s="169" t="s">
        <v>2595</v>
      </c>
      <c r="L668" s="169"/>
      <c r="Q668" s="96"/>
    </row>
    <row r="669" spans="2:17">
      <c r="B669" s="325" t="s">
        <v>1865</v>
      </c>
      <c r="C669" s="169"/>
      <c r="K669" s="169" t="s">
        <v>2596</v>
      </c>
      <c r="L669" s="169"/>
      <c r="Q669" s="96"/>
    </row>
    <row r="670" spans="2:17">
      <c r="B670" s="325" t="s">
        <v>1866</v>
      </c>
      <c r="C670" s="169"/>
      <c r="K670" s="169" t="s">
        <v>2597</v>
      </c>
      <c r="L670" s="169"/>
      <c r="Q670" s="96"/>
    </row>
    <row r="671" spans="2:17">
      <c r="B671" s="325" t="s">
        <v>1867</v>
      </c>
      <c r="C671" s="169"/>
      <c r="K671" s="169" t="s">
        <v>2598</v>
      </c>
      <c r="L671" s="169"/>
      <c r="Q671" s="96"/>
    </row>
    <row r="672" spans="2:17">
      <c r="B672" s="325" t="s">
        <v>1868</v>
      </c>
      <c r="C672" s="169"/>
      <c r="K672" s="169" t="s">
        <v>2599</v>
      </c>
      <c r="L672" s="169"/>
      <c r="Q672" s="96"/>
    </row>
    <row r="673" spans="2:17">
      <c r="B673" s="325" t="s">
        <v>1869</v>
      </c>
      <c r="C673" s="169"/>
      <c r="K673" s="169" t="s">
        <v>2600</v>
      </c>
      <c r="L673" s="169"/>
      <c r="Q673" s="96"/>
    </row>
    <row r="674" spans="2:17">
      <c r="B674" s="325" t="s">
        <v>1870</v>
      </c>
      <c r="C674" s="169"/>
      <c r="K674" s="169" t="s">
        <v>2601</v>
      </c>
      <c r="L674" s="169"/>
      <c r="Q674" s="96"/>
    </row>
    <row r="675" spans="2:17">
      <c r="B675" s="325" t="s">
        <v>1871</v>
      </c>
      <c r="C675" s="169"/>
      <c r="K675" s="169" t="s">
        <v>2602</v>
      </c>
      <c r="L675" s="169"/>
      <c r="Q675" s="96"/>
    </row>
    <row r="676" spans="2:17">
      <c r="B676" s="325" t="s">
        <v>1872</v>
      </c>
      <c r="C676" s="169"/>
      <c r="K676" s="169" t="s">
        <v>2603</v>
      </c>
      <c r="L676" s="169"/>
      <c r="Q676" s="96"/>
    </row>
    <row r="677" spans="2:17">
      <c r="B677" s="325" t="s">
        <v>1873</v>
      </c>
      <c r="C677" s="169"/>
      <c r="K677" s="169" t="s">
        <v>2604</v>
      </c>
      <c r="L677" s="169"/>
      <c r="Q677" s="96"/>
    </row>
    <row r="678" spans="2:17">
      <c r="B678" s="325" t="s">
        <v>1874</v>
      </c>
      <c r="C678" s="169"/>
      <c r="K678" s="169" t="s">
        <v>2605</v>
      </c>
      <c r="L678" s="169"/>
      <c r="Q678" s="96"/>
    </row>
    <row r="679" spans="2:17">
      <c r="B679" s="325" t="s">
        <v>1875</v>
      </c>
      <c r="C679" s="169"/>
      <c r="K679" s="169" t="s">
        <v>2606</v>
      </c>
      <c r="L679" s="169"/>
      <c r="Q679" s="96"/>
    </row>
    <row r="680" spans="2:17">
      <c r="B680" s="325" t="s">
        <v>1876</v>
      </c>
      <c r="C680" s="169"/>
      <c r="K680" s="169" t="s">
        <v>2607</v>
      </c>
      <c r="L680" s="169"/>
      <c r="Q680" s="96"/>
    </row>
    <row r="681" spans="2:17">
      <c r="B681" s="325" t="s">
        <v>1877</v>
      </c>
      <c r="C681" s="169"/>
      <c r="K681" s="169" t="s">
        <v>2608</v>
      </c>
      <c r="L681" s="169"/>
      <c r="Q681" s="96"/>
    </row>
    <row r="682" spans="2:17">
      <c r="B682" s="325" t="s">
        <v>1878</v>
      </c>
      <c r="C682" s="169"/>
      <c r="K682" s="169" t="s">
        <v>2609</v>
      </c>
      <c r="L682" s="169"/>
      <c r="Q682" s="96"/>
    </row>
    <row r="683" spans="2:17">
      <c r="B683" s="325" t="s">
        <v>1879</v>
      </c>
      <c r="C683" s="169"/>
      <c r="K683" s="169" t="s">
        <v>2610</v>
      </c>
      <c r="L683" s="169"/>
      <c r="Q683" s="96"/>
    </row>
    <row r="684" spans="2:17">
      <c r="B684" s="325" t="s">
        <v>1880</v>
      </c>
      <c r="C684" s="169"/>
      <c r="K684" s="169" t="s">
        <v>2611</v>
      </c>
      <c r="L684" s="169"/>
      <c r="Q684" s="96"/>
    </row>
    <row r="685" spans="2:17">
      <c r="B685" s="325" t="s">
        <v>1881</v>
      </c>
      <c r="C685" s="169"/>
      <c r="K685" s="169" t="s">
        <v>2612</v>
      </c>
      <c r="L685" s="169"/>
      <c r="Q685" s="96"/>
    </row>
    <row r="686" spans="2:17">
      <c r="B686" s="325" t="s">
        <v>1882</v>
      </c>
      <c r="C686" s="169"/>
      <c r="K686" s="169" t="s">
        <v>2613</v>
      </c>
      <c r="L686" s="169"/>
      <c r="Q686" s="96"/>
    </row>
    <row r="687" spans="2:17">
      <c r="B687" s="325" t="s">
        <v>1883</v>
      </c>
      <c r="C687" s="169"/>
      <c r="K687" s="169" t="s">
        <v>2614</v>
      </c>
      <c r="L687" s="169"/>
      <c r="Q687" s="96"/>
    </row>
    <row r="688" spans="2:17">
      <c r="B688" s="325" t="s">
        <v>1884</v>
      </c>
      <c r="C688" s="169"/>
      <c r="K688" s="169" t="s">
        <v>2615</v>
      </c>
      <c r="L688" s="169"/>
      <c r="Q688" s="96"/>
    </row>
    <row r="689" spans="2:17">
      <c r="B689" s="325" t="s">
        <v>1885</v>
      </c>
      <c r="C689" s="169"/>
      <c r="K689" s="169" t="s">
        <v>2616</v>
      </c>
      <c r="L689" s="169"/>
      <c r="Q689" s="96"/>
    </row>
    <row r="690" spans="2:17">
      <c r="B690" s="325" t="s">
        <v>1886</v>
      </c>
      <c r="C690" s="169"/>
      <c r="K690" s="169" t="s">
        <v>2617</v>
      </c>
      <c r="L690" s="169"/>
      <c r="Q690" s="96"/>
    </row>
    <row r="691" spans="2:17">
      <c r="B691" s="325" t="s">
        <v>1887</v>
      </c>
      <c r="C691" s="169"/>
      <c r="K691" s="169" t="s">
        <v>2618</v>
      </c>
      <c r="L691" s="169"/>
      <c r="Q691" s="96"/>
    </row>
    <row r="692" spans="2:17">
      <c r="B692" s="325" t="s">
        <v>1888</v>
      </c>
      <c r="C692" s="169"/>
      <c r="K692" s="169" t="s">
        <v>2619</v>
      </c>
      <c r="L692" s="169"/>
      <c r="Q692" s="96"/>
    </row>
    <row r="693" spans="2:17">
      <c r="B693" s="325" t="s">
        <v>1889</v>
      </c>
      <c r="C693" s="169"/>
      <c r="K693" s="169" t="s">
        <v>2620</v>
      </c>
      <c r="L693" s="169"/>
      <c r="Q693" s="96"/>
    </row>
    <row r="694" spans="2:17">
      <c r="B694" s="325" t="s">
        <v>1890</v>
      </c>
      <c r="C694" s="169"/>
      <c r="Q694" s="96"/>
    </row>
    <row r="695" spans="2:17">
      <c r="B695" s="325" t="s">
        <v>1891</v>
      </c>
      <c r="C695" s="169"/>
      <c r="Q695" s="96"/>
    </row>
    <row r="696" spans="2:17">
      <c r="B696" s="325" t="s">
        <v>1892</v>
      </c>
      <c r="C696" s="169"/>
      <c r="Q696" s="96"/>
    </row>
    <row r="697" spans="2:17">
      <c r="B697" s="325" t="s">
        <v>1893</v>
      </c>
      <c r="C697" s="169"/>
      <c r="Q697" s="96"/>
    </row>
    <row r="698" spans="2:17">
      <c r="B698" s="325" t="s">
        <v>1894</v>
      </c>
      <c r="C698" s="169"/>
      <c r="Q698" s="96"/>
    </row>
    <row r="699" spans="2:17">
      <c r="B699" s="325" t="s">
        <v>1895</v>
      </c>
      <c r="C699" s="169"/>
      <c r="Q699" s="96"/>
    </row>
    <row r="700" spans="2:17">
      <c r="B700" s="325" t="s">
        <v>1896</v>
      </c>
      <c r="C700" s="169"/>
      <c r="Q700" s="96"/>
    </row>
    <row r="701" spans="2:17">
      <c r="B701" s="325" t="s">
        <v>1897</v>
      </c>
      <c r="C701" s="169"/>
      <c r="Q701" s="96"/>
    </row>
    <row r="702" spans="2:17">
      <c r="B702" s="325" t="s">
        <v>1898</v>
      </c>
      <c r="C702" s="169"/>
      <c r="Q702" s="96"/>
    </row>
    <row r="703" spans="2:17">
      <c r="B703" s="325" t="s">
        <v>1899</v>
      </c>
      <c r="C703" s="169"/>
      <c r="Q703" s="96"/>
    </row>
    <row r="704" spans="2:17">
      <c r="B704" s="325" t="s">
        <v>1900</v>
      </c>
      <c r="C704" s="169"/>
      <c r="Q704" s="96"/>
    </row>
    <row r="705" spans="2:17">
      <c r="B705" s="325" t="s">
        <v>1901</v>
      </c>
      <c r="C705" s="169"/>
      <c r="Q705" s="96"/>
    </row>
    <row r="706" spans="2:17">
      <c r="B706" s="325" t="s">
        <v>1902</v>
      </c>
      <c r="C706" s="169"/>
      <c r="Q706" s="96"/>
    </row>
    <row r="707" spans="2:17">
      <c r="B707" s="325" t="s">
        <v>1903</v>
      </c>
      <c r="C707" s="169"/>
      <c r="Q707" s="96"/>
    </row>
    <row r="708" spans="2:17">
      <c r="B708" s="325" t="s">
        <v>1904</v>
      </c>
      <c r="C708" s="169"/>
      <c r="Q708" s="96"/>
    </row>
    <row r="709" spans="2:17">
      <c r="B709" s="325" t="s">
        <v>1905</v>
      </c>
      <c r="C709" s="169"/>
      <c r="Q709" s="96"/>
    </row>
    <row r="710" spans="2:17">
      <c r="B710" s="325" t="s">
        <v>1906</v>
      </c>
      <c r="C710" s="169"/>
      <c r="Q710" s="96"/>
    </row>
    <row r="711" spans="2:17">
      <c r="B711" s="325" t="s">
        <v>1907</v>
      </c>
      <c r="C711" s="169"/>
      <c r="Q711" s="96"/>
    </row>
    <row r="712" spans="2:17">
      <c r="B712" s="325" t="s">
        <v>1908</v>
      </c>
      <c r="C712" s="169"/>
      <c r="Q712" s="96"/>
    </row>
    <row r="713" spans="2:17">
      <c r="B713" s="325" t="s">
        <v>1909</v>
      </c>
      <c r="C713" s="169"/>
      <c r="Q713" s="96"/>
    </row>
    <row r="714" spans="2:17">
      <c r="B714" s="325" t="s">
        <v>1910</v>
      </c>
      <c r="C714" s="169"/>
      <c r="Q714" s="96"/>
    </row>
    <row r="715" spans="2:17">
      <c r="B715" s="325" t="s">
        <v>1911</v>
      </c>
      <c r="C715" s="169"/>
      <c r="Q715" s="96"/>
    </row>
    <row r="716" spans="2:17">
      <c r="B716" s="325" t="s">
        <v>1912</v>
      </c>
      <c r="C716" s="169"/>
      <c r="Q716" s="96"/>
    </row>
    <row r="717" spans="2:17">
      <c r="B717" s="325" t="s">
        <v>1913</v>
      </c>
      <c r="C717" s="169"/>
      <c r="Q717" s="96"/>
    </row>
    <row r="718" spans="2:17">
      <c r="B718" s="325" t="s">
        <v>1914</v>
      </c>
      <c r="C718" s="169"/>
      <c r="Q718" s="96"/>
    </row>
    <row r="719" spans="2:17">
      <c r="B719" s="325" t="s">
        <v>1915</v>
      </c>
      <c r="C719" s="169"/>
      <c r="Q719" s="96"/>
    </row>
    <row r="720" spans="2:17">
      <c r="B720" s="325" t="s">
        <v>1916</v>
      </c>
      <c r="C720" s="169"/>
      <c r="Q720" s="96"/>
    </row>
    <row r="721" spans="2:17">
      <c r="B721" s="325" t="s">
        <v>1917</v>
      </c>
      <c r="C721" s="169"/>
      <c r="Q721" s="96"/>
    </row>
    <row r="722" spans="2:17">
      <c r="B722" s="325" t="s">
        <v>1918</v>
      </c>
      <c r="C722" s="169"/>
      <c r="Q722" s="96"/>
    </row>
    <row r="723" spans="2:17">
      <c r="B723" s="325" t="s">
        <v>1919</v>
      </c>
      <c r="C723" s="169"/>
      <c r="Q723" s="96"/>
    </row>
    <row r="724" spans="2:17">
      <c r="B724" s="325" t="s">
        <v>1920</v>
      </c>
      <c r="C724" s="169"/>
      <c r="Q724" s="96"/>
    </row>
    <row r="725" spans="2:17">
      <c r="B725" s="325" t="s">
        <v>1921</v>
      </c>
      <c r="C725" s="169"/>
      <c r="Q725" s="96"/>
    </row>
    <row r="726" spans="2:17">
      <c r="B726" s="325" t="s">
        <v>1922</v>
      </c>
      <c r="C726" s="169"/>
      <c r="Q726" s="96"/>
    </row>
    <row r="727" spans="2:17">
      <c r="B727" s="325" t="s">
        <v>1923</v>
      </c>
      <c r="C727" s="169"/>
      <c r="Q727" s="96"/>
    </row>
    <row r="728" spans="2:17">
      <c r="B728" s="325" t="s">
        <v>1924</v>
      </c>
      <c r="C728" s="169"/>
      <c r="Q728" s="96"/>
    </row>
    <row r="729" spans="2:17">
      <c r="B729" s="325" t="s">
        <v>1925</v>
      </c>
      <c r="C729" s="169"/>
      <c r="Q729" s="96"/>
    </row>
    <row r="730" spans="2:17">
      <c r="B730" s="325" t="s">
        <v>1926</v>
      </c>
      <c r="C730" s="169"/>
      <c r="Q730" s="96"/>
    </row>
    <row r="731" spans="2:17">
      <c r="B731" s="325" t="s">
        <v>1927</v>
      </c>
      <c r="C731" s="169"/>
      <c r="Q731" s="96"/>
    </row>
    <row r="732" spans="2:17">
      <c r="B732" s="325" t="s">
        <v>1928</v>
      </c>
      <c r="C732" s="169"/>
      <c r="Q732" s="96"/>
    </row>
    <row r="733" spans="2:17">
      <c r="B733" s="325" t="s">
        <v>1929</v>
      </c>
      <c r="C733" s="169"/>
      <c r="Q733" s="96"/>
    </row>
    <row r="734" spans="2:17">
      <c r="B734" s="325" t="s">
        <v>1930</v>
      </c>
      <c r="C734" s="169"/>
      <c r="Q734" s="96"/>
    </row>
    <row r="735" spans="2:17">
      <c r="B735" s="325" t="s">
        <v>1931</v>
      </c>
      <c r="C735" s="169"/>
      <c r="Q735" s="96"/>
    </row>
    <row r="736" spans="2:17">
      <c r="B736" s="325" t="s">
        <v>1932</v>
      </c>
      <c r="C736" s="169"/>
      <c r="Q736" s="96"/>
    </row>
    <row r="737" spans="2:17">
      <c r="B737" s="325" t="s">
        <v>1933</v>
      </c>
      <c r="C737" s="169"/>
      <c r="Q737" s="96"/>
    </row>
    <row r="738" spans="2:17">
      <c r="B738" s="325" t="s">
        <v>1934</v>
      </c>
      <c r="C738" s="169"/>
      <c r="Q738" s="96"/>
    </row>
    <row r="739" spans="2:17">
      <c r="B739" s="325" t="s">
        <v>1935</v>
      </c>
      <c r="C739" s="169"/>
      <c r="Q739" s="96"/>
    </row>
    <row r="740" spans="2:17">
      <c r="B740" s="325" t="s">
        <v>1936</v>
      </c>
      <c r="C740" s="169"/>
      <c r="Q740" s="96"/>
    </row>
    <row r="741" spans="2:17">
      <c r="B741" s="325" t="s">
        <v>1937</v>
      </c>
      <c r="C741" s="169"/>
      <c r="Q741" s="96"/>
    </row>
    <row r="742" spans="2:17">
      <c r="B742" s="325" t="s">
        <v>1938</v>
      </c>
      <c r="C742" s="169"/>
      <c r="Q742" s="96"/>
    </row>
    <row r="743" spans="2:17">
      <c r="B743" s="325" t="s">
        <v>1939</v>
      </c>
      <c r="C743" s="169"/>
      <c r="Q743" s="96"/>
    </row>
    <row r="744" spans="2:17">
      <c r="B744" s="325" t="s">
        <v>1940</v>
      </c>
      <c r="C744" s="169"/>
      <c r="Q744" s="96"/>
    </row>
    <row r="745" spans="2:17">
      <c r="B745" s="325" t="s">
        <v>1941</v>
      </c>
      <c r="C745" s="169"/>
      <c r="Q745" s="96"/>
    </row>
    <row r="746" spans="2:17">
      <c r="B746" s="325" t="s">
        <v>1942</v>
      </c>
      <c r="C746" s="169"/>
      <c r="Q746" s="96"/>
    </row>
    <row r="747" spans="2:17">
      <c r="B747" s="325" t="s">
        <v>1943</v>
      </c>
      <c r="C747" s="169"/>
      <c r="Q747" s="96"/>
    </row>
    <row r="748" spans="2:17">
      <c r="B748" s="325" t="s">
        <v>1944</v>
      </c>
      <c r="C748" s="169"/>
      <c r="Q748" s="96"/>
    </row>
    <row r="749" spans="2:17">
      <c r="B749" s="325" t="s">
        <v>1945</v>
      </c>
      <c r="C749" s="169"/>
      <c r="Q749" s="96"/>
    </row>
    <row r="750" spans="2:17">
      <c r="B750" s="325" t="s">
        <v>1946</v>
      </c>
      <c r="C750" s="169"/>
      <c r="Q750" s="96"/>
    </row>
    <row r="751" spans="2:17">
      <c r="B751" s="325" t="s">
        <v>1947</v>
      </c>
      <c r="C751" s="169"/>
      <c r="Q751" s="96"/>
    </row>
    <row r="752" spans="2:17">
      <c r="B752" s="325" t="s">
        <v>1948</v>
      </c>
      <c r="C752" s="169"/>
      <c r="Q752" s="96"/>
    </row>
    <row r="753" spans="2:17">
      <c r="B753" s="325" t="s">
        <v>1949</v>
      </c>
      <c r="C753" s="169"/>
      <c r="Q753" s="96"/>
    </row>
    <row r="754" spans="2:17">
      <c r="B754" s="325" t="s">
        <v>1950</v>
      </c>
      <c r="C754" s="169"/>
      <c r="Q754" s="96"/>
    </row>
    <row r="755" spans="2:17">
      <c r="B755" s="325" t="s">
        <v>1951</v>
      </c>
      <c r="C755" s="169"/>
      <c r="Q755" s="96"/>
    </row>
    <row r="756" spans="2:17">
      <c r="B756" s="325" t="s">
        <v>1952</v>
      </c>
      <c r="C756" s="169"/>
      <c r="Q756" s="96"/>
    </row>
    <row r="757" spans="2:17">
      <c r="B757" s="325" t="s">
        <v>1953</v>
      </c>
      <c r="C757" s="169"/>
      <c r="Q757" s="96"/>
    </row>
    <row r="758" spans="2:17">
      <c r="B758" s="325" t="s">
        <v>1954</v>
      </c>
      <c r="C758" s="169"/>
      <c r="Q758" s="96"/>
    </row>
    <row r="759" spans="2:17">
      <c r="B759" s="325" t="s">
        <v>1955</v>
      </c>
      <c r="C759" s="169"/>
      <c r="Q759" s="96"/>
    </row>
    <row r="760" spans="2:17" ht="15.75" thickBot="1">
      <c r="B760" s="331" t="s">
        <v>1956</v>
      </c>
      <c r="C760" s="326"/>
      <c r="D760" s="98"/>
      <c r="E760" s="98"/>
      <c r="F760" s="98"/>
      <c r="G760" s="98"/>
      <c r="H760" s="98"/>
      <c r="I760" s="98"/>
      <c r="J760" s="98"/>
      <c r="K760" s="98"/>
      <c r="L760" s="98"/>
      <c r="M760" s="98"/>
      <c r="N760" s="98"/>
      <c r="O760" s="98"/>
      <c r="P760" s="98"/>
      <c r="Q760" s="99"/>
    </row>
  </sheetData>
  <sheetProtection algorithmName="SHA-512" hashValue="oiTbnjaaUu3/MFJn2Y48hPVsQ8TsyKqW1vig1p+BEaN2QMhjpR4YbxmyxHYb09JJpKWKL81dNlzpPQ/qQOnw+Q==" saltValue="KlOACGo7NkWXy/Z1aIfUnw==" spinCount="100000" sheet="1" objects="1" scenarios="1" autoFilter="0"/>
  <mergeCells count="1">
    <mergeCell ref="B3:P4"/>
  </mergeCells>
  <pageMargins left="0.7" right="0.7" top="0.75" bottom="0.75" header="0.3" footer="0.3"/>
  <pageSetup scale="62" fitToHeight="60" orientation="portrait" r:id="rId1"/>
  <headerFooter>
    <oddFooter>&amp;CCSI - 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Q41"/>
  <sheetViews>
    <sheetView showGridLines="0" tabSelected="1" workbookViewId="0">
      <selection activeCell="U29" sqref="U29"/>
    </sheetView>
  </sheetViews>
  <sheetFormatPr defaultColWidth="8.28515625" defaultRowHeight="14.25"/>
  <cols>
    <col min="1" max="1" width="8.28515625" style="341"/>
    <col min="2" max="2" width="6.7109375" style="341" customWidth="1"/>
    <col min="3" max="5" width="7.85546875" style="341" customWidth="1"/>
    <col min="6" max="6" width="14" style="341" customWidth="1"/>
    <col min="7" max="9" width="7.85546875" style="341" customWidth="1"/>
    <col min="10" max="10" width="18.42578125" style="341" customWidth="1"/>
    <col min="11" max="11" width="5.28515625" style="341" hidden="1" customWidth="1"/>
    <col min="12" max="12" width="8.28515625" style="341"/>
    <col min="13" max="13" width="2.42578125" style="342" customWidth="1"/>
    <col min="14" max="14" width="8.28515625" style="341"/>
    <col min="15" max="15" width="10" style="341" customWidth="1"/>
    <col min="16" max="16" width="25.7109375" style="343" customWidth="1"/>
    <col min="17" max="17" width="20.7109375" style="341" bestFit="1" customWidth="1"/>
    <col min="18" max="18" width="4.7109375" style="341" customWidth="1"/>
    <col min="19" max="16384" width="8.28515625" style="341"/>
  </cols>
  <sheetData>
    <row r="1" spans="2:17" ht="15" thickBot="1"/>
    <row r="2" spans="2:17" ht="15" thickTop="1">
      <c r="B2" s="344"/>
      <c r="C2" s="344"/>
      <c r="D2" s="344"/>
      <c r="E2" s="344"/>
      <c r="F2" s="344"/>
      <c r="G2" s="344"/>
      <c r="H2" s="344"/>
      <c r="I2" s="344"/>
      <c r="J2" s="344"/>
    </row>
    <row r="3" spans="2:17" ht="15">
      <c r="D3" s="345"/>
      <c r="O3" s="346" t="s">
        <v>0</v>
      </c>
    </row>
    <row r="4" spans="2:17">
      <c r="O4" s="341" t="s">
        <v>1</v>
      </c>
      <c r="P4" s="343" t="s">
        <v>2</v>
      </c>
      <c r="Q4" s="341" t="s">
        <v>877</v>
      </c>
    </row>
    <row r="5" spans="2:17">
      <c r="O5" s="347">
        <v>2023.1</v>
      </c>
      <c r="P5" s="348">
        <v>45187</v>
      </c>
      <c r="Q5" s="347" t="s">
        <v>3040</v>
      </c>
    </row>
    <row r="6" spans="2:17">
      <c r="O6" s="349">
        <v>2026.1</v>
      </c>
      <c r="P6" s="348">
        <v>46058</v>
      </c>
      <c r="Q6" s="347" t="s">
        <v>3040</v>
      </c>
    </row>
    <row r="7" spans="2:17">
      <c r="O7" s="349">
        <v>2026.3</v>
      </c>
      <c r="P7" s="348">
        <v>46178</v>
      </c>
      <c r="Q7" s="347" t="s">
        <v>3080</v>
      </c>
    </row>
    <row r="8" spans="2:17" ht="35.25">
      <c r="B8" s="863" t="s">
        <v>844</v>
      </c>
      <c r="C8" s="863"/>
      <c r="D8" s="863"/>
      <c r="E8" s="863"/>
      <c r="F8" s="863"/>
      <c r="G8" s="863"/>
      <c r="H8" s="863"/>
      <c r="I8" s="863"/>
      <c r="J8" s="863"/>
      <c r="O8" s="347">
        <v>2026.4</v>
      </c>
      <c r="P8" s="348">
        <v>46216</v>
      </c>
      <c r="Q8" s="347" t="s">
        <v>3415</v>
      </c>
    </row>
    <row r="9" spans="2:17" ht="35.25">
      <c r="B9" s="863" t="s">
        <v>6</v>
      </c>
      <c r="C9" s="863"/>
      <c r="D9" s="863"/>
      <c r="E9" s="863"/>
      <c r="F9" s="863"/>
      <c r="G9" s="863"/>
      <c r="H9" s="863"/>
      <c r="I9" s="863"/>
      <c r="J9" s="863"/>
      <c r="O9" s="347">
        <v>2026.5</v>
      </c>
      <c r="P9" s="348">
        <v>46224</v>
      </c>
      <c r="Q9" s="347" t="s">
        <v>3416</v>
      </c>
    </row>
    <row r="10" spans="2:17">
      <c r="O10" s="347"/>
      <c r="P10" s="348"/>
      <c r="Q10" s="347"/>
    </row>
    <row r="13" spans="2:17" ht="15">
      <c r="C13" s="350" t="s">
        <v>313</v>
      </c>
      <c r="E13" s="864">
        <f>'Development Info'!D7</f>
        <v>0</v>
      </c>
      <c r="F13" s="864"/>
      <c r="G13" s="864"/>
      <c r="H13" s="864"/>
      <c r="I13" s="864"/>
    </row>
    <row r="15" spans="2:17" ht="15">
      <c r="D15" s="350"/>
      <c r="E15" s="352" t="s">
        <v>3072</v>
      </c>
      <c r="F15" s="353" t="str">
        <f>'Development Info'!J5</f>
        <v>00/00/0000</v>
      </c>
    </row>
    <row r="16" spans="2:17" ht="15">
      <c r="O16" s="350" t="s">
        <v>3</v>
      </c>
    </row>
    <row r="17" spans="2:17">
      <c r="O17" s="637" t="s">
        <v>3311</v>
      </c>
      <c r="P17" s="638"/>
      <c r="Q17" s="637"/>
    </row>
    <row r="18" spans="2:17">
      <c r="P18" s="351"/>
    </row>
    <row r="22" spans="2:17" ht="15">
      <c r="O22" s="350" t="s">
        <v>710</v>
      </c>
    </row>
    <row r="23" spans="2:17">
      <c r="O23" s="341" t="s">
        <v>3403</v>
      </c>
    </row>
    <row r="24" spans="2:17" ht="15">
      <c r="B24" s="350"/>
      <c r="O24" s="341" t="s">
        <v>711</v>
      </c>
    </row>
    <row r="25" spans="2:17">
      <c r="O25" s="341" t="s">
        <v>712</v>
      </c>
    </row>
    <row r="29" spans="2:17">
      <c r="B29" s="354"/>
    </row>
    <row r="30" spans="2:17">
      <c r="B30" s="354"/>
    </row>
    <row r="31" spans="2:17">
      <c r="B31" s="354"/>
    </row>
    <row r="32" spans="2:17">
      <c r="B32" s="354"/>
    </row>
    <row r="33" spans="2:16">
      <c r="P33" s="341"/>
    </row>
    <row r="34" spans="2:16">
      <c r="P34" s="341"/>
    </row>
    <row r="35" spans="2:16" ht="15" thickBot="1">
      <c r="B35" s="355"/>
      <c r="C35" s="355"/>
      <c r="D35" s="355"/>
      <c r="E35" s="355"/>
      <c r="F35" s="355"/>
      <c r="G35" s="355"/>
      <c r="H35" s="355"/>
      <c r="I35" s="355"/>
      <c r="J35" s="355"/>
      <c r="P35" s="341"/>
    </row>
    <row r="36" spans="2:16" ht="15" thickTop="1">
      <c r="B36" s="356"/>
      <c r="C36" s="356"/>
      <c r="D36" s="356"/>
      <c r="E36" s="356"/>
      <c r="F36" s="356"/>
      <c r="G36" s="356"/>
      <c r="H36" s="356"/>
      <c r="I36" s="356"/>
      <c r="J36" s="356"/>
      <c r="P36" s="341"/>
    </row>
    <row r="37" spans="2:16">
      <c r="B37" s="28"/>
      <c r="C37" s="28"/>
      <c r="D37" s="28"/>
      <c r="E37" s="28"/>
      <c r="F37" s="28"/>
      <c r="G37" s="28"/>
      <c r="H37" s="28"/>
      <c r="I37" s="28"/>
      <c r="J37" s="28"/>
      <c r="P37" s="341"/>
    </row>
    <row r="38" spans="2:16" ht="15">
      <c r="B38" s="28"/>
      <c r="C38" s="28"/>
      <c r="D38" s="28"/>
      <c r="E38" s="28"/>
      <c r="F38" s="28"/>
      <c r="G38" s="357" t="s">
        <v>3071</v>
      </c>
      <c r="H38" s="28"/>
      <c r="I38" s="28"/>
      <c r="J38" s="28"/>
    </row>
    <row r="39" spans="2:16" ht="15">
      <c r="B39" s="28"/>
      <c r="C39" s="28"/>
      <c r="D39" s="28"/>
      <c r="E39" s="28"/>
      <c r="F39" s="28"/>
      <c r="G39" s="357" t="s">
        <v>4</v>
      </c>
      <c r="H39" s="28"/>
      <c r="I39" s="28"/>
      <c r="J39" s="28"/>
    </row>
    <row r="40" spans="2:16" ht="15">
      <c r="B40" s="28"/>
      <c r="C40" s="28"/>
      <c r="D40" s="28"/>
      <c r="E40" s="28"/>
      <c r="F40" s="28"/>
      <c r="G40" s="357" t="s">
        <v>5</v>
      </c>
      <c r="H40" s="28"/>
      <c r="I40" s="28"/>
      <c r="J40" s="28"/>
    </row>
    <row r="41" spans="2:16">
      <c r="B41" s="28"/>
      <c r="C41" s="28"/>
      <c r="D41" s="28"/>
      <c r="E41" s="28"/>
      <c r="F41" s="28"/>
      <c r="G41" s="28"/>
      <c r="H41" s="358"/>
      <c r="I41" s="358"/>
      <c r="J41" s="28"/>
    </row>
  </sheetData>
  <sheetProtection algorithmName="SHA-512" hashValue="j252yvV0OI2g6gNHFejIkjkqUdoF65S1Tyn90RX0EvNb95qf+YkaEGPVwAPZJP1xpp7cCHdUb2apzqC2nD4g8Q==" saltValue="+YBlDVyOr8oHdWaZdgzGDg==" spinCount="100000" sheet="1" objects="1" scenarios="1" autoFilter="0"/>
  <mergeCells count="3">
    <mergeCell ref="B8:J8"/>
    <mergeCell ref="B9:J9"/>
    <mergeCell ref="E13:I13"/>
  </mergeCells>
  <printOptions horizontalCentered="1"/>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5"/>
  <dimension ref="C2:BD134"/>
  <sheetViews>
    <sheetView workbookViewId="0"/>
  </sheetViews>
  <sheetFormatPr defaultRowHeight="15"/>
  <cols>
    <col min="57" max="57" width="28.42578125" customWidth="1"/>
  </cols>
  <sheetData>
    <row r="2" spans="3:56">
      <c r="C2" s="125" t="s">
        <v>478</v>
      </c>
      <c r="D2">
        <v>1</v>
      </c>
      <c r="E2" s="125" t="s">
        <v>517</v>
      </c>
      <c r="F2">
        <v>1</v>
      </c>
      <c r="G2" s="125" t="s">
        <v>526</v>
      </c>
      <c r="H2">
        <v>1</v>
      </c>
      <c r="I2" s="125" t="s">
        <v>172</v>
      </c>
      <c r="J2">
        <v>1</v>
      </c>
      <c r="K2" s="125" t="s">
        <v>172</v>
      </c>
      <c r="L2">
        <v>1</v>
      </c>
      <c r="M2" s="125" t="s">
        <v>509</v>
      </c>
      <c r="N2">
        <v>1</v>
      </c>
      <c r="O2" s="125" t="s">
        <v>485</v>
      </c>
      <c r="P2">
        <v>-13</v>
      </c>
      <c r="Q2" s="125" t="s">
        <v>498</v>
      </c>
      <c r="R2">
        <v>6</v>
      </c>
      <c r="S2" s="125" t="s">
        <v>1046</v>
      </c>
      <c r="T2">
        <v>12</v>
      </c>
      <c r="U2" s="125" t="s">
        <v>532</v>
      </c>
      <c r="V2">
        <v>5</v>
      </c>
      <c r="W2" s="125" t="s">
        <v>564</v>
      </c>
      <c r="X2">
        <v>1</v>
      </c>
      <c r="Y2" s="125" t="s">
        <v>1093</v>
      </c>
      <c r="Z2">
        <v>65</v>
      </c>
      <c r="AA2" s="125" t="s">
        <v>1112</v>
      </c>
      <c r="AB2">
        <v>70</v>
      </c>
      <c r="AC2" s="125" t="s">
        <v>1068</v>
      </c>
      <c r="AD2">
        <v>143</v>
      </c>
      <c r="AE2" s="125" t="s">
        <v>734</v>
      </c>
      <c r="AF2">
        <v>1</v>
      </c>
      <c r="AG2" s="125" t="s">
        <v>616</v>
      </c>
      <c r="AH2">
        <v>1</v>
      </c>
      <c r="AI2" s="125" t="s">
        <v>1048</v>
      </c>
      <c r="AJ2">
        <v>2</v>
      </c>
      <c r="AK2" s="125" t="s">
        <v>345</v>
      </c>
      <c r="AL2">
        <v>88</v>
      </c>
      <c r="AM2" s="125" t="s">
        <v>2995</v>
      </c>
      <c r="AN2">
        <v>1</v>
      </c>
      <c r="AO2" s="125" t="s">
        <v>223</v>
      </c>
      <c r="AP2">
        <v>1</v>
      </c>
      <c r="AQ2" s="125" t="s">
        <v>483</v>
      </c>
      <c r="AR2">
        <v>1</v>
      </c>
      <c r="AS2" s="125" t="s">
        <v>499</v>
      </c>
      <c r="AT2">
        <v>5</v>
      </c>
      <c r="AU2" s="125" t="s">
        <v>1164</v>
      </c>
      <c r="AV2">
        <v>4</v>
      </c>
      <c r="AW2" s="125" t="s">
        <v>914</v>
      </c>
      <c r="AX2">
        <v>1</v>
      </c>
      <c r="AY2" s="125" t="s">
        <v>2951</v>
      </c>
      <c r="AZ2">
        <v>105</v>
      </c>
      <c r="BA2" s="125" t="s">
        <v>2949</v>
      </c>
      <c r="BB2">
        <v>137</v>
      </c>
      <c r="BC2" s="125" t="s">
        <v>2945</v>
      </c>
      <c r="BD2">
        <v>140</v>
      </c>
    </row>
    <row r="3" spans="3:56">
      <c r="C3" s="125" t="s">
        <v>479</v>
      </c>
      <c r="D3">
        <v>3</v>
      </c>
      <c r="E3" s="125" t="s">
        <v>518</v>
      </c>
      <c r="F3">
        <v>2</v>
      </c>
      <c r="G3" s="125" t="s">
        <v>527</v>
      </c>
      <c r="H3">
        <v>2</v>
      </c>
      <c r="I3" s="125" t="s">
        <v>174</v>
      </c>
      <c r="J3">
        <v>2</v>
      </c>
      <c r="K3" s="125" t="s">
        <v>174</v>
      </c>
      <c r="L3">
        <v>2</v>
      </c>
      <c r="M3" s="125" t="s">
        <v>510</v>
      </c>
      <c r="N3">
        <v>2</v>
      </c>
      <c r="O3" s="125" t="s">
        <v>917</v>
      </c>
      <c r="P3">
        <v>1</v>
      </c>
      <c r="Q3" s="125" t="s">
        <v>1114</v>
      </c>
      <c r="R3">
        <v>10</v>
      </c>
      <c r="S3" s="125" t="s">
        <v>931</v>
      </c>
      <c r="T3">
        <v>7</v>
      </c>
      <c r="U3" s="125" t="s">
        <v>500</v>
      </c>
      <c r="V3">
        <v>38</v>
      </c>
      <c r="W3" s="125" t="s">
        <v>565</v>
      </c>
      <c r="X3">
        <v>2</v>
      </c>
      <c r="Y3" s="125" t="s">
        <v>1094</v>
      </c>
      <c r="Z3">
        <v>66</v>
      </c>
      <c r="AA3" s="125" t="s">
        <v>1111</v>
      </c>
      <c r="AB3">
        <v>69</v>
      </c>
      <c r="AC3" s="125" t="s">
        <v>1069</v>
      </c>
      <c r="AD3">
        <v>144</v>
      </c>
      <c r="AE3" s="125" t="s">
        <v>735</v>
      </c>
      <c r="AF3">
        <v>2</v>
      </c>
      <c r="AG3" s="125" t="s">
        <v>617</v>
      </c>
      <c r="AH3">
        <v>2</v>
      </c>
      <c r="AI3" s="125" t="s">
        <v>1049</v>
      </c>
      <c r="AJ3">
        <v>4</v>
      </c>
      <c r="AK3" s="125" t="s">
        <v>346</v>
      </c>
      <c r="AL3">
        <v>10</v>
      </c>
      <c r="AM3" s="125" t="s">
        <v>2996</v>
      </c>
      <c r="AN3">
        <v>3</v>
      </c>
      <c r="AO3" s="125" t="s">
        <v>507</v>
      </c>
      <c r="AP3">
        <v>3</v>
      </c>
      <c r="AQ3" s="125" t="s">
        <v>484</v>
      </c>
      <c r="AR3">
        <v>2</v>
      </c>
      <c r="AS3" s="125" t="s">
        <v>502</v>
      </c>
      <c r="AT3">
        <v>1</v>
      </c>
      <c r="AU3" s="125" t="s">
        <v>1165</v>
      </c>
      <c r="AV3">
        <v>3</v>
      </c>
      <c r="AW3" s="125" t="s">
        <v>925</v>
      </c>
      <c r="AX3">
        <v>2</v>
      </c>
      <c r="AY3" s="125" t="s">
        <v>2952</v>
      </c>
      <c r="AZ3">
        <v>106</v>
      </c>
      <c r="BA3" s="125" t="s">
        <v>3236</v>
      </c>
      <c r="BB3">
        <v>138</v>
      </c>
      <c r="BC3" s="125" t="s">
        <v>2946</v>
      </c>
      <c r="BD3">
        <v>141</v>
      </c>
    </row>
    <row r="4" spans="3:56">
      <c r="C4" s="125" t="s">
        <v>879</v>
      </c>
      <c r="D4">
        <v>6</v>
      </c>
      <c r="E4" s="125" t="s">
        <v>519</v>
      </c>
      <c r="F4">
        <v>3</v>
      </c>
      <c r="G4" s="125" t="s">
        <v>528</v>
      </c>
      <c r="H4">
        <v>3</v>
      </c>
      <c r="I4" s="125" t="s">
        <v>525</v>
      </c>
      <c r="J4">
        <v>3</v>
      </c>
      <c r="K4" s="125" t="s">
        <v>524</v>
      </c>
      <c r="L4">
        <v>3</v>
      </c>
      <c r="M4" s="125" t="s">
        <v>499</v>
      </c>
      <c r="N4">
        <v>8</v>
      </c>
      <c r="O4" s="125" t="s">
        <v>918</v>
      </c>
      <c r="P4">
        <v>6</v>
      </c>
      <c r="Q4" s="125" t="s">
        <v>1115</v>
      </c>
      <c r="R4">
        <v>2</v>
      </c>
      <c r="S4" s="125" t="s">
        <v>932</v>
      </c>
      <c r="T4">
        <v>8</v>
      </c>
      <c r="U4" s="125" t="s">
        <v>533</v>
      </c>
      <c r="V4">
        <v>6</v>
      </c>
      <c r="W4" s="125" t="s">
        <v>499</v>
      </c>
      <c r="X4">
        <v>7</v>
      </c>
      <c r="Y4" s="125" t="s">
        <v>1095</v>
      </c>
      <c r="Z4">
        <v>67</v>
      </c>
      <c r="AA4" s="125" t="s">
        <v>1113</v>
      </c>
      <c r="AB4">
        <v>71</v>
      </c>
      <c r="AE4" s="125" t="s">
        <v>736</v>
      </c>
      <c r="AF4">
        <v>3</v>
      </c>
      <c r="AG4" s="125" t="s">
        <v>618</v>
      </c>
      <c r="AH4">
        <v>5</v>
      </c>
      <c r="AI4" s="125" t="s">
        <v>1050</v>
      </c>
      <c r="AJ4">
        <v>3</v>
      </c>
      <c r="AK4" s="125" t="s">
        <v>347</v>
      </c>
      <c r="AL4">
        <v>15</v>
      </c>
      <c r="AM4" s="125" t="s">
        <v>2997</v>
      </c>
      <c r="AN4">
        <v>4</v>
      </c>
      <c r="AO4" s="125" t="s">
        <v>508</v>
      </c>
      <c r="AP4">
        <v>5</v>
      </c>
      <c r="AS4" s="125" t="s">
        <v>503</v>
      </c>
      <c r="AT4">
        <v>6</v>
      </c>
      <c r="AW4" s="125" t="s">
        <v>926</v>
      </c>
      <c r="AX4">
        <v>3</v>
      </c>
      <c r="AY4" s="125" t="s">
        <v>2953</v>
      </c>
      <c r="AZ4">
        <v>107</v>
      </c>
      <c r="BA4" s="125" t="s">
        <v>2950</v>
      </c>
      <c r="BB4">
        <v>139</v>
      </c>
      <c r="BC4" s="125" t="s">
        <v>2947</v>
      </c>
      <c r="BD4">
        <v>142</v>
      </c>
    </row>
    <row r="5" spans="3:56">
      <c r="C5" s="125" t="s">
        <v>480</v>
      </c>
      <c r="D5">
        <v>2</v>
      </c>
      <c r="E5" s="125" t="s">
        <v>520</v>
      </c>
      <c r="F5">
        <v>4</v>
      </c>
      <c r="K5" s="125" t="s">
        <v>863</v>
      </c>
      <c r="L5">
        <v>4</v>
      </c>
      <c r="M5" s="125" t="s">
        <v>511</v>
      </c>
      <c r="N5">
        <v>3</v>
      </c>
      <c r="O5" s="125" t="s">
        <v>726</v>
      </c>
      <c r="P5">
        <v>-8</v>
      </c>
      <c r="Q5" s="125" t="s">
        <v>1116</v>
      </c>
      <c r="R5">
        <v>3</v>
      </c>
      <c r="S5" s="125" t="s">
        <v>933</v>
      </c>
      <c r="T5">
        <v>9</v>
      </c>
      <c r="U5" s="125" t="s">
        <v>534</v>
      </c>
      <c r="V5">
        <v>7</v>
      </c>
      <c r="W5" s="125" t="s">
        <v>566</v>
      </c>
      <c r="X5">
        <v>10</v>
      </c>
      <c r="Y5" s="125" t="s">
        <v>1096</v>
      </c>
      <c r="Z5">
        <v>68</v>
      </c>
      <c r="AA5" s="125" t="s">
        <v>499</v>
      </c>
      <c r="AB5">
        <v>72</v>
      </c>
      <c r="AE5" s="125" t="s">
        <v>737</v>
      </c>
      <c r="AF5">
        <v>4</v>
      </c>
      <c r="AG5" s="125" t="s">
        <v>619</v>
      </c>
      <c r="AH5">
        <v>4</v>
      </c>
      <c r="AI5" s="125" t="s">
        <v>529</v>
      </c>
      <c r="AJ5">
        <v>6</v>
      </c>
      <c r="AK5" s="125" t="s">
        <v>348</v>
      </c>
      <c r="AL5">
        <v>16</v>
      </c>
      <c r="AM5" s="125" t="s">
        <v>2998</v>
      </c>
      <c r="AN5">
        <v>11</v>
      </c>
      <c r="AO5" s="125" t="s">
        <v>499</v>
      </c>
      <c r="AP5">
        <v>2</v>
      </c>
      <c r="AS5" s="125" t="s">
        <v>504</v>
      </c>
      <c r="AT5">
        <v>2</v>
      </c>
      <c r="AW5" s="125" t="s">
        <v>927</v>
      </c>
      <c r="AX5">
        <v>4</v>
      </c>
      <c r="AY5" s="125" t="s">
        <v>2954</v>
      </c>
      <c r="AZ5">
        <v>108</v>
      </c>
    </row>
    <row r="6" spans="3:56">
      <c r="C6" s="125" t="s">
        <v>481</v>
      </c>
      <c r="D6">
        <v>4</v>
      </c>
      <c r="E6" s="125" t="s">
        <v>521</v>
      </c>
      <c r="F6">
        <v>5</v>
      </c>
      <c r="M6" s="125" t="s">
        <v>512</v>
      </c>
      <c r="N6">
        <v>4</v>
      </c>
      <c r="O6" s="125" t="s">
        <v>919</v>
      </c>
      <c r="P6">
        <v>2</v>
      </c>
      <c r="Q6" s="125" t="s">
        <v>3298</v>
      </c>
      <c r="R6">
        <v>4</v>
      </c>
      <c r="S6" s="125" t="s">
        <v>934</v>
      </c>
      <c r="T6">
        <v>10</v>
      </c>
      <c r="U6" s="125" t="s">
        <v>535</v>
      </c>
      <c r="V6">
        <v>8</v>
      </c>
      <c r="W6" s="125" t="s">
        <v>567</v>
      </c>
      <c r="X6">
        <v>3</v>
      </c>
      <c r="AE6" s="125" t="s">
        <v>738</v>
      </c>
      <c r="AF6">
        <v>5</v>
      </c>
      <c r="AG6" s="125" t="s">
        <v>620</v>
      </c>
      <c r="AH6">
        <v>6</v>
      </c>
      <c r="AI6" s="125" t="s">
        <v>530</v>
      </c>
      <c r="AJ6">
        <v>5</v>
      </c>
      <c r="AK6" s="125" t="s">
        <v>349</v>
      </c>
      <c r="AL6">
        <v>17</v>
      </c>
      <c r="AM6" s="125" t="s">
        <v>3234</v>
      </c>
      <c r="AN6">
        <v>10</v>
      </c>
      <c r="AO6" s="125" t="s">
        <v>273</v>
      </c>
      <c r="AP6">
        <v>4</v>
      </c>
      <c r="AS6" s="125" t="s">
        <v>505</v>
      </c>
      <c r="AT6">
        <v>3</v>
      </c>
      <c r="AW6" s="125" t="s">
        <v>915</v>
      </c>
      <c r="AX6">
        <v>5</v>
      </c>
      <c r="AY6" s="125" t="s">
        <v>2955</v>
      </c>
      <c r="AZ6">
        <v>109</v>
      </c>
    </row>
    <row r="7" spans="3:56">
      <c r="C7" s="125" t="s">
        <v>482</v>
      </c>
      <c r="D7">
        <v>5</v>
      </c>
      <c r="E7" s="125" t="s">
        <v>522</v>
      </c>
      <c r="F7">
        <v>6</v>
      </c>
      <c r="M7" s="125" t="s">
        <v>273</v>
      </c>
      <c r="N7">
        <v>5</v>
      </c>
      <c r="O7" s="125" t="s">
        <v>920</v>
      </c>
      <c r="P7">
        <v>7</v>
      </c>
      <c r="Q7" s="125" t="s">
        <v>1045</v>
      </c>
      <c r="R7">
        <v>9</v>
      </c>
      <c r="S7" s="125" t="s">
        <v>964</v>
      </c>
      <c r="T7">
        <v>11</v>
      </c>
      <c r="U7" s="125" t="s">
        <v>536</v>
      </c>
      <c r="V7">
        <v>9</v>
      </c>
      <c r="W7" s="125" t="s">
        <v>568</v>
      </c>
      <c r="X7">
        <v>8</v>
      </c>
      <c r="AE7" s="125" t="s">
        <v>739</v>
      </c>
      <c r="AF7">
        <v>6</v>
      </c>
      <c r="AG7" s="125" t="s">
        <v>3233</v>
      </c>
      <c r="AH7">
        <v>7</v>
      </c>
      <c r="AI7" s="125" t="s">
        <v>531</v>
      </c>
      <c r="AJ7">
        <v>1</v>
      </c>
      <c r="AK7" s="125" t="s">
        <v>350</v>
      </c>
      <c r="AL7">
        <v>18</v>
      </c>
      <c r="AM7" s="125" t="s">
        <v>2999</v>
      </c>
      <c r="AN7">
        <v>6</v>
      </c>
      <c r="AS7" s="125" t="s">
        <v>506</v>
      </c>
      <c r="AT7">
        <v>4</v>
      </c>
      <c r="AW7" s="125" t="s">
        <v>916</v>
      </c>
      <c r="AX7">
        <v>6</v>
      </c>
      <c r="AY7" s="125" t="s">
        <v>2956</v>
      </c>
      <c r="AZ7">
        <v>110</v>
      </c>
    </row>
    <row r="8" spans="3:56">
      <c r="E8" s="125" t="s">
        <v>523</v>
      </c>
      <c r="F8">
        <v>7</v>
      </c>
      <c r="M8" s="125" t="s">
        <v>513</v>
      </c>
      <c r="N8">
        <v>10</v>
      </c>
      <c r="O8" s="125" t="s">
        <v>727</v>
      </c>
      <c r="P8">
        <v>-9</v>
      </c>
      <c r="S8" s="125" t="s">
        <v>935</v>
      </c>
      <c r="T8">
        <v>1</v>
      </c>
      <c r="U8" s="125" t="s">
        <v>537</v>
      </c>
      <c r="V8">
        <v>10</v>
      </c>
      <c r="W8" s="125" t="s">
        <v>569</v>
      </c>
      <c r="X8">
        <v>6</v>
      </c>
      <c r="AE8" s="125" t="s">
        <v>740</v>
      </c>
      <c r="AF8">
        <v>7</v>
      </c>
      <c r="AI8" s="125" t="s">
        <v>1047</v>
      </c>
      <c r="AJ8">
        <v>10</v>
      </c>
      <c r="AK8" s="125" t="s">
        <v>351</v>
      </c>
      <c r="AL8">
        <v>19</v>
      </c>
      <c r="AM8" s="125" t="s">
        <v>3000</v>
      </c>
      <c r="AN8">
        <v>5</v>
      </c>
      <c r="AW8" s="125" t="s">
        <v>273</v>
      </c>
      <c r="AX8">
        <v>7</v>
      </c>
      <c r="AY8" s="125" t="s">
        <v>2957</v>
      </c>
      <c r="AZ8">
        <v>111</v>
      </c>
    </row>
    <row r="9" spans="3:56">
      <c r="E9" s="125" t="s">
        <v>863</v>
      </c>
      <c r="F9">
        <v>8</v>
      </c>
      <c r="M9" s="125" t="s">
        <v>514</v>
      </c>
      <c r="N9">
        <v>9</v>
      </c>
      <c r="O9" s="125" t="s">
        <v>921</v>
      </c>
      <c r="P9">
        <v>3</v>
      </c>
      <c r="S9" s="125" t="s">
        <v>3232</v>
      </c>
      <c r="T9">
        <v>13</v>
      </c>
      <c r="U9" s="125" t="s">
        <v>538</v>
      </c>
      <c r="V9">
        <v>11</v>
      </c>
      <c r="W9" s="125" t="s">
        <v>570</v>
      </c>
      <c r="X9">
        <v>4</v>
      </c>
      <c r="AE9" s="125" t="s">
        <v>741</v>
      </c>
      <c r="AF9">
        <v>8</v>
      </c>
      <c r="AK9" s="125" t="s">
        <v>352</v>
      </c>
      <c r="AL9">
        <v>8</v>
      </c>
      <c r="AM9" s="125" t="s">
        <v>3001</v>
      </c>
      <c r="AN9">
        <v>7</v>
      </c>
      <c r="AY9" s="125" t="s">
        <v>2958</v>
      </c>
      <c r="AZ9">
        <v>112</v>
      </c>
    </row>
    <row r="10" spans="3:56">
      <c r="M10" s="125" t="s">
        <v>515</v>
      </c>
      <c r="N10">
        <v>6</v>
      </c>
      <c r="O10" s="125" t="s">
        <v>728</v>
      </c>
      <c r="P10">
        <v>-10</v>
      </c>
      <c r="S10" s="125" t="s">
        <v>3287</v>
      </c>
      <c r="T10">
        <v>14</v>
      </c>
      <c r="U10" s="125" t="s">
        <v>539</v>
      </c>
      <c r="V10">
        <v>12</v>
      </c>
      <c r="W10" s="125" t="s">
        <v>571</v>
      </c>
      <c r="X10">
        <v>5</v>
      </c>
      <c r="AE10" s="125" t="s">
        <v>742</v>
      </c>
      <c r="AF10">
        <v>9</v>
      </c>
      <c r="AK10" s="125" t="s">
        <v>353</v>
      </c>
      <c r="AL10">
        <v>20</v>
      </c>
      <c r="AY10" s="125" t="s">
        <v>2959</v>
      </c>
      <c r="AZ10">
        <v>113</v>
      </c>
    </row>
    <row r="11" spans="3:56">
      <c r="M11" s="125" t="s">
        <v>516</v>
      </c>
      <c r="N11">
        <v>7</v>
      </c>
      <c r="O11" s="125" t="s">
        <v>922</v>
      </c>
      <c r="P11">
        <v>4</v>
      </c>
      <c r="S11" s="125" t="s">
        <v>936</v>
      </c>
      <c r="T11">
        <v>6</v>
      </c>
      <c r="U11" s="125" t="s">
        <v>540</v>
      </c>
      <c r="V11">
        <v>13</v>
      </c>
      <c r="W11" s="125" t="s">
        <v>1176</v>
      </c>
      <c r="X11">
        <v>11</v>
      </c>
      <c r="AE11" s="125" t="s">
        <v>743</v>
      </c>
      <c r="AF11">
        <v>10</v>
      </c>
      <c r="AK11" s="125" t="s">
        <v>354</v>
      </c>
      <c r="AL11">
        <v>89</v>
      </c>
      <c r="AY11" s="125" t="s">
        <v>2960</v>
      </c>
      <c r="AZ11">
        <v>114</v>
      </c>
    </row>
    <row r="12" spans="3:56">
      <c r="O12" s="125" t="s">
        <v>729</v>
      </c>
      <c r="P12">
        <v>-11</v>
      </c>
      <c r="S12" s="125" t="s">
        <v>645</v>
      </c>
      <c r="T12">
        <v>5</v>
      </c>
      <c r="U12" s="125" t="s">
        <v>558</v>
      </c>
      <c r="V12">
        <v>34</v>
      </c>
      <c r="AE12" s="125" t="s">
        <v>744</v>
      </c>
      <c r="AF12">
        <v>11</v>
      </c>
      <c r="AK12" s="125" t="s">
        <v>355</v>
      </c>
      <c r="AL12">
        <v>22</v>
      </c>
      <c r="AY12" s="125" t="s">
        <v>2961</v>
      </c>
      <c r="AZ12">
        <v>115</v>
      </c>
    </row>
    <row r="13" spans="3:56">
      <c r="O13" s="125" t="s">
        <v>923</v>
      </c>
      <c r="P13">
        <v>5</v>
      </c>
      <c r="U13" s="125" t="s">
        <v>557</v>
      </c>
      <c r="V13">
        <v>36</v>
      </c>
      <c r="AE13" s="125" t="s">
        <v>745</v>
      </c>
      <c r="AF13">
        <v>12</v>
      </c>
      <c r="AK13" s="125" t="s">
        <v>356</v>
      </c>
      <c r="AL13">
        <v>90</v>
      </c>
      <c r="AY13" s="125" t="s">
        <v>2962</v>
      </c>
      <c r="AZ13">
        <v>116</v>
      </c>
    </row>
    <row r="14" spans="3:56">
      <c r="O14" s="125" t="s">
        <v>730</v>
      </c>
      <c r="P14">
        <v>-12</v>
      </c>
      <c r="U14" s="125" t="s">
        <v>541</v>
      </c>
      <c r="V14">
        <v>14</v>
      </c>
      <c r="AE14" s="125" t="s">
        <v>746</v>
      </c>
      <c r="AF14">
        <v>13</v>
      </c>
      <c r="AK14" s="125" t="s">
        <v>357</v>
      </c>
      <c r="AL14">
        <v>91</v>
      </c>
      <c r="AY14" s="125" t="s">
        <v>2963</v>
      </c>
      <c r="AZ14">
        <v>117</v>
      </c>
    </row>
    <row r="15" spans="3:56">
      <c r="O15" s="125" t="s">
        <v>3231</v>
      </c>
      <c r="P15">
        <v>14</v>
      </c>
      <c r="U15" s="125" t="s">
        <v>542</v>
      </c>
      <c r="V15">
        <v>15</v>
      </c>
      <c r="AE15" s="125" t="s">
        <v>747</v>
      </c>
      <c r="AF15">
        <v>14</v>
      </c>
      <c r="AK15" s="125" t="s">
        <v>358</v>
      </c>
      <c r="AL15">
        <v>23</v>
      </c>
      <c r="AY15" s="125" t="s">
        <v>2964</v>
      </c>
      <c r="AZ15">
        <v>118</v>
      </c>
    </row>
    <row r="16" spans="3:56">
      <c r="U16" s="125" t="s">
        <v>543</v>
      </c>
      <c r="V16">
        <v>16</v>
      </c>
      <c r="AE16" s="125" t="s">
        <v>748</v>
      </c>
      <c r="AF16">
        <v>15</v>
      </c>
      <c r="AK16" s="125" t="s">
        <v>359</v>
      </c>
      <c r="AL16">
        <v>92</v>
      </c>
      <c r="AY16" s="125" t="s">
        <v>2965</v>
      </c>
      <c r="AZ16">
        <v>119</v>
      </c>
    </row>
    <row r="17" spans="21:52">
      <c r="U17" s="125" t="s">
        <v>544</v>
      </c>
      <c r="V17">
        <v>17</v>
      </c>
      <c r="AE17" s="125" t="s">
        <v>749</v>
      </c>
      <c r="AF17">
        <v>16</v>
      </c>
      <c r="AK17" s="125" t="s">
        <v>360</v>
      </c>
      <c r="AL17">
        <v>93</v>
      </c>
      <c r="AY17" s="125" t="s">
        <v>2966</v>
      </c>
      <c r="AZ17">
        <v>120</v>
      </c>
    </row>
    <row r="18" spans="21:52">
      <c r="U18" s="125" t="s">
        <v>545</v>
      </c>
      <c r="V18">
        <v>18</v>
      </c>
      <c r="AE18" s="125" t="s">
        <v>750</v>
      </c>
      <c r="AF18">
        <v>17</v>
      </c>
      <c r="AK18" s="125" t="s">
        <v>361</v>
      </c>
      <c r="AL18">
        <v>94</v>
      </c>
      <c r="AY18" s="125" t="s">
        <v>2967</v>
      </c>
      <c r="AZ18">
        <v>121</v>
      </c>
    </row>
    <row r="19" spans="21:52">
      <c r="U19" s="125" t="s">
        <v>725</v>
      </c>
      <c r="V19">
        <v>37</v>
      </c>
      <c r="AE19" s="125" t="s">
        <v>751</v>
      </c>
      <c r="AF19">
        <v>18</v>
      </c>
      <c r="AK19" s="125" t="s">
        <v>362</v>
      </c>
      <c r="AL19">
        <v>24</v>
      </c>
      <c r="AY19" s="125" t="s">
        <v>2968</v>
      </c>
      <c r="AZ19">
        <v>122</v>
      </c>
    </row>
    <row r="20" spans="21:52">
      <c r="U20" s="125" t="s">
        <v>546</v>
      </c>
      <c r="V20">
        <v>19</v>
      </c>
      <c r="AE20" s="125" t="s">
        <v>752</v>
      </c>
      <c r="AF20">
        <v>19</v>
      </c>
      <c r="AK20" s="125" t="s">
        <v>363</v>
      </c>
      <c r="AL20">
        <v>95</v>
      </c>
      <c r="AY20" s="125" t="s">
        <v>2969</v>
      </c>
      <c r="AZ20">
        <v>123</v>
      </c>
    </row>
    <row r="21" spans="21:52">
      <c r="U21" s="125" t="s">
        <v>547</v>
      </c>
      <c r="V21">
        <v>20</v>
      </c>
      <c r="AE21" s="125" t="s">
        <v>753</v>
      </c>
      <c r="AF21">
        <v>20</v>
      </c>
      <c r="AK21" s="125" t="s">
        <v>364</v>
      </c>
      <c r="AL21">
        <v>25</v>
      </c>
      <c r="AY21" s="125" t="s">
        <v>2970</v>
      </c>
      <c r="AZ21">
        <v>124</v>
      </c>
    </row>
    <row r="22" spans="21:52">
      <c r="U22" s="125" t="s">
        <v>548</v>
      </c>
      <c r="V22">
        <v>21</v>
      </c>
      <c r="AE22" s="125" t="s">
        <v>754</v>
      </c>
      <c r="AF22">
        <v>21</v>
      </c>
      <c r="AK22" s="125" t="s">
        <v>365</v>
      </c>
      <c r="AL22">
        <v>26</v>
      </c>
      <c r="AY22" s="125" t="s">
        <v>2971</v>
      </c>
      <c r="AZ22">
        <v>125</v>
      </c>
    </row>
    <row r="23" spans="21:52">
      <c r="U23" s="125" t="s">
        <v>549</v>
      </c>
      <c r="V23">
        <v>22</v>
      </c>
      <c r="AE23" s="125" t="s">
        <v>755</v>
      </c>
      <c r="AF23">
        <v>22</v>
      </c>
      <c r="AK23" s="125" t="s">
        <v>366</v>
      </c>
      <c r="AL23">
        <v>27</v>
      </c>
      <c r="AY23" s="125" t="s">
        <v>2972</v>
      </c>
      <c r="AZ23">
        <v>126</v>
      </c>
    </row>
    <row r="24" spans="21:52">
      <c r="U24" s="125" t="s">
        <v>559</v>
      </c>
      <c r="V24">
        <v>35</v>
      </c>
      <c r="AE24" s="125" t="s">
        <v>756</v>
      </c>
      <c r="AF24">
        <v>23</v>
      </c>
      <c r="AK24" s="125" t="s">
        <v>367</v>
      </c>
      <c r="AL24">
        <v>96</v>
      </c>
      <c r="AY24" s="125" t="s">
        <v>2973</v>
      </c>
      <c r="AZ24">
        <v>127</v>
      </c>
    </row>
    <row r="25" spans="21:52">
      <c r="U25" s="125" t="s">
        <v>550</v>
      </c>
      <c r="V25">
        <v>23</v>
      </c>
      <c r="AE25" s="125" t="s">
        <v>757</v>
      </c>
      <c r="AF25">
        <v>24</v>
      </c>
      <c r="AK25" s="125" t="s">
        <v>368</v>
      </c>
      <c r="AL25">
        <v>28</v>
      </c>
      <c r="AY25" s="125" t="s">
        <v>2974</v>
      </c>
      <c r="AZ25">
        <v>128</v>
      </c>
    </row>
    <row r="26" spans="21:52">
      <c r="U26" s="125" t="s">
        <v>560</v>
      </c>
      <c r="V26">
        <v>33</v>
      </c>
      <c r="AE26" s="125" t="s">
        <v>758</v>
      </c>
      <c r="AF26">
        <v>25</v>
      </c>
      <c r="AK26" s="125" t="s">
        <v>369</v>
      </c>
      <c r="AL26">
        <v>4</v>
      </c>
      <c r="AY26" s="125" t="s">
        <v>2975</v>
      </c>
      <c r="AZ26">
        <v>129</v>
      </c>
    </row>
    <row r="27" spans="21:52">
      <c r="U27" s="125" t="s">
        <v>551</v>
      </c>
      <c r="V27">
        <v>24</v>
      </c>
      <c r="AE27" s="125" t="s">
        <v>759</v>
      </c>
      <c r="AF27">
        <v>26</v>
      </c>
      <c r="AK27" s="125" t="s">
        <v>370</v>
      </c>
      <c r="AL27">
        <v>29</v>
      </c>
      <c r="AY27" s="125" t="s">
        <v>2976</v>
      </c>
      <c r="AZ27">
        <v>130</v>
      </c>
    </row>
    <row r="28" spans="21:52">
      <c r="U28" s="125" t="s">
        <v>552</v>
      </c>
      <c r="V28">
        <v>25</v>
      </c>
      <c r="AE28" s="125" t="s">
        <v>760</v>
      </c>
      <c r="AF28">
        <v>27</v>
      </c>
      <c r="AK28" s="125" t="s">
        <v>371</v>
      </c>
      <c r="AL28">
        <v>30</v>
      </c>
      <c r="AY28" s="125" t="s">
        <v>2977</v>
      </c>
      <c r="AZ28">
        <v>131</v>
      </c>
    </row>
    <row r="29" spans="21:52">
      <c r="U29" s="125" t="s">
        <v>553</v>
      </c>
      <c r="V29">
        <v>26</v>
      </c>
      <c r="AE29" s="125" t="s">
        <v>761</v>
      </c>
      <c r="AF29">
        <v>28</v>
      </c>
      <c r="AK29" s="125" t="s">
        <v>372</v>
      </c>
      <c r="AL29">
        <v>31</v>
      </c>
      <c r="AY29" s="125" t="s">
        <v>2978</v>
      </c>
      <c r="AZ29">
        <v>132</v>
      </c>
    </row>
    <row r="30" spans="21:52">
      <c r="U30" s="125" t="s">
        <v>554</v>
      </c>
      <c r="V30">
        <v>27</v>
      </c>
      <c r="AE30" s="125" t="s">
        <v>762</v>
      </c>
      <c r="AF30">
        <v>29</v>
      </c>
      <c r="AK30" s="125" t="s">
        <v>373</v>
      </c>
      <c r="AL30">
        <v>97</v>
      </c>
      <c r="AY30" s="125" t="s">
        <v>2979</v>
      </c>
      <c r="AZ30">
        <v>133</v>
      </c>
    </row>
    <row r="31" spans="21:52">
      <c r="U31" s="125" t="s">
        <v>556</v>
      </c>
      <c r="V31">
        <v>29</v>
      </c>
      <c r="AE31" s="125" t="s">
        <v>763</v>
      </c>
      <c r="AF31">
        <v>30</v>
      </c>
      <c r="AK31" s="125" t="s">
        <v>374</v>
      </c>
      <c r="AL31">
        <v>32</v>
      </c>
      <c r="AY31" s="125" t="s">
        <v>2980</v>
      </c>
      <c r="AZ31">
        <v>134</v>
      </c>
    </row>
    <row r="32" spans="21:52">
      <c r="U32" s="125" t="s">
        <v>555</v>
      </c>
      <c r="V32">
        <v>28</v>
      </c>
      <c r="AE32" s="125" t="s">
        <v>764</v>
      </c>
      <c r="AF32">
        <v>31</v>
      </c>
      <c r="AK32" s="125" t="s">
        <v>375</v>
      </c>
      <c r="AL32">
        <v>98</v>
      </c>
      <c r="AY32" s="125" t="s">
        <v>2981</v>
      </c>
      <c r="AZ32">
        <v>135</v>
      </c>
    </row>
    <row r="33" spans="21:52">
      <c r="U33" s="125" t="s">
        <v>880</v>
      </c>
      <c r="V33">
        <v>39</v>
      </c>
      <c r="AE33" s="125" t="s">
        <v>765</v>
      </c>
      <c r="AF33">
        <v>32</v>
      </c>
      <c r="AK33" s="125" t="s">
        <v>376</v>
      </c>
      <c r="AL33">
        <v>33</v>
      </c>
      <c r="AY33" s="125" t="s">
        <v>2982</v>
      </c>
      <c r="AZ33">
        <v>136</v>
      </c>
    </row>
    <row r="34" spans="21:52">
      <c r="U34" s="125" t="s">
        <v>1047</v>
      </c>
      <c r="V34">
        <v>40</v>
      </c>
      <c r="AE34" s="125" t="s">
        <v>766</v>
      </c>
      <c r="AF34">
        <v>33</v>
      </c>
      <c r="AK34" s="125" t="s">
        <v>377</v>
      </c>
      <c r="AL34">
        <v>34</v>
      </c>
      <c r="AY34" s="125" t="s">
        <v>3235</v>
      </c>
      <c r="AZ34">
        <v>173</v>
      </c>
    </row>
    <row r="35" spans="21:52">
      <c r="AE35" s="125" t="s">
        <v>767</v>
      </c>
      <c r="AF35">
        <v>34</v>
      </c>
      <c r="AK35" s="125" t="s">
        <v>378</v>
      </c>
      <c r="AL35">
        <v>99</v>
      </c>
    </row>
    <row r="36" spans="21:52">
      <c r="AE36" s="125" t="s">
        <v>768</v>
      </c>
      <c r="AF36">
        <v>35</v>
      </c>
      <c r="AK36" s="125" t="s">
        <v>379</v>
      </c>
      <c r="AL36">
        <v>35</v>
      </c>
    </row>
    <row r="37" spans="21:52">
      <c r="AE37" s="125" t="s">
        <v>769</v>
      </c>
      <c r="AF37">
        <v>36</v>
      </c>
      <c r="AK37" s="125" t="s">
        <v>380</v>
      </c>
      <c r="AL37">
        <v>36</v>
      </c>
    </row>
    <row r="38" spans="21:52">
      <c r="AE38" s="125" t="s">
        <v>770</v>
      </c>
      <c r="AF38">
        <v>37</v>
      </c>
      <c r="AK38" s="125" t="s">
        <v>381</v>
      </c>
      <c r="AL38">
        <v>100</v>
      </c>
    </row>
    <row r="39" spans="21:52">
      <c r="AE39" s="125" t="s">
        <v>771</v>
      </c>
      <c r="AF39">
        <v>38</v>
      </c>
      <c r="AK39" s="125" t="s">
        <v>382</v>
      </c>
      <c r="AL39">
        <v>37</v>
      </c>
    </row>
    <row r="40" spans="21:52">
      <c r="AE40" s="125" t="s">
        <v>772</v>
      </c>
      <c r="AF40">
        <v>39</v>
      </c>
      <c r="AK40" s="125" t="s">
        <v>383</v>
      </c>
      <c r="AL40">
        <v>14</v>
      </c>
    </row>
    <row r="41" spans="21:52">
      <c r="AE41" s="125" t="s">
        <v>773</v>
      </c>
      <c r="AF41">
        <v>40</v>
      </c>
      <c r="AK41" s="125" t="s">
        <v>384</v>
      </c>
      <c r="AL41">
        <v>38</v>
      </c>
    </row>
    <row r="42" spans="21:52">
      <c r="AE42" s="125" t="s">
        <v>774</v>
      </c>
      <c r="AF42">
        <v>41</v>
      </c>
      <c r="AK42" s="125" t="s">
        <v>385</v>
      </c>
      <c r="AL42">
        <v>39</v>
      </c>
    </row>
    <row r="43" spans="21:52">
      <c r="AE43" s="125" t="s">
        <v>775</v>
      </c>
      <c r="AF43">
        <v>42</v>
      </c>
      <c r="AK43" s="125" t="s">
        <v>386</v>
      </c>
      <c r="AL43">
        <v>101</v>
      </c>
    </row>
    <row r="44" spans="21:52">
      <c r="AE44" s="125" t="s">
        <v>776</v>
      </c>
      <c r="AF44">
        <v>43</v>
      </c>
      <c r="AK44" s="125" t="s">
        <v>387</v>
      </c>
      <c r="AL44">
        <v>102</v>
      </c>
    </row>
    <row r="45" spans="21:52">
      <c r="AE45" s="125" t="s">
        <v>777</v>
      </c>
      <c r="AF45">
        <v>44</v>
      </c>
      <c r="AK45" s="125" t="s">
        <v>388</v>
      </c>
      <c r="AL45">
        <v>40</v>
      </c>
    </row>
    <row r="46" spans="21:52">
      <c r="AE46" s="125" t="s">
        <v>778</v>
      </c>
      <c r="AF46">
        <v>45</v>
      </c>
      <c r="AK46" s="125" t="s">
        <v>389</v>
      </c>
      <c r="AL46">
        <v>103</v>
      </c>
    </row>
    <row r="47" spans="21:52">
      <c r="AE47" s="125" t="s">
        <v>344</v>
      </c>
      <c r="AF47">
        <v>46</v>
      </c>
      <c r="AK47" s="125" t="s">
        <v>390</v>
      </c>
      <c r="AL47">
        <v>41</v>
      </c>
    </row>
    <row r="48" spans="21:52">
      <c r="AE48" s="125" t="s">
        <v>779</v>
      </c>
      <c r="AF48">
        <v>47</v>
      </c>
      <c r="AK48" s="125" t="s">
        <v>391</v>
      </c>
      <c r="AL48">
        <v>6</v>
      </c>
    </row>
    <row r="49" spans="31:38">
      <c r="AE49" s="125" t="s">
        <v>780</v>
      </c>
      <c r="AF49">
        <v>48</v>
      </c>
      <c r="AK49" s="125" t="s">
        <v>392</v>
      </c>
      <c r="AL49">
        <v>42</v>
      </c>
    </row>
    <row r="50" spans="31:38">
      <c r="AE50" s="125" t="s">
        <v>781</v>
      </c>
      <c r="AF50">
        <v>49</v>
      </c>
      <c r="AK50" s="125" t="s">
        <v>393</v>
      </c>
      <c r="AL50">
        <v>104</v>
      </c>
    </row>
    <row r="51" spans="31:38">
      <c r="AE51" s="125" t="s">
        <v>782</v>
      </c>
      <c r="AF51">
        <v>50</v>
      </c>
      <c r="AK51" s="125" t="s">
        <v>394</v>
      </c>
      <c r="AL51">
        <v>43</v>
      </c>
    </row>
    <row r="52" spans="31:38">
      <c r="AE52" s="125" t="s">
        <v>783</v>
      </c>
      <c r="AF52">
        <v>51</v>
      </c>
      <c r="AK52" s="125" t="s">
        <v>395</v>
      </c>
      <c r="AL52">
        <v>105</v>
      </c>
    </row>
    <row r="53" spans="31:38">
      <c r="AK53" s="125" t="s">
        <v>396</v>
      </c>
      <c r="AL53">
        <v>106</v>
      </c>
    </row>
    <row r="54" spans="31:38">
      <c r="AK54" s="125" t="s">
        <v>397</v>
      </c>
      <c r="AL54">
        <v>44</v>
      </c>
    </row>
    <row r="55" spans="31:38">
      <c r="AK55" s="125" t="s">
        <v>398</v>
      </c>
      <c r="AL55">
        <v>45</v>
      </c>
    </row>
    <row r="56" spans="31:38">
      <c r="AK56" s="125" t="s">
        <v>399</v>
      </c>
      <c r="AL56">
        <v>107</v>
      </c>
    </row>
    <row r="57" spans="31:38">
      <c r="AK57" s="125" t="s">
        <v>400</v>
      </c>
      <c r="AL57">
        <v>46</v>
      </c>
    </row>
    <row r="58" spans="31:38">
      <c r="AK58" s="125" t="s">
        <v>401</v>
      </c>
      <c r="AL58">
        <v>47</v>
      </c>
    </row>
    <row r="59" spans="31:38">
      <c r="AK59" s="125" t="s">
        <v>402</v>
      </c>
      <c r="AL59">
        <v>48</v>
      </c>
    </row>
    <row r="60" spans="31:38">
      <c r="AK60" s="125" t="s">
        <v>403</v>
      </c>
      <c r="AL60">
        <v>49</v>
      </c>
    </row>
    <row r="61" spans="31:38">
      <c r="AK61" s="125" t="s">
        <v>404</v>
      </c>
      <c r="AL61">
        <v>50</v>
      </c>
    </row>
    <row r="62" spans="31:38">
      <c r="AK62" s="125" t="s">
        <v>405</v>
      </c>
      <c r="AL62">
        <v>108</v>
      </c>
    </row>
    <row r="63" spans="31:38">
      <c r="AK63" s="125" t="s">
        <v>406</v>
      </c>
      <c r="AL63">
        <v>51</v>
      </c>
    </row>
    <row r="64" spans="31:38">
      <c r="AK64" s="125" t="s">
        <v>407</v>
      </c>
      <c r="AL64">
        <v>52</v>
      </c>
    </row>
    <row r="65" spans="37:38">
      <c r="AK65" s="125" t="s">
        <v>408</v>
      </c>
      <c r="AL65">
        <v>53</v>
      </c>
    </row>
    <row r="66" spans="37:38">
      <c r="AK66" s="125" t="s">
        <v>409</v>
      </c>
      <c r="AL66">
        <v>109</v>
      </c>
    </row>
    <row r="67" spans="37:38">
      <c r="AK67" s="125" t="s">
        <v>410</v>
      </c>
      <c r="AL67">
        <v>110</v>
      </c>
    </row>
    <row r="68" spans="37:38">
      <c r="AK68" s="125" t="s">
        <v>411</v>
      </c>
      <c r="AL68">
        <v>54</v>
      </c>
    </row>
    <row r="69" spans="37:38">
      <c r="AK69" s="125" t="s">
        <v>412</v>
      </c>
      <c r="AL69">
        <v>111</v>
      </c>
    </row>
    <row r="70" spans="37:38">
      <c r="AK70" s="125" t="s">
        <v>413</v>
      </c>
      <c r="AL70">
        <v>112</v>
      </c>
    </row>
    <row r="71" spans="37:38">
      <c r="AK71" s="125" t="s">
        <v>414</v>
      </c>
      <c r="AL71">
        <v>55</v>
      </c>
    </row>
    <row r="72" spans="37:38">
      <c r="AK72" s="125" t="s">
        <v>415</v>
      </c>
      <c r="AL72">
        <v>7</v>
      </c>
    </row>
    <row r="73" spans="37:38">
      <c r="AK73" s="125" t="s">
        <v>416</v>
      </c>
      <c r="AL73">
        <v>56</v>
      </c>
    </row>
    <row r="74" spans="37:38">
      <c r="AK74" s="125" t="s">
        <v>417</v>
      </c>
      <c r="AL74">
        <v>113</v>
      </c>
    </row>
    <row r="75" spans="37:38">
      <c r="AK75" s="125" t="s">
        <v>418</v>
      </c>
      <c r="AL75">
        <v>57</v>
      </c>
    </row>
    <row r="76" spans="37:38">
      <c r="AK76" s="125" t="s">
        <v>419</v>
      </c>
      <c r="AL76">
        <v>114</v>
      </c>
    </row>
    <row r="77" spans="37:38">
      <c r="AK77" s="125" t="s">
        <v>420</v>
      </c>
      <c r="AL77">
        <v>9</v>
      </c>
    </row>
    <row r="78" spans="37:38">
      <c r="AK78" s="125" t="s">
        <v>421</v>
      </c>
      <c r="AL78">
        <v>115</v>
      </c>
    </row>
    <row r="79" spans="37:38">
      <c r="AK79" s="125" t="s">
        <v>422</v>
      </c>
      <c r="AL79">
        <v>58</v>
      </c>
    </row>
    <row r="80" spans="37:38">
      <c r="AK80" s="125" t="s">
        <v>423</v>
      </c>
      <c r="AL80">
        <v>116</v>
      </c>
    </row>
    <row r="81" spans="37:38">
      <c r="AK81" s="125" t="s">
        <v>424</v>
      </c>
      <c r="AL81">
        <v>117</v>
      </c>
    </row>
    <row r="82" spans="37:38">
      <c r="AK82" s="125" t="s">
        <v>425</v>
      </c>
      <c r="AL82">
        <v>118</v>
      </c>
    </row>
    <row r="83" spans="37:38">
      <c r="AK83" s="125" t="s">
        <v>426</v>
      </c>
      <c r="AL83">
        <v>13</v>
      </c>
    </row>
    <row r="84" spans="37:38">
      <c r="AK84" s="125" t="s">
        <v>427</v>
      </c>
      <c r="AL84">
        <v>59</v>
      </c>
    </row>
    <row r="85" spans="37:38">
      <c r="AK85" s="125" t="s">
        <v>428</v>
      </c>
      <c r="AL85">
        <v>60</v>
      </c>
    </row>
    <row r="86" spans="37:38">
      <c r="AK86" s="125" t="s">
        <v>429</v>
      </c>
      <c r="AL86">
        <v>61</v>
      </c>
    </row>
    <row r="87" spans="37:38">
      <c r="AK87" s="125" t="s">
        <v>430</v>
      </c>
      <c r="AL87">
        <v>62</v>
      </c>
    </row>
    <row r="88" spans="37:38">
      <c r="AK88" s="125" t="s">
        <v>431</v>
      </c>
      <c r="AL88">
        <v>119</v>
      </c>
    </row>
    <row r="89" spans="37:38">
      <c r="AK89" s="125" t="s">
        <v>432</v>
      </c>
      <c r="AL89">
        <v>120</v>
      </c>
    </row>
    <row r="90" spans="37:38">
      <c r="AK90" s="125" t="s">
        <v>433</v>
      </c>
      <c r="AL90">
        <v>63</v>
      </c>
    </row>
    <row r="91" spans="37:38">
      <c r="AK91" s="125" t="s">
        <v>434</v>
      </c>
      <c r="AL91">
        <v>121</v>
      </c>
    </row>
    <row r="92" spans="37:38">
      <c r="AK92" s="125" t="s">
        <v>435</v>
      </c>
      <c r="AL92">
        <v>122</v>
      </c>
    </row>
    <row r="93" spans="37:38">
      <c r="AK93" s="125" t="s">
        <v>436</v>
      </c>
      <c r="AL93">
        <v>123</v>
      </c>
    </row>
    <row r="94" spans="37:38">
      <c r="AK94" s="125" t="s">
        <v>437</v>
      </c>
      <c r="AL94">
        <v>124</v>
      </c>
    </row>
    <row r="95" spans="37:38">
      <c r="AK95" s="125" t="s">
        <v>438</v>
      </c>
      <c r="AL95">
        <v>64</v>
      </c>
    </row>
    <row r="96" spans="37:38">
      <c r="AK96" s="125" t="s">
        <v>439</v>
      </c>
      <c r="AL96">
        <v>5</v>
      </c>
    </row>
    <row r="97" spans="37:38">
      <c r="AK97" s="125" t="s">
        <v>440</v>
      </c>
      <c r="AL97">
        <v>125</v>
      </c>
    </row>
    <row r="98" spans="37:38">
      <c r="AK98" s="125" t="s">
        <v>441</v>
      </c>
      <c r="AL98">
        <v>65</v>
      </c>
    </row>
    <row r="99" spans="37:38">
      <c r="AK99" s="125" t="s">
        <v>442</v>
      </c>
      <c r="AL99">
        <v>66</v>
      </c>
    </row>
    <row r="100" spans="37:38">
      <c r="AK100" s="125" t="s">
        <v>443</v>
      </c>
      <c r="AL100">
        <v>126</v>
      </c>
    </row>
    <row r="101" spans="37:38">
      <c r="AK101" s="125" t="s">
        <v>444</v>
      </c>
      <c r="AL101">
        <v>67</v>
      </c>
    </row>
    <row r="102" spans="37:38">
      <c r="AK102" s="125" t="s">
        <v>445</v>
      </c>
      <c r="AL102">
        <v>2</v>
      </c>
    </row>
    <row r="103" spans="37:38">
      <c r="AK103" s="125" t="s">
        <v>446</v>
      </c>
      <c r="AL103">
        <v>68</v>
      </c>
    </row>
    <row r="104" spans="37:38">
      <c r="AK104" s="125" t="s">
        <v>447</v>
      </c>
      <c r="AL104">
        <v>11</v>
      </c>
    </row>
    <row r="105" spans="37:38">
      <c r="AK105" s="125" t="s">
        <v>448</v>
      </c>
      <c r="AL105">
        <v>127</v>
      </c>
    </row>
    <row r="106" spans="37:38">
      <c r="AK106" s="125" t="s">
        <v>449</v>
      </c>
      <c r="AL106">
        <v>69</v>
      </c>
    </row>
    <row r="107" spans="37:38">
      <c r="AK107" s="125" t="s">
        <v>450</v>
      </c>
      <c r="AL107">
        <v>128</v>
      </c>
    </row>
    <row r="108" spans="37:38">
      <c r="AK108" s="125" t="s">
        <v>451</v>
      </c>
      <c r="AL108">
        <v>70</v>
      </c>
    </row>
    <row r="109" spans="37:38">
      <c r="AK109" s="125" t="s">
        <v>452</v>
      </c>
      <c r="AL109">
        <v>71</v>
      </c>
    </row>
    <row r="110" spans="37:38">
      <c r="AK110" s="125" t="s">
        <v>453</v>
      </c>
      <c r="AL110">
        <v>72</v>
      </c>
    </row>
    <row r="111" spans="37:38">
      <c r="AK111" s="125" t="s">
        <v>454</v>
      </c>
      <c r="AL111">
        <v>73</v>
      </c>
    </row>
    <row r="112" spans="37:38">
      <c r="AK112" s="125" t="s">
        <v>455</v>
      </c>
      <c r="AL112">
        <v>129</v>
      </c>
    </row>
    <row r="113" spans="37:38">
      <c r="AK113" s="125" t="s">
        <v>456</v>
      </c>
      <c r="AL113">
        <v>74</v>
      </c>
    </row>
    <row r="114" spans="37:38">
      <c r="AK114" s="125" t="s">
        <v>457</v>
      </c>
      <c r="AL114">
        <v>75</v>
      </c>
    </row>
    <row r="115" spans="37:38">
      <c r="AK115" s="125" t="s">
        <v>458</v>
      </c>
      <c r="AL115">
        <v>130</v>
      </c>
    </row>
    <row r="116" spans="37:38">
      <c r="AK116" s="125" t="s">
        <v>459</v>
      </c>
      <c r="AL116">
        <v>131</v>
      </c>
    </row>
    <row r="117" spans="37:38">
      <c r="AK117" s="125" t="s">
        <v>460</v>
      </c>
      <c r="AL117">
        <v>76</v>
      </c>
    </row>
    <row r="118" spans="37:38">
      <c r="AK118" s="125" t="s">
        <v>461</v>
      </c>
      <c r="AL118">
        <v>77</v>
      </c>
    </row>
    <row r="119" spans="37:38">
      <c r="AK119" s="125" t="s">
        <v>462</v>
      </c>
      <c r="AL119">
        <v>1</v>
      </c>
    </row>
    <row r="120" spans="37:38">
      <c r="AK120" s="125" t="s">
        <v>463</v>
      </c>
      <c r="AL120">
        <v>78</v>
      </c>
    </row>
    <row r="121" spans="37:38">
      <c r="AK121" s="125" t="s">
        <v>464</v>
      </c>
      <c r="AL121">
        <v>79</v>
      </c>
    </row>
    <row r="122" spans="37:38">
      <c r="AK122" s="125" t="s">
        <v>465</v>
      </c>
      <c r="AL122">
        <v>80</v>
      </c>
    </row>
    <row r="123" spans="37:38">
      <c r="AK123" s="125" t="s">
        <v>466</v>
      </c>
      <c r="AL123">
        <v>81</v>
      </c>
    </row>
    <row r="124" spans="37:38">
      <c r="AK124" s="125" t="s">
        <v>467</v>
      </c>
      <c r="AL124">
        <v>12</v>
      </c>
    </row>
    <row r="125" spans="37:38">
      <c r="AK125" s="125" t="s">
        <v>468</v>
      </c>
      <c r="AL125">
        <v>82</v>
      </c>
    </row>
    <row r="126" spans="37:38">
      <c r="AK126" s="125" t="s">
        <v>469</v>
      </c>
      <c r="AL126">
        <v>83</v>
      </c>
    </row>
    <row r="127" spans="37:38">
      <c r="AK127" s="125" t="s">
        <v>470</v>
      </c>
      <c r="AL127">
        <v>84</v>
      </c>
    </row>
    <row r="128" spans="37:38">
      <c r="AK128" s="125" t="s">
        <v>471</v>
      </c>
      <c r="AL128">
        <v>85</v>
      </c>
    </row>
    <row r="129" spans="37:38">
      <c r="AK129" s="125" t="s">
        <v>472</v>
      </c>
      <c r="AL129">
        <v>132</v>
      </c>
    </row>
    <row r="130" spans="37:38">
      <c r="AK130" s="125" t="s">
        <v>473</v>
      </c>
      <c r="AL130">
        <v>133</v>
      </c>
    </row>
    <row r="131" spans="37:38">
      <c r="AK131" s="125" t="s">
        <v>474</v>
      </c>
      <c r="AL131">
        <v>3</v>
      </c>
    </row>
    <row r="132" spans="37:38">
      <c r="AK132" s="125" t="s">
        <v>475</v>
      </c>
      <c r="AL132">
        <v>86</v>
      </c>
    </row>
    <row r="133" spans="37:38">
      <c r="AK133" s="125" t="s">
        <v>476</v>
      </c>
      <c r="AL133">
        <v>134</v>
      </c>
    </row>
    <row r="134" spans="37:38">
      <c r="AK134" s="125" t="s">
        <v>477</v>
      </c>
      <c r="AL134">
        <v>87</v>
      </c>
    </row>
  </sheetData>
  <sheetProtection algorithmName="SHA-512" hashValue="KIux3pAs6toGoa177XRipai7Fl7/6jpYcc+/W27GUWjXBlx0McAYBkIOrgNlmq60q2yN/nE7piKAQOobq+qYZA==" saltValue="Fjw5bdxYoUP2lA5wf5U4Lg==" spinCount="100000" sheet="1" objects="1" scenarios="1"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3:O51"/>
  <sheetViews>
    <sheetView showGridLines="0" workbookViewId="0">
      <selection activeCell="K3" sqref="K3"/>
    </sheetView>
  </sheetViews>
  <sheetFormatPr defaultRowHeight="15" customHeight="1"/>
  <cols>
    <col min="1" max="1" width="9.140625" style="359"/>
    <col min="2" max="2" width="23" style="359" customWidth="1"/>
    <col min="3" max="3" width="28.5703125" style="359" customWidth="1"/>
    <col min="4" max="4" width="21.28515625" style="359" customWidth="1"/>
    <col min="5" max="5" width="16.28515625" style="359" customWidth="1"/>
    <col min="6" max="6" width="4.85546875" style="359" customWidth="1"/>
    <col min="7" max="7" width="9.140625" style="359"/>
    <col min="8" max="8" width="3.7109375" style="359" customWidth="1"/>
    <col min="9" max="16384" width="9.140625" style="359"/>
  </cols>
  <sheetData>
    <row r="3" spans="2:15" ht="18" customHeight="1">
      <c r="B3" s="868" t="s">
        <v>3038</v>
      </c>
      <c r="C3" s="868"/>
      <c r="D3" s="868"/>
      <c r="E3" s="868"/>
      <c r="F3" s="868"/>
      <c r="G3" s="868"/>
      <c r="H3" s="113"/>
      <c r="I3" s="113"/>
    </row>
    <row r="4" spans="2:15" ht="18" customHeight="1">
      <c r="B4" s="868" t="s">
        <v>967</v>
      </c>
      <c r="C4" s="868"/>
      <c r="D4" s="868"/>
      <c r="E4" s="868"/>
      <c r="F4" s="868"/>
      <c r="G4" s="868"/>
      <c r="H4" s="113"/>
      <c r="I4" s="113"/>
    </row>
    <row r="5" spans="2:15" ht="15" customHeight="1" thickBot="1">
      <c r="B5" s="117"/>
      <c r="C5" s="117"/>
      <c r="D5" s="117"/>
      <c r="E5" s="117"/>
      <c r="F5" s="117"/>
      <c r="G5" s="117"/>
      <c r="H5" s="113"/>
      <c r="I5" s="113"/>
    </row>
    <row r="6" spans="2:15" ht="9.9499999999999993" customHeight="1" thickTop="1">
      <c r="B6" s="344"/>
      <c r="C6" s="344"/>
      <c r="D6" s="344"/>
      <c r="E6" s="344"/>
      <c r="F6" s="344"/>
      <c r="G6" s="344"/>
      <c r="H6" s="344"/>
    </row>
    <row r="7" spans="2:15" ht="15" customHeight="1">
      <c r="B7" s="341"/>
      <c r="C7" s="341"/>
      <c r="D7" s="341"/>
      <c r="E7" s="341"/>
      <c r="F7" s="341"/>
      <c r="G7" s="341"/>
      <c r="H7" s="28"/>
      <c r="I7" s="28"/>
    </row>
    <row r="8" spans="2:15" ht="12.75" customHeight="1">
      <c r="B8" s="341" t="s">
        <v>3081</v>
      </c>
      <c r="C8" s="341"/>
      <c r="D8" s="341"/>
      <c r="E8" s="341"/>
      <c r="F8" s="341"/>
      <c r="G8" s="341"/>
      <c r="H8" s="28"/>
      <c r="I8" s="28"/>
      <c r="K8" s="341"/>
      <c r="L8" s="341"/>
      <c r="M8" s="341"/>
      <c r="N8" s="341"/>
      <c r="O8" s="28"/>
    </row>
    <row r="9" spans="2:15" ht="15" customHeight="1">
      <c r="B9" s="341" t="s">
        <v>3082</v>
      </c>
      <c r="C9" s="341"/>
      <c r="D9" s="341"/>
      <c r="E9" s="341"/>
      <c r="F9" s="341"/>
      <c r="G9" s="341"/>
      <c r="H9" s="28"/>
      <c r="I9" s="28"/>
      <c r="K9" s="341"/>
      <c r="L9" s="341"/>
      <c r="M9" s="341"/>
      <c r="N9" s="341"/>
      <c r="O9" s="28"/>
    </row>
    <row r="10" spans="2:15" ht="15" customHeight="1">
      <c r="B10" s="341" t="s">
        <v>3083</v>
      </c>
      <c r="C10" s="341"/>
      <c r="D10" s="360" t="s">
        <v>3370</v>
      </c>
      <c r="E10" s="341"/>
      <c r="F10" s="341"/>
      <c r="G10" s="341"/>
      <c r="H10" s="28"/>
      <c r="I10" s="28"/>
      <c r="K10" s="341"/>
      <c r="L10" s="341"/>
      <c r="M10" s="341"/>
      <c r="N10" s="341"/>
      <c r="O10" s="28"/>
    </row>
    <row r="11" spans="2:15" ht="15" customHeight="1">
      <c r="B11" s="341"/>
      <c r="C11" s="341"/>
      <c r="D11" s="341"/>
      <c r="E11" s="341"/>
      <c r="F11" s="341"/>
      <c r="G11" s="341"/>
      <c r="H11" s="28"/>
      <c r="I11" s="28"/>
    </row>
    <row r="12" spans="2:15" ht="15" customHeight="1">
      <c r="B12" s="867" t="s">
        <v>3084</v>
      </c>
      <c r="C12" s="867"/>
      <c r="D12" s="867"/>
      <c r="E12" s="867"/>
      <c r="F12" s="867"/>
      <c r="G12" s="867"/>
      <c r="H12" s="28"/>
      <c r="I12" s="28"/>
    </row>
    <row r="13" spans="2:15" ht="39.75" customHeight="1">
      <c r="B13" s="867"/>
      <c r="C13" s="867"/>
      <c r="D13" s="867"/>
      <c r="E13" s="867"/>
      <c r="F13" s="867"/>
      <c r="G13" s="867"/>
      <c r="H13" s="28"/>
      <c r="I13" s="28"/>
    </row>
    <row r="14" spans="2:15" ht="15" customHeight="1">
      <c r="B14" s="867"/>
      <c r="C14" s="867"/>
      <c r="D14" s="867"/>
      <c r="E14" s="867"/>
      <c r="F14" s="867"/>
      <c r="G14" s="867"/>
      <c r="H14" s="28"/>
      <c r="I14" s="28"/>
    </row>
    <row r="15" spans="2:15" ht="15" customHeight="1">
      <c r="B15" s="361"/>
      <c r="C15" s="361"/>
      <c r="D15" s="361"/>
      <c r="E15" s="361"/>
      <c r="F15" s="361"/>
      <c r="G15" s="361"/>
      <c r="H15" s="28"/>
      <c r="I15" s="28"/>
    </row>
    <row r="16" spans="2:15" ht="33" customHeight="1">
      <c r="B16" s="867" t="s">
        <v>3397</v>
      </c>
      <c r="C16" s="867"/>
      <c r="D16" s="867"/>
      <c r="E16" s="867"/>
      <c r="F16" s="867"/>
      <c r="G16" s="341"/>
      <c r="H16" s="28"/>
      <c r="I16" s="28"/>
    </row>
    <row r="17" spans="2:9" ht="15" customHeight="1">
      <c r="B17" s="362"/>
      <c r="C17" s="341"/>
      <c r="D17" s="341"/>
      <c r="E17" s="341"/>
      <c r="F17" s="341"/>
      <c r="G17" s="341"/>
      <c r="H17" s="341"/>
      <c r="I17" s="341"/>
    </row>
    <row r="18" spans="2:9" ht="15" customHeight="1">
      <c r="B18" s="351" t="s">
        <v>3087</v>
      </c>
      <c r="C18" s="341"/>
      <c r="D18" s="341"/>
      <c r="E18" s="341"/>
      <c r="F18" s="341"/>
      <c r="G18" s="341"/>
      <c r="H18" s="341"/>
      <c r="I18" s="341"/>
    </row>
    <row r="19" spans="2:9" ht="15" customHeight="1">
      <c r="B19" s="351" t="s">
        <v>3086</v>
      </c>
      <c r="C19" s="360" t="s">
        <v>3085</v>
      </c>
      <c r="D19" s="341"/>
      <c r="E19" s="341"/>
      <c r="F19" s="341"/>
      <c r="G19" s="341"/>
      <c r="H19" s="341"/>
      <c r="I19" s="341"/>
    </row>
    <row r="20" spans="2:9" ht="15" customHeight="1">
      <c r="B20" s="351"/>
      <c r="C20" s="341"/>
      <c r="D20" s="341"/>
      <c r="E20" s="341"/>
      <c r="F20" s="341"/>
      <c r="G20" s="341"/>
      <c r="H20" s="341"/>
      <c r="I20" s="341"/>
    </row>
    <row r="21" spans="2:9" ht="15" customHeight="1">
      <c r="B21" s="363" t="s">
        <v>713</v>
      </c>
      <c r="C21" s="341"/>
      <c r="D21" s="341"/>
      <c r="E21" s="341"/>
      <c r="F21" s="341"/>
      <c r="G21" s="341"/>
      <c r="H21" s="341"/>
      <c r="I21" s="341"/>
    </row>
    <row r="22" spans="2:9" ht="15" customHeight="1">
      <c r="B22" s="341" t="s">
        <v>969</v>
      </c>
      <c r="C22" s="341"/>
      <c r="D22" s="341"/>
      <c r="E22" s="341"/>
      <c r="F22" s="341"/>
      <c r="G22" s="341"/>
      <c r="H22" s="341"/>
      <c r="I22" s="341"/>
    </row>
    <row r="23" spans="2:9" ht="15" customHeight="1">
      <c r="B23" s="341" t="s">
        <v>968</v>
      </c>
      <c r="C23" s="341"/>
      <c r="D23" s="341"/>
      <c r="E23" s="341"/>
      <c r="F23" s="341"/>
      <c r="G23" s="341"/>
      <c r="H23" s="341"/>
      <c r="I23" s="341"/>
    </row>
    <row r="24" spans="2:9" ht="15" customHeight="1">
      <c r="B24" s="341" t="s">
        <v>3088</v>
      </c>
      <c r="C24" s="341"/>
      <c r="D24" s="341"/>
      <c r="E24" s="341"/>
      <c r="F24" s="341"/>
      <c r="G24" s="341"/>
      <c r="H24" s="341"/>
      <c r="I24" s="341"/>
    </row>
    <row r="25" spans="2:9" ht="15" customHeight="1">
      <c r="B25" s="341" t="s">
        <v>3089</v>
      </c>
      <c r="C25" s="341"/>
      <c r="D25" s="341"/>
      <c r="E25" s="341"/>
      <c r="F25" s="341"/>
      <c r="G25" s="341"/>
      <c r="H25" s="341"/>
      <c r="I25" s="341"/>
    </row>
    <row r="26" spans="2:9" ht="15" customHeight="1">
      <c r="B26" s="341" t="s">
        <v>3090</v>
      </c>
      <c r="C26" s="341"/>
      <c r="D26" s="341"/>
      <c r="E26" s="341"/>
      <c r="F26" s="341"/>
      <c r="G26" s="341"/>
      <c r="H26" s="28"/>
      <c r="I26" s="28"/>
    </row>
    <row r="27" spans="2:9" ht="15" customHeight="1">
      <c r="B27" s="341"/>
      <c r="C27" s="341"/>
      <c r="D27" s="341"/>
      <c r="E27" s="341"/>
      <c r="F27" s="341"/>
      <c r="G27" s="341"/>
      <c r="H27" s="28"/>
      <c r="I27" s="28"/>
    </row>
    <row r="28" spans="2:9" ht="15" customHeight="1">
      <c r="B28" s="363" t="s">
        <v>714</v>
      </c>
      <c r="C28" s="341"/>
      <c r="D28" s="341"/>
      <c r="E28" s="341"/>
      <c r="F28" s="341"/>
      <c r="G28" s="341"/>
      <c r="H28" s="28"/>
      <c r="I28" s="28"/>
    </row>
    <row r="29" spans="2:9" ht="15" customHeight="1">
      <c r="B29" s="28"/>
      <c r="C29" s="28"/>
      <c r="D29" s="28"/>
      <c r="E29" s="28"/>
      <c r="F29" s="28"/>
      <c r="G29" s="28"/>
      <c r="H29" s="28"/>
      <c r="I29" s="28"/>
    </row>
    <row r="30" spans="2:9" ht="15" customHeight="1">
      <c r="B30" s="28"/>
      <c r="C30" s="28"/>
      <c r="D30" s="28"/>
      <c r="E30" s="28"/>
      <c r="F30" s="28"/>
      <c r="G30" s="28"/>
      <c r="H30" s="28"/>
      <c r="I30" s="28"/>
    </row>
    <row r="31" spans="2:9" ht="15" customHeight="1">
      <c r="B31" s="28"/>
      <c r="C31" s="28"/>
      <c r="D31" s="28"/>
      <c r="E31" s="28"/>
      <c r="F31" s="28"/>
      <c r="G31" s="28"/>
      <c r="H31" s="28"/>
      <c r="I31" s="28"/>
    </row>
    <row r="32" spans="2:9" ht="15" customHeight="1">
      <c r="B32" s="28"/>
      <c r="C32" s="28"/>
      <c r="D32" s="28"/>
      <c r="E32" s="28"/>
      <c r="F32" s="28"/>
      <c r="G32" s="28"/>
      <c r="H32" s="28"/>
      <c r="I32" s="28"/>
    </row>
    <row r="33" spans="2:9" ht="15" customHeight="1">
      <c r="B33" s="28"/>
      <c r="C33" s="28"/>
      <c r="D33" s="28"/>
      <c r="E33" s="28"/>
      <c r="F33" s="28"/>
      <c r="G33" s="28"/>
      <c r="H33" s="28"/>
      <c r="I33" s="28"/>
    </row>
    <row r="34" spans="2:9" ht="15" customHeight="1">
      <c r="B34" s="28"/>
      <c r="C34" s="28"/>
      <c r="D34" s="28"/>
      <c r="E34" s="28"/>
      <c r="F34" s="28"/>
      <c r="G34" s="28"/>
      <c r="H34" s="28"/>
      <c r="I34" s="28"/>
    </row>
    <row r="35" spans="2:9" ht="15" customHeight="1">
      <c r="B35" s="28"/>
      <c r="C35" s="28"/>
      <c r="D35" s="28"/>
      <c r="E35" s="28"/>
      <c r="F35" s="28"/>
      <c r="G35" s="28"/>
      <c r="H35" s="28"/>
      <c r="I35" s="28"/>
    </row>
    <row r="36" spans="2:9" ht="15" customHeight="1">
      <c r="B36" s="28"/>
      <c r="C36" s="28"/>
      <c r="D36" s="28"/>
      <c r="E36" s="28"/>
      <c r="F36" s="28"/>
      <c r="G36" s="28"/>
      <c r="H36" s="28"/>
      <c r="I36" s="28"/>
    </row>
    <row r="37" spans="2:9" ht="15" customHeight="1">
      <c r="B37" s="28"/>
      <c r="C37" s="28"/>
      <c r="D37" s="28"/>
      <c r="E37" s="28"/>
      <c r="F37" s="28"/>
      <c r="G37" s="28"/>
      <c r="H37" s="28"/>
      <c r="I37" s="28"/>
    </row>
    <row r="38" spans="2:9" ht="15" customHeight="1">
      <c r="B38" s="28"/>
      <c r="C38" s="28"/>
      <c r="D38" s="28"/>
      <c r="E38" s="28"/>
      <c r="F38" s="28"/>
      <c r="G38" s="28"/>
      <c r="H38" s="28"/>
      <c r="I38" s="28"/>
    </row>
    <row r="39" spans="2:9" ht="15" customHeight="1">
      <c r="B39" s="28"/>
      <c r="C39" s="28"/>
      <c r="D39" s="28"/>
      <c r="E39" s="28"/>
      <c r="F39" s="28"/>
      <c r="G39" s="28"/>
      <c r="H39" s="28"/>
      <c r="I39" s="28"/>
    </row>
    <row r="40" spans="2:9" ht="15" customHeight="1">
      <c r="B40" s="28"/>
      <c r="C40" s="28"/>
      <c r="D40" s="28"/>
      <c r="E40" s="28"/>
      <c r="F40" s="28"/>
      <c r="G40" s="28"/>
      <c r="H40" s="28"/>
      <c r="I40" s="28"/>
    </row>
    <row r="41" spans="2:9" ht="15" customHeight="1">
      <c r="B41" s="28"/>
      <c r="C41" s="28"/>
      <c r="D41" s="28"/>
      <c r="E41" s="28"/>
      <c r="F41" s="28"/>
      <c r="G41" s="28"/>
      <c r="H41" s="28"/>
      <c r="I41" s="28"/>
    </row>
    <row r="42" spans="2:9" ht="15" customHeight="1">
      <c r="B42" s="28"/>
      <c r="C42" s="28"/>
      <c r="D42" s="28"/>
      <c r="E42" s="28"/>
      <c r="F42" s="28"/>
      <c r="G42" s="28"/>
      <c r="H42" s="28"/>
      <c r="I42" s="28"/>
    </row>
    <row r="43" spans="2:9" ht="15" customHeight="1">
      <c r="B43" s="28"/>
      <c r="C43" s="28"/>
      <c r="D43" s="28"/>
      <c r="E43" s="28"/>
      <c r="F43" s="28"/>
      <c r="G43" s="28"/>
      <c r="H43" s="28"/>
      <c r="I43" s="28"/>
    </row>
    <row r="44" spans="2:9" ht="15" customHeight="1">
      <c r="B44" s="28"/>
      <c r="C44" s="28"/>
      <c r="D44" s="28"/>
      <c r="E44" s="28"/>
      <c r="F44" s="28"/>
      <c r="G44" s="28"/>
      <c r="H44" s="28"/>
      <c r="I44" s="28"/>
    </row>
    <row r="45" spans="2:9" ht="15" customHeight="1">
      <c r="B45" s="28"/>
      <c r="C45" s="28"/>
      <c r="D45" s="28"/>
      <c r="E45" s="28"/>
      <c r="F45" s="28"/>
      <c r="G45" s="28"/>
      <c r="H45" s="28"/>
      <c r="I45" s="28"/>
    </row>
    <row r="46" spans="2:9" ht="15" customHeight="1">
      <c r="B46" s="28"/>
      <c r="C46" s="28"/>
      <c r="D46" s="28"/>
      <c r="E46" s="28"/>
      <c r="F46" s="28"/>
      <c r="G46" s="28"/>
      <c r="H46" s="28"/>
      <c r="I46" s="28"/>
    </row>
    <row r="47" spans="2:9" ht="15" customHeight="1">
      <c r="B47" s="363" t="s">
        <v>3335</v>
      </c>
      <c r="C47" s="28"/>
      <c r="D47" s="28"/>
      <c r="E47" s="28"/>
      <c r="F47" s="28"/>
      <c r="G47" s="28"/>
      <c r="H47" s="28"/>
      <c r="I47" s="28"/>
    </row>
    <row r="48" spans="2:9" ht="15" customHeight="1">
      <c r="B48" s="341" t="s">
        <v>3091</v>
      </c>
      <c r="C48" s="28"/>
      <c r="D48" s="28"/>
      <c r="E48" s="28"/>
      <c r="F48" s="28"/>
      <c r="G48" s="28"/>
      <c r="H48" s="28"/>
      <c r="I48" s="28"/>
    </row>
    <row r="49" spans="2:9" ht="15" customHeight="1">
      <c r="B49" s="341" t="s">
        <v>970</v>
      </c>
      <c r="C49" s="360" t="s">
        <v>3346</v>
      </c>
      <c r="D49" s="28"/>
      <c r="E49" s="28"/>
      <c r="F49" s="28"/>
      <c r="G49" s="28"/>
      <c r="H49" s="28"/>
      <c r="I49" s="28"/>
    </row>
    <row r="50" spans="2:9" ht="15" customHeight="1">
      <c r="B50" s="341"/>
      <c r="C50" s="28"/>
      <c r="D50" s="28"/>
      <c r="E50" s="28"/>
      <c r="F50" s="28"/>
      <c r="G50" s="28"/>
      <c r="H50" s="28"/>
      <c r="I50" s="28"/>
    </row>
    <row r="51" spans="2:9" ht="15" customHeight="1">
      <c r="B51" s="341" t="s">
        <v>715</v>
      </c>
      <c r="C51" s="28"/>
      <c r="D51" s="28"/>
      <c r="E51" s="28"/>
      <c r="F51" s="28"/>
      <c r="G51" s="28"/>
      <c r="H51" s="28"/>
      <c r="I51" s="28"/>
    </row>
  </sheetData>
  <sheetProtection algorithmName="SHA-512" hashValue="H9LBQG75aGivaL7kDhyGOm9iZdA3GocIuTqBc0Il8ppX+FppyYQg5XG77QRgq7qcgKGPZdvnU223DGRgaK+K+Q==" saltValue="11v/GAdvGIZeMUzqAilGwA==" spinCount="100000" sheet="1" objects="1" scenarios="1" autoFilter="0"/>
  <mergeCells count="4">
    <mergeCell ref="B16:F16"/>
    <mergeCell ref="B3:G3"/>
    <mergeCell ref="B4:G4"/>
    <mergeCell ref="B12:G14"/>
  </mergeCells>
  <hyperlinks>
    <hyperlink ref="C49" r:id="rId1" xr:uid="{00000000-0004-0000-0400-000000000000}"/>
    <hyperlink ref="C19" r:id="rId2" xr:uid="{59C4C703-2891-4910-BF09-014496C74C6D}"/>
    <hyperlink ref="D10" r:id="rId3" display="Virginia Housing Loan-Applications-Forms" xr:uid="{32B73E0A-BBCB-45BA-B692-B2D77E136E6E}"/>
  </hyperlinks>
  <pageMargins left="0.45" right="0.45" top="0.25" bottom="0.75" header="0.3" footer="0.3"/>
  <pageSetup scale="90"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P90"/>
  <sheetViews>
    <sheetView zoomScaleNormal="100" workbookViewId="0">
      <selection activeCell="B15" sqref="B15:C15"/>
    </sheetView>
  </sheetViews>
  <sheetFormatPr defaultColWidth="8.85546875" defaultRowHeight="14.25"/>
  <cols>
    <col min="1" max="1" width="3.28515625" style="359" customWidth="1"/>
    <col min="2" max="2" width="3.42578125" style="359" customWidth="1"/>
    <col min="3" max="3" width="3.7109375" style="359" customWidth="1"/>
    <col min="4" max="4" width="3.140625" style="359" customWidth="1"/>
    <col min="5" max="5" width="13.85546875" style="359" customWidth="1"/>
    <col min="6" max="6" width="11.7109375" style="359" customWidth="1"/>
    <col min="7" max="10" width="8.85546875" style="359"/>
    <col min="11" max="11" width="16.85546875" style="359" customWidth="1"/>
    <col min="12" max="18" width="8.85546875" style="359"/>
    <col min="19" max="19" width="12.42578125" style="359" bestFit="1" customWidth="1"/>
    <col min="20" max="16384" width="8.85546875" style="359"/>
  </cols>
  <sheetData>
    <row r="1" spans="1:16" s="341" customFormat="1" ht="15" customHeight="1">
      <c r="A1" s="350" t="s">
        <v>971</v>
      </c>
      <c r="B1" s="690"/>
      <c r="P1" s="685"/>
    </row>
    <row r="2" spans="1:16" s="341" customFormat="1" ht="3" customHeight="1" thickBot="1">
      <c r="B2" s="364"/>
      <c r="C2" s="364"/>
      <c r="D2" s="364"/>
      <c r="E2" s="364"/>
      <c r="F2" s="364"/>
      <c r="G2" s="364"/>
      <c r="H2" s="364"/>
      <c r="I2" s="364"/>
      <c r="J2" s="364"/>
      <c r="K2" s="364"/>
    </row>
    <row r="12" spans="1:16" ht="12.75" customHeight="1"/>
    <row r="13" spans="1:16" ht="22.5" customHeight="1"/>
    <row r="14" spans="1:16" ht="58.5" customHeight="1">
      <c r="B14" s="689" t="s">
        <v>3073</v>
      </c>
      <c r="C14" s="689" t="s">
        <v>643</v>
      </c>
      <c r="I14" s="365"/>
      <c r="J14" s="365"/>
      <c r="K14" s="365"/>
      <c r="O14" s="370"/>
    </row>
    <row r="15" spans="1:16" ht="15.75">
      <c r="D15" s="692" t="s">
        <v>3349</v>
      </c>
    </row>
    <row r="16" spans="1:16" ht="15" customHeight="1">
      <c r="B16" s="759" t="b">
        <v>0</v>
      </c>
      <c r="C16" s="759" t="b">
        <v>0</v>
      </c>
      <c r="E16" s="369" t="s">
        <v>3092</v>
      </c>
    </row>
    <row r="17" spans="2:11" ht="15" customHeight="1">
      <c r="B17" s="759" t="b">
        <v>0</v>
      </c>
      <c r="C17" s="759" t="b">
        <v>0</v>
      </c>
      <c r="E17" s="369" t="s">
        <v>3093</v>
      </c>
    </row>
    <row r="18" spans="2:11" ht="15" customHeight="1">
      <c r="B18" s="759" t="b">
        <v>0</v>
      </c>
      <c r="C18" s="759" t="b">
        <v>0</v>
      </c>
      <c r="E18" s="369" t="s">
        <v>3312</v>
      </c>
    </row>
    <row r="19" spans="2:11" ht="15" customHeight="1">
      <c r="B19" s="759" t="b">
        <v>0</v>
      </c>
      <c r="C19" s="760" t="b">
        <v>0</v>
      </c>
      <c r="E19" s="369" t="s">
        <v>3094</v>
      </c>
    </row>
    <row r="20" spans="2:11" ht="15" customHeight="1">
      <c r="B20" s="759" t="b">
        <v>0</v>
      </c>
      <c r="C20" s="760" t="b">
        <v>0</v>
      </c>
      <c r="E20" s="369" t="s">
        <v>3095</v>
      </c>
    </row>
    <row r="21" spans="2:11" ht="15" customHeight="1">
      <c r="B21" s="759" t="b">
        <v>0</v>
      </c>
      <c r="C21" s="760" t="b">
        <v>0</v>
      </c>
      <c r="E21" s="369" t="s">
        <v>3096</v>
      </c>
    </row>
    <row r="22" spans="2:11" ht="13.5" customHeight="1">
      <c r="B22" s="341"/>
      <c r="C22" s="341"/>
      <c r="D22" s="367"/>
    </row>
    <row r="23" spans="2:11" ht="15.75">
      <c r="B23" s="341"/>
      <c r="C23" s="341"/>
      <c r="D23" s="692" t="s">
        <v>3350</v>
      </c>
    </row>
    <row r="24" spans="2:11">
      <c r="B24" s="759" t="b">
        <v>0</v>
      </c>
      <c r="C24" s="760" t="b">
        <v>0</v>
      </c>
      <c r="E24" s="369" t="s">
        <v>3097</v>
      </c>
    </row>
    <row r="25" spans="2:11" ht="13.5" customHeight="1">
      <c r="B25" s="341"/>
      <c r="C25" s="341"/>
      <c r="D25" s="367"/>
    </row>
    <row r="26" spans="2:11" ht="15.75">
      <c r="C26" s="341"/>
      <c r="D26" s="692" t="s">
        <v>3351</v>
      </c>
    </row>
    <row r="27" spans="2:11">
      <c r="B27" s="759" t="b">
        <v>0</v>
      </c>
      <c r="C27" s="760" t="b">
        <v>0</v>
      </c>
      <c r="E27" s="686" t="s">
        <v>3119</v>
      </c>
    </row>
    <row r="28" spans="2:11">
      <c r="C28" s="341"/>
      <c r="D28" s="367"/>
      <c r="E28" s="359" t="s">
        <v>3118</v>
      </c>
    </row>
    <row r="29" spans="2:11" ht="13.5" customHeight="1">
      <c r="C29" s="341"/>
      <c r="D29" s="367"/>
    </row>
    <row r="30" spans="2:11" ht="15.75">
      <c r="C30" s="341"/>
      <c r="D30" s="692" t="s">
        <v>3098</v>
      </c>
    </row>
    <row r="31" spans="2:11">
      <c r="B31" s="759" t="b">
        <v>0</v>
      </c>
      <c r="C31" s="760" t="b">
        <v>0</v>
      </c>
      <c r="E31" s="359" t="s">
        <v>716</v>
      </c>
    </row>
    <row r="32" spans="2:11">
      <c r="B32" s="761" t="b">
        <v>0</v>
      </c>
      <c r="C32" s="762" t="b">
        <v>0</v>
      </c>
      <c r="E32" s="365" t="s">
        <v>3120</v>
      </c>
      <c r="F32" s="372"/>
      <c r="G32" s="372"/>
      <c r="H32" s="372"/>
      <c r="I32" s="372"/>
      <c r="J32" s="372"/>
      <c r="K32" s="372"/>
    </row>
    <row r="33" spans="2:11">
      <c r="B33" s="365"/>
      <c r="C33" s="660"/>
      <c r="E33" s="365" t="s">
        <v>3121</v>
      </c>
      <c r="F33" s="372"/>
      <c r="G33" s="372"/>
      <c r="H33" s="372"/>
      <c r="I33" s="372"/>
      <c r="J33" s="372"/>
      <c r="K33" s="372"/>
    </row>
    <row r="34" spans="2:11">
      <c r="B34" s="761" t="b">
        <v>0</v>
      </c>
      <c r="C34" s="762" t="b">
        <v>0</v>
      </c>
      <c r="E34" s="359" t="s">
        <v>717</v>
      </c>
      <c r="F34" s="372"/>
      <c r="G34" s="372"/>
      <c r="H34" s="372"/>
      <c r="I34" s="372"/>
      <c r="J34" s="372"/>
      <c r="K34" s="372"/>
    </row>
    <row r="35" spans="2:11">
      <c r="B35" s="759" t="b">
        <v>0</v>
      </c>
      <c r="C35" s="760" t="b">
        <v>0</v>
      </c>
      <c r="E35" s="359" t="s">
        <v>718</v>
      </c>
    </row>
    <row r="36" spans="2:11">
      <c r="B36" s="759" t="b">
        <v>0</v>
      </c>
      <c r="C36" s="760" t="b">
        <v>0</v>
      </c>
      <c r="E36" s="359" t="s">
        <v>3357</v>
      </c>
    </row>
    <row r="37" spans="2:11">
      <c r="B37" s="759" t="b">
        <v>0</v>
      </c>
      <c r="C37" s="760" t="b">
        <v>0</v>
      </c>
      <c r="E37" s="359" t="s">
        <v>1137</v>
      </c>
    </row>
    <row r="38" spans="2:11">
      <c r="B38" s="759" t="b">
        <v>0</v>
      </c>
      <c r="C38" s="760" t="b">
        <v>0</v>
      </c>
      <c r="E38" s="369" t="s">
        <v>3099</v>
      </c>
    </row>
    <row r="39" spans="2:11" ht="13.5" customHeight="1">
      <c r="C39" s="341"/>
      <c r="D39" s="367"/>
    </row>
    <row r="40" spans="2:11" ht="15.75">
      <c r="C40" s="341"/>
      <c r="D40" s="692" t="s">
        <v>3352</v>
      </c>
    </row>
    <row r="41" spans="2:11">
      <c r="B41" s="759" t="b">
        <v>0</v>
      </c>
      <c r="C41" s="760" t="b">
        <v>0</v>
      </c>
      <c r="E41" s="369" t="s">
        <v>3122</v>
      </c>
    </row>
    <row r="42" spans="2:11">
      <c r="B42" s="759" t="b">
        <v>0</v>
      </c>
      <c r="C42" s="760" t="b">
        <v>0</v>
      </c>
      <c r="E42" s="359" t="s">
        <v>3100</v>
      </c>
    </row>
    <row r="43" spans="2:11">
      <c r="B43" s="759" t="b">
        <v>0</v>
      </c>
      <c r="C43" s="760" t="b">
        <v>0</v>
      </c>
      <c r="E43" s="359" t="s">
        <v>3101</v>
      </c>
    </row>
    <row r="44" spans="2:11">
      <c r="B44" s="759" t="b">
        <v>0</v>
      </c>
      <c r="C44" s="760" t="b">
        <v>0</v>
      </c>
      <c r="E44" s="359" t="s">
        <v>3123</v>
      </c>
    </row>
    <row r="45" spans="2:11">
      <c r="B45" s="759" t="b">
        <v>0</v>
      </c>
      <c r="C45" s="760" t="b">
        <v>0</v>
      </c>
      <c r="E45" s="369" t="s">
        <v>3124</v>
      </c>
    </row>
    <row r="46" spans="2:11" ht="13.5" customHeight="1">
      <c r="C46" s="341"/>
      <c r="D46" s="694"/>
    </row>
    <row r="47" spans="2:11" ht="15.75">
      <c r="C47" s="341"/>
      <c r="D47" s="692" t="s">
        <v>3353</v>
      </c>
    </row>
    <row r="48" spans="2:11" ht="15">
      <c r="B48" s="759" t="b">
        <v>0</v>
      </c>
      <c r="C48" s="760" t="b">
        <v>0</v>
      </c>
      <c r="D48" s="693"/>
      <c r="E48" s="359" t="s">
        <v>3108</v>
      </c>
    </row>
    <row r="49" spans="2:15">
      <c r="B49" s="759" t="b">
        <v>0</v>
      </c>
      <c r="C49" s="760" t="b">
        <v>0</v>
      </c>
      <c r="E49" s="359" t="s">
        <v>3102</v>
      </c>
    </row>
    <row r="50" spans="2:15">
      <c r="B50" s="759" t="b">
        <v>0</v>
      </c>
      <c r="C50" s="760" t="b">
        <v>0</v>
      </c>
      <c r="E50" s="359" t="s">
        <v>3125</v>
      </c>
    </row>
    <row r="51" spans="2:15">
      <c r="C51" s="341"/>
      <c r="E51" s="359" t="s">
        <v>3126</v>
      </c>
    </row>
    <row r="52" spans="2:15">
      <c r="B52" s="759" t="b">
        <v>0</v>
      </c>
      <c r="C52" s="760" t="b">
        <v>0</v>
      </c>
      <c r="E52" s="359" t="s">
        <v>3103</v>
      </c>
    </row>
    <row r="53" spans="2:15">
      <c r="B53" s="759" t="b">
        <v>0</v>
      </c>
      <c r="C53" s="760" t="b">
        <v>0</v>
      </c>
      <c r="E53" s="359" t="s">
        <v>3104</v>
      </c>
    </row>
    <row r="54" spans="2:15">
      <c r="B54" s="759" t="b">
        <v>0</v>
      </c>
      <c r="C54" s="760" t="b">
        <v>0</v>
      </c>
      <c r="E54" s="359" t="s">
        <v>3105</v>
      </c>
    </row>
    <row r="55" spans="2:15">
      <c r="B55" s="759" t="b">
        <v>0</v>
      </c>
      <c r="C55" s="760" t="b">
        <v>0</v>
      </c>
      <c r="E55" s="369" t="s">
        <v>3106</v>
      </c>
    </row>
    <row r="56" spans="2:15">
      <c r="B56" s="759" t="b">
        <v>0</v>
      </c>
      <c r="C56" s="760" t="b">
        <v>0</v>
      </c>
      <c r="E56" s="359" t="s">
        <v>3127</v>
      </c>
    </row>
    <row r="57" spans="2:15">
      <c r="C57" s="341"/>
      <c r="E57" s="359" t="s">
        <v>3128</v>
      </c>
    </row>
    <row r="58" spans="2:15">
      <c r="B58" s="759" t="b">
        <v>0</v>
      </c>
      <c r="C58" s="760" t="b">
        <v>0</v>
      </c>
      <c r="E58" s="369" t="s">
        <v>3107</v>
      </c>
    </row>
    <row r="59" spans="2:15" ht="13.5" customHeight="1">
      <c r="D59" s="367"/>
    </row>
    <row r="60" spans="2:15" ht="15.75">
      <c r="D60" s="692" t="s">
        <v>3354</v>
      </c>
    </row>
    <row r="61" spans="2:15" ht="15" customHeight="1">
      <c r="B61" s="759" t="b">
        <v>0</v>
      </c>
      <c r="C61" s="760" t="b">
        <v>0</v>
      </c>
      <c r="D61" s="693"/>
      <c r="E61" s="359" t="s">
        <v>3129</v>
      </c>
      <c r="O61" s="370"/>
    </row>
    <row r="62" spans="2:15" ht="15" customHeight="1">
      <c r="B62" s="759" t="b">
        <v>0</v>
      </c>
      <c r="C62" s="760" t="b">
        <v>0</v>
      </c>
      <c r="D62" s="693"/>
      <c r="E62" s="359" t="s">
        <v>3109</v>
      </c>
    </row>
    <row r="63" spans="2:15" ht="15" customHeight="1">
      <c r="B63" s="759" t="b">
        <v>0</v>
      </c>
      <c r="C63" s="760" t="b">
        <v>0</v>
      </c>
      <c r="D63" s="693"/>
      <c r="E63" s="359" t="s">
        <v>3130</v>
      </c>
    </row>
    <row r="64" spans="2:15" ht="15" customHeight="1">
      <c r="C64" s="341"/>
      <c r="D64" s="693"/>
      <c r="E64" s="359" t="s">
        <v>3131</v>
      </c>
    </row>
    <row r="65" spans="2:15" ht="15" customHeight="1">
      <c r="B65" s="759" t="b">
        <v>0</v>
      </c>
      <c r="C65" s="760" t="b">
        <v>0</v>
      </c>
      <c r="D65" s="693"/>
      <c r="E65" s="359" t="s">
        <v>3110</v>
      </c>
    </row>
    <row r="66" spans="2:15" ht="15" customHeight="1">
      <c r="B66" s="759" t="b">
        <v>0</v>
      </c>
      <c r="C66" s="760" t="b">
        <v>0</v>
      </c>
      <c r="D66" s="693"/>
      <c r="E66" s="359" t="s">
        <v>3111</v>
      </c>
    </row>
    <row r="67" spans="2:15" ht="15" customHeight="1">
      <c r="B67" s="759" t="b">
        <v>0</v>
      </c>
      <c r="C67" s="760" t="b">
        <v>0</v>
      </c>
      <c r="D67" s="693"/>
      <c r="E67" s="359" t="s">
        <v>3112</v>
      </c>
    </row>
    <row r="68" spans="2:15" ht="15" customHeight="1">
      <c r="B68" s="759" t="b">
        <v>0</v>
      </c>
      <c r="C68" s="760" t="b">
        <v>0</v>
      </c>
      <c r="D68" s="693"/>
      <c r="E68" s="359" t="s">
        <v>3113</v>
      </c>
    </row>
    <row r="69" spans="2:15" ht="15" customHeight="1">
      <c r="B69" s="759" t="b">
        <v>0</v>
      </c>
      <c r="C69" s="760" t="b">
        <v>0</v>
      </c>
      <c r="D69" s="693"/>
      <c r="E69" s="359" t="s">
        <v>3114</v>
      </c>
    </row>
    <row r="70" spans="2:15" ht="15" customHeight="1">
      <c r="B70" s="759" t="b">
        <v>0</v>
      </c>
      <c r="C70" s="760" t="b">
        <v>0</v>
      </c>
      <c r="D70" s="693"/>
      <c r="E70" s="359" t="s">
        <v>3115</v>
      </c>
    </row>
    <row r="71" spans="2:15" ht="15" customHeight="1">
      <c r="B71" s="759" t="b">
        <v>0</v>
      </c>
      <c r="C71" s="760" t="b">
        <v>0</v>
      </c>
      <c r="D71" s="693"/>
      <c r="E71" s="359" t="s">
        <v>3116</v>
      </c>
    </row>
    <row r="72" spans="2:15" ht="15" customHeight="1">
      <c r="B72" s="759" t="b">
        <v>0</v>
      </c>
      <c r="C72" s="760" t="b">
        <v>0</v>
      </c>
      <c r="D72" s="693"/>
      <c r="E72" s="359" t="s">
        <v>3132</v>
      </c>
    </row>
    <row r="73" spans="2:15" ht="15" customHeight="1">
      <c r="D73" s="693"/>
      <c r="E73" s="359" t="s">
        <v>3133</v>
      </c>
    </row>
    <row r="74" spans="2:15" ht="15" customHeight="1">
      <c r="B74" s="759" t="b">
        <v>0</v>
      </c>
      <c r="C74" s="760" t="b">
        <v>0</v>
      </c>
      <c r="D74" s="693"/>
      <c r="E74" s="359" t="s">
        <v>3134</v>
      </c>
    </row>
    <row r="75" spans="2:15" ht="15" customHeight="1">
      <c r="C75" s="341"/>
      <c r="D75" s="693"/>
      <c r="E75" s="359" t="s">
        <v>3135</v>
      </c>
    </row>
    <row r="76" spans="2:15" ht="15" customHeight="1">
      <c r="B76" s="759" t="b">
        <v>0</v>
      </c>
      <c r="C76" s="760" t="b">
        <v>0</v>
      </c>
      <c r="D76" s="693"/>
      <c r="E76" s="359" t="s">
        <v>3117</v>
      </c>
    </row>
    <row r="77" spans="2:15" ht="13.5" customHeight="1">
      <c r="D77" s="367"/>
    </row>
    <row r="78" spans="2:15" ht="15.75">
      <c r="C78" s="341"/>
      <c r="D78" s="692" t="s">
        <v>3355</v>
      </c>
      <c r="O78" s="370"/>
    </row>
    <row r="79" spans="2:15" ht="15" customHeight="1">
      <c r="B79" s="759" t="b">
        <v>0</v>
      </c>
      <c r="C79" s="760" t="b">
        <v>0</v>
      </c>
      <c r="D79" s="693"/>
      <c r="E79" s="359" t="s">
        <v>3297</v>
      </c>
    </row>
    <row r="80" spans="2:15" ht="13.5" customHeight="1">
      <c r="D80" s="694"/>
    </row>
    <row r="81" spans="2:6" ht="15.75">
      <c r="C81" s="341"/>
      <c r="D81" s="692" t="s">
        <v>3356</v>
      </c>
    </row>
    <row r="82" spans="2:6" ht="15" customHeight="1">
      <c r="B82" s="759" t="b">
        <v>0</v>
      </c>
      <c r="C82" s="760" t="b">
        <v>0</v>
      </c>
      <c r="D82" s="693"/>
      <c r="E82" s="369" t="s">
        <v>3347</v>
      </c>
    </row>
    <row r="83" spans="2:6" ht="15" customHeight="1">
      <c r="B83" s="759" t="b">
        <v>0</v>
      </c>
      <c r="C83" s="760" t="b">
        <v>0</v>
      </c>
      <c r="D83" s="693"/>
      <c r="E83" s="688" t="s">
        <v>3136</v>
      </c>
      <c r="F83" s="370"/>
    </row>
    <row r="84" spans="2:6" ht="15" customHeight="1">
      <c r="B84" s="759" t="b">
        <v>0</v>
      </c>
      <c r="C84" s="760" t="b">
        <v>0</v>
      </c>
      <c r="D84" s="693"/>
      <c r="E84" s="688" t="s">
        <v>3137</v>
      </c>
      <c r="F84" s="370"/>
    </row>
    <row r="85" spans="2:6" ht="13.5" customHeight="1">
      <c r="D85" s="694"/>
    </row>
    <row r="86" spans="2:6" ht="15.75">
      <c r="D86" s="692" t="s">
        <v>3348</v>
      </c>
    </row>
    <row r="87" spans="2:6">
      <c r="B87" s="759" t="b">
        <v>0</v>
      </c>
      <c r="C87" s="760" t="b">
        <v>0</v>
      </c>
      <c r="E87" s="369" t="s">
        <v>3295</v>
      </c>
    </row>
    <row r="88" spans="2:6">
      <c r="B88" s="759" t="b">
        <v>0</v>
      </c>
      <c r="C88" s="760" t="b">
        <v>0</v>
      </c>
      <c r="E88" s="369" t="s">
        <v>3296</v>
      </c>
    </row>
    <row r="89" spans="2:6" ht="18">
      <c r="E89" s="687"/>
    </row>
    <row r="90" spans="2:6" ht="18">
      <c r="D90" s="687"/>
    </row>
  </sheetData>
  <sheetProtection algorithmName="SHA-512" hashValue="amglR0Wz8x35ovvgPSDSCm9MCMd4kZoDxfmZCmcTLFNU7jpeLdSvZtjO0LKrBq8mFaGxJHoDfq0PoYltMqPx1g==" saltValue="U2whnY3WDCjfjWstYb0YzQ==" spinCount="100000" sheet="1" objects="1" scenarios="1" autoFilter="0"/>
  <conditionalFormatting sqref="E16:E21">
    <cfRule type="expression" dxfId="4" priority="1">
      <formula>"G11"</formula>
    </cfRule>
    <cfRule type="expression" dxfId="3" priority="2">
      <formula>"b11=True"</formula>
    </cfRule>
  </conditionalFormatting>
  <pageMargins left="0.45" right="0.45" top="0.25" bottom="0.75" header="0.3" footer="0.3"/>
  <pageSetup scale="92" orientation="portrait" r:id="rId1"/>
  <headerFooter>
    <oddFooter>&amp;L&amp;9&amp;F&amp;R&amp;9&amp;A, Page &amp;P of &amp;N</oddFooter>
  </headerFooter>
  <rowBreaks count="1" manualBreakCount="1">
    <brk id="45"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F63"/>
  <sheetViews>
    <sheetView workbookViewId="0"/>
  </sheetViews>
  <sheetFormatPr defaultColWidth="8.85546875" defaultRowHeight="15"/>
  <cols>
    <col min="1" max="1" width="4.140625" style="137" customWidth="1"/>
    <col min="2" max="2" width="41.85546875" style="137" customWidth="1"/>
    <col min="3" max="3" width="53.28515625" style="76" customWidth="1"/>
    <col min="4" max="4" width="4.7109375" style="4" customWidth="1"/>
    <col min="5" max="16384" width="8.85546875" style="4"/>
  </cols>
  <sheetData>
    <row r="1" spans="1:4">
      <c r="A1" s="127" t="s">
        <v>971</v>
      </c>
    </row>
    <row r="2" spans="1:4" ht="5.45" customHeight="1" thickBot="1">
      <c r="A2" s="128"/>
      <c r="B2" s="128"/>
      <c r="C2" s="146"/>
      <c r="D2" s="3"/>
    </row>
    <row r="3" spans="1:4" ht="5.45" customHeight="1">
      <c r="A3" s="129"/>
      <c r="B3" s="129"/>
      <c r="C3" s="147"/>
      <c r="D3" s="2"/>
    </row>
    <row r="4" spans="1:4" ht="18.75">
      <c r="A4" s="130" t="s">
        <v>311</v>
      </c>
    </row>
    <row r="6" spans="1:4">
      <c r="A6" s="131">
        <v>1</v>
      </c>
      <c r="B6" s="138" t="s">
        <v>7</v>
      </c>
      <c r="C6" s="148" t="s">
        <v>884</v>
      </c>
      <c r="D6" s="26"/>
    </row>
    <row r="7" spans="1:4">
      <c r="A7" s="134"/>
      <c r="B7" s="338" t="s">
        <v>3048</v>
      </c>
      <c r="C7" s="151"/>
      <c r="D7" s="26"/>
    </row>
    <row r="8" spans="1:4">
      <c r="A8" s="134"/>
      <c r="B8" s="142" t="s">
        <v>8</v>
      </c>
      <c r="C8" s="151" t="s">
        <v>884</v>
      </c>
      <c r="D8" s="26"/>
    </row>
    <row r="9" spans="1:4">
      <c r="A9" s="134"/>
      <c r="B9" s="142" t="s">
        <v>796</v>
      </c>
      <c r="C9" s="151" t="s">
        <v>3049</v>
      </c>
      <c r="D9" s="26"/>
    </row>
    <row r="10" spans="1:4">
      <c r="A10" s="134"/>
      <c r="B10" s="338" t="s">
        <v>3050</v>
      </c>
      <c r="C10" s="151"/>
      <c r="D10" s="26"/>
    </row>
    <row r="11" spans="1:4">
      <c r="A11" s="134"/>
      <c r="B11" s="142" t="s">
        <v>8</v>
      </c>
      <c r="C11" s="151" t="s">
        <v>3051</v>
      </c>
      <c r="D11" s="26"/>
    </row>
    <row r="12" spans="1:4">
      <c r="A12" s="134"/>
      <c r="B12" s="142" t="s">
        <v>796</v>
      </c>
      <c r="C12" s="151" t="s">
        <v>3049</v>
      </c>
      <c r="D12" s="26"/>
    </row>
    <row r="13" spans="1:4">
      <c r="A13" s="134"/>
      <c r="B13" s="869" t="s">
        <v>3052</v>
      </c>
      <c r="C13" s="870"/>
      <c r="D13" s="26"/>
    </row>
    <row r="14" spans="1:4">
      <c r="A14" s="134"/>
      <c r="B14" s="142" t="s">
        <v>8</v>
      </c>
      <c r="C14" s="151" t="s">
        <v>3053</v>
      </c>
      <c r="D14" s="26"/>
    </row>
    <row r="15" spans="1:4">
      <c r="A15" s="134"/>
      <c r="B15" s="142" t="s">
        <v>796</v>
      </c>
      <c r="C15" s="151" t="s">
        <v>3054</v>
      </c>
      <c r="D15" s="26"/>
    </row>
    <row r="16" spans="1:4" ht="7.9" customHeight="1">
      <c r="A16" s="135"/>
      <c r="B16" s="144"/>
      <c r="C16" s="155"/>
      <c r="D16" s="26"/>
    </row>
    <row r="17" spans="1:6">
      <c r="A17" s="126">
        <v>2</v>
      </c>
      <c r="B17" s="141" t="s">
        <v>9</v>
      </c>
      <c r="C17" s="150" t="s">
        <v>2904</v>
      </c>
      <c r="D17" s="26"/>
    </row>
    <row r="18" spans="1:6" ht="7.9" customHeight="1">
      <c r="A18" s="135"/>
      <c r="B18" s="144"/>
      <c r="C18" s="155"/>
      <c r="D18" s="26"/>
    </row>
    <row r="19" spans="1:6" ht="37.9" customHeight="1">
      <c r="A19" s="134"/>
      <c r="B19" s="142" t="s">
        <v>2902</v>
      </c>
      <c r="C19" s="151" t="s">
        <v>2903</v>
      </c>
      <c r="D19" s="26"/>
    </row>
    <row r="20" spans="1:6" ht="7.9" customHeight="1">
      <c r="A20" s="135"/>
      <c r="B20" s="144"/>
      <c r="C20" s="155"/>
      <c r="D20" s="26"/>
    </row>
    <row r="21" spans="1:6" ht="49.15" customHeight="1">
      <c r="A21" s="126">
        <v>3</v>
      </c>
      <c r="B21" s="141" t="s">
        <v>10</v>
      </c>
      <c r="C21" s="150" t="s">
        <v>2905</v>
      </c>
      <c r="D21" s="26"/>
      <c r="F21"/>
    </row>
    <row r="22" spans="1:6" ht="7.9" customHeight="1">
      <c r="A22" s="133"/>
      <c r="B22" s="140"/>
      <c r="C22" s="149"/>
      <c r="D22" s="26"/>
      <c r="F22"/>
    </row>
    <row r="23" spans="1:6" ht="30">
      <c r="A23" s="126">
        <v>4</v>
      </c>
      <c r="B23" s="141" t="s">
        <v>11</v>
      </c>
      <c r="C23" s="150" t="s">
        <v>883</v>
      </c>
      <c r="D23" s="26"/>
    </row>
    <row r="24" spans="1:6" ht="7.9" customHeight="1">
      <c r="A24" s="135"/>
      <c r="B24" s="144"/>
      <c r="C24" s="155"/>
      <c r="D24" s="26"/>
    </row>
    <row r="25" spans="1:6">
      <c r="A25" s="134">
        <v>5</v>
      </c>
      <c r="B25" s="142" t="s">
        <v>12</v>
      </c>
      <c r="C25" s="151" t="s">
        <v>902</v>
      </c>
      <c r="D25" s="26"/>
    </row>
    <row r="26" spans="1:6" ht="30">
      <c r="A26" s="134"/>
      <c r="B26" s="142"/>
      <c r="C26" s="151" t="s">
        <v>885</v>
      </c>
      <c r="D26" s="26"/>
    </row>
    <row r="27" spans="1:6" ht="30">
      <c r="A27" s="134"/>
      <c r="B27" s="142"/>
      <c r="C27" s="151" t="s">
        <v>900</v>
      </c>
      <c r="D27" s="26"/>
    </row>
    <row r="28" spans="1:6" ht="30">
      <c r="A28" s="134"/>
      <c r="B28" s="142"/>
      <c r="C28" s="151" t="s">
        <v>2906</v>
      </c>
      <c r="D28" s="26"/>
    </row>
    <row r="29" spans="1:6" ht="7.9" customHeight="1">
      <c r="A29" s="135"/>
      <c r="B29" s="144"/>
      <c r="C29" s="155"/>
      <c r="D29" s="26"/>
    </row>
    <row r="30" spans="1:6" ht="60">
      <c r="A30" s="126">
        <v>6</v>
      </c>
      <c r="B30" s="141" t="s">
        <v>901</v>
      </c>
      <c r="C30" s="150" t="s">
        <v>903</v>
      </c>
      <c r="D30" s="26"/>
      <c r="F30"/>
    </row>
    <row r="31" spans="1:6" ht="7.9" customHeight="1">
      <c r="A31" s="312"/>
      <c r="B31" s="144"/>
      <c r="C31" s="155"/>
      <c r="D31" s="26"/>
      <c r="F31"/>
    </row>
    <row r="32" spans="1:6" ht="30">
      <c r="A32" s="134"/>
      <c r="B32" s="142" t="s">
        <v>2900</v>
      </c>
      <c r="C32" s="151" t="s">
        <v>2901</v>
      </c>
      <c r="D32" s="26"/>
      <c r="F32"/>
    </row>
    <row r="33" spans="1:5" ht="7.9" customHeight="1">
      <c r="A33" s="135"/>
      <c r="B33" s="144"/>
      <c r="C33" s="155"/>
      <c r="D33" s="26"/>
    </row>
    <row r="34" spans="1:5" ht="30">
      <c r="A34" s="126">
        <v>7</v>
      </c>
      <c r="B34" s="141" t="s">
        <v>13</v>
      </c>
      <c r="C34" s="150" t="s">
        <v>986</v>
      </c>
      <c r="D34" s="26"/>
    </row>
    <row r="35" spans="1:5" ht="7.9" customHeight="1">
      <c r="A35" s="133"/>
      <c r="B35" s="140"/>
      <c r="C35" s="149"/>
      <c r="D35" s="26"/>
    </row>
    <row r="36" spans="1:5" ht="61.15" customHeight="1">
      <c r="A36" s="126">
        <v>8</v>
      </c>
      <c r="B36" s="141" t="s">
        <v>14</v>
      </c>
      <c r="C36" s="150" t="s">
        <v>2907</v>
      </c>
      <c r="D36" s="26"/>
    </row>
    <row r="37" spans="1:5" ht="7.9" customHeight="1">
      <c r="A37" s="133"/>
      <c r="B37" s="140"/>
      <c r="C37" s="149"/>
      <c r="D37" s="26"/>
    </row>
    <row r="38" spans="1:5" ht="45">
      <c r="A38" s="126">
        <v>9</v>
      </c>
      <c r="B38" s="141" t="s">
        <v>312</v>
      </c>
      <c r="C38" s="152" t="s">
        <v>2908</v>
      </c>
      <c r="D38" s="26"/>
      <c r="E38" s="82"/>
    </row>
    <row r="39" spans="1:5" ht="7.9" customHeight="1">
      <c r="A39" s="133"/>
      <c r="B39" s="140"/>
      <c r="C39" s="149"/>
      <c r="D39" s="26"/>
      <c r="E39" s="82"/>
    </row>
    <row r="40" spans="1:5">
      <c r="A40" s="131">
        <v>10</v>
      </c>
      <c r="B40" s="138" t="s">
        <v>15</v>
      </c>
      <c r="C40" s="148" t="s">
        <v>2909</v>
      </c>
      <c r="D40" s="26"/>
      <c r="E40" s="82"/>
    </row>
    <row r="41" spans="1:5">
      <c r="A41" s="134"/>
      <c r="B41" s="142"/>
      <c r="C41" s="153" t="s">
        <v>3046</v>
      </c>
      <c r="D41" s="26"/>
      <c r="E41" s="82"/>
    </row>
    <row r="42" spans="1:5" ht="7.9" customHeight="1">
      <c r="A42" s="133"/>
      <c r="B42" s="140"/>
      <c r="C42" s="149"/>
      <c r="D42" s="26"/>
      <c r="E42" s="82"/>
    </row>
    <row r="43" spans="1:5" ht="45">
      <c r="A43" s="126">
        <v>11</v>
      </c>
      <c r="B43" s="143" t="s">
        <v>16</v>
      </c>
      <c r="C43" s="150" t="s">
        <v>999</v>
      </c>
      <c r="D43" s="26"/>
      <c r="E43" s="82"/>
    </row>
    <row r="44" spans="1:5" ht="7.9" customHeight="1">
      <c r="A44" s="133"/>
      <c r="B44" s="140"/>
      <c r="C44" s="149"/>
      <c r="D44" s="26"/>
      <c r="E44" s="82"/>
    </row>
    <row r="45" spans="1:5" ht="30">
      <c r="A45" s="131">
        <v>12</v>
      </c>
      <c r="B45" s="138" t="s">
        <v>17</v>
      </c>
      <c r="C45" s="148" t="s">
        <v>887</v>
      </c>
      <c r="D45" s="26"/>
      <c r="E45" s="82"/>
    </row>
    <row r="46" spans="1:5">
      <c r="A46" s="132"/>
      <c r="B46" s="139"/>
      <c r="C46" s="154" t="s">
        <v>886</v>
      </c>
      <c r="D46" s="26"/>
      <c r="E46" s="82"/>
    </row>
    <row r="47" spans="1:5" ht="7.9" customHeight="1">
      <c r="A47" s="133"/>
      <c r="B47" s="140"/>
      <c r="C47" s="149"/>
      <c r="D47" s="26"/>
      <c r="E47" s="82"/>
    </row>
    <row r="48" spans="1:5">
      <c r="A48" s="131">
        <v>13</v>
      </c>
      <c r="B48" s="138" t="s">
        <v>18</v>
      </c>
      <c r="C48" s="148" t="s">
        <v>1005</v>
      </c>
      <c r="D48" s="26"/>
      <c r="E48" s="82"/>
    </row>
    <row r="49" spans="1:5">
      <c r="A49" s="132"/>
      <c r="B49" s="139"/>
      <c r="C49" s="154" t="s">
        <v>1006</v>
      </c>
      <c r="D49" s="26"/>
      <c r="E49" s="82"/>
    </row>
    <row r="50" spans="1:5" ht="7.9" customHeight="1">
      <c r="A50" s="133"/>
      <c r="B50" s="140"/>
      <c r="C50" s="149"/>
      <c r="D50" s="26"/>
    </row>
    <row r="51" spans="1:5" ht="60.6" customHeight="1">
      <c r="A51" s="131">
        <v>14</v>
      </c>
      <c r="B51" s="138" t="s">
        <v>19</v>
      </c>
      <c r="C51" s="148" t="s">
        <v>2910</v>
      </c>
      <c r="D51" s="26"/>
      <c r="E51"/>
    </row>
    <row r="52" spans="1:5">
      <c r="A52" s="134"/>
      <c r="B52" s="142"/>
      <c r="C52" s="153" t="s">
        <v>888</v>
      </c>
      <c r="D52" s="26"/>
    </row>
    <row r="53" spans="1:5" ht="7.9" customHeight="1">
      <c r="A53" s="135"/>
      <c r="B53" s="144"/>
      <c r="C53" s="155"/>
      <c r="D53" s="26"/>
    </row>
    <row r="54" spans="1:5">
      <c r="A54" s="131">
        <v>15</v>
      </c>
      <c r="B54" s="138" t="s">
        <v>20</v>
      </c>
      <c r="C54" s="148" t="s">
        <v>858</v>
      </c>
      <c r="D54" s="26"/>
    </row>
    <row r="55" spans="1:5" ht="7.9" customHeight="1">
      <c r="A55" s="135"/>
      <c r="B55" s="144"/>
      <c r="C55" s="155"/>
      <c r="D55" s="26"/>
    </row>
    <row r="56" spans="1:5" ht="60">
      <c r="A56" s="131">
        <v>16</v>
      </c>
      <c r="B56" s="138" t="s">
        <v>889</v>
      </c>
      <c r="C56" s="148" t="s">
        <v>3058</v>
      </c>
    </row>
    <row r="57" spans="1:5">
      <c r="A57" s="132"/>
      <c r="B57" s="139"/>
      <c r="C57" s="154" t="s">
        <v>2911</v>
      </c>
    </row>
    <row r="58" spans="1:5" ht="7.9" customHeight="1">
      <c r="A58" s="133"/>
      <c r="B58" s="140"/>
      <c r="C58" s="149"/>
    </row>
    <row r="59" spans="1:5" ht="45">
      <c r="A59" s="131">
        <v>17</v>
      </c>
      <c r="B59" s="138" t="s">
        <v>259</v>
      </c>
      <c r="C59" s="148" t="s">
        <v>891</v>
      </c>
    </row>
    <row r="60" spans="1:5">
      <c r="A60" s="132"/>
      <c r="B60" s="139"/>
      <c r="C60" s="154" t="s">
        <v>892</v>
      </c>
    </row>
    <row r="61" spans="1:5" ht="7.9" customHeight="1">
      <c r="A61" s="136"/>
      <c r="B61" s="145"/>
      <c r="C61" s="156"/>
    </row>
    <row r="62" spans="1:5" ht="45">
      <c r="A62" s="126">
        <v>18</v>
      </c>
      <c r="B62" s="141" t="s">
        <v>228</v>
      </c>
      <c r="C62" s="150" t="s">
        <v>890</v>
      </c>
    </row>
    <row r="63" spans="1:5" ht="7.9" customHeight="1">
      <c r="A63" s="136"/>
      <c r="B63" s="145"/>
      <c r="C63" s="156"/>
    </row>
  </sheetData>
  <sheetProtection algorithmName="SHA-512" hashValue="0ynDNXEUVJODH1AWuw0x3MdvGcfzXnJXxLVE2WyHEUuSqqSqnEBsupSqk+j4HkZlGHpOgJaYJ4U9T3odOonsvw==" saltValue="IYIXOH4Iv+7UaEQl96FInw==" spinCount="100000" sheet="1" objects="1" scenarios="1" autoFilter="0"/>
  <mergeCells count="1">
    <mergeCell ref="B13:C13"/>
  </mergeCells>
  <hyperlinks>
    <hyperlink ref="C46" r:id="rId1" xr:uid="{00000000-0004-0000-0600-000000000000}"/>
    <hyperlink ref="C52" r:id="rId2" xr:uid="{00000000-0004-0000-0600-000001000000}"/>
    <hyperlink ref="C57" r:id="rId3" xr:uid="{00000000-0004-0000-0600-000002000000}"/>
    <hyperlink ref="C60" r:id="rId4" xr:uid="{00000000-0004-0000-0600-000003000000}"/>
    <hyperlink ref="C41" r:id="rId5" xr:uid="{00000000-0004-0000-0600-000004000000}"/>
    <hyperlink ref="C49" r:id="rId6" xr:uid="{00000000-0004-0000-0600-000005000000}"/>
  </hyperlinks>
  <printOptions horizontalCentered="1"/>
  <pageMargins left="0.7" right="0.7" top="0.5" bottom="0.75" header="0.3" footer="0.3"/>
  <pageSetup scale="86" fitToHeight="3" orientation="portrait" r:id="rId7"/>
  <headerFooter>
    <oddFooter>&amp;L&amp;9&amp;F&amp;R&amp;9&amp;A,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O47"/>
  <sheetViews>
    <sheetView zoomScaleNormal="100" workbookViewId="0">
      <selection activeCell="G8" sqref="G8"/>
    </sheetView>
  </sheetViews>
  <sheetFormatPr defaultColWidth="8.85546875" defaultRowHeight="14.25"/>
  <cols>
    <col min="1" max="1" width="3" style="359" customWidth="1"/>
    <col min="2" max="2" width="3.28515625" style="359" customWidth="1"/>
    <col min="3" max="4" width="3.7109375" style="359" customWidth="1"/>
    <col min="5" max="5" width="55" style="359" customWidth="1"/>
    <col min="6" max="6" width="37.85546875" style="359" customWidth="1"/>
    <col min="7" max="16384" width="8.85546875" style="359"/>
  </cols>
  <sheetData>
    <row r="1" spans="1:11" ht="15.75">
      <c r="A1" s="350" t="s">
        <v>971</v>
      </c>
      <c r="B1" s="375"/>
    </row>
    <row r="2" spans="1:11" ht="3.6" customHeight="1" thickBot="1">
      <c r="A2" s="1"/>
      <c r="B2" s="1"/>
      <c r="C2" s="1"/>
      <c r="D2" s="1"/>
      <c r="E2" s="1"/>
      <c r="F2" s="1"/>
    </row>
    <row r="3" spans="1:11">
      <c r="K3" s="370"/>
    </row>
    <row r="4" spans="1:11" ht="18">
      <c r="A4" s="376"/>
      <c r="B4" s="535" t="s">
        <v>3395</v>
      </c>
      <c r="K4" s="370"/>
    </row>
    <row r="5" spans="1:11" ht="15" customHeight="1">
      <c r="C5" s="377"/>
      <c r="D5" s="377"/>
      <c r="K5" s="370"/>
    </row>
    <row r="6" spans="1:11" ht="15" customHeight="1">
      <c r="B6" s="359" t="s">
        <v>3149</v>
      </c>
      <c r="C6" s="377"/>
      <c r="D6" s="377"/>
    </row>
    <row r="7" spans="1:11" ht="15" customHeight="1">
      <c r="B7" s="359" t="s">
        <v>3336</v>
      </c>
      <c r="C7" s="377"/>
      <c r="D7" s="377"/>
      <c r="F7" s="360" t="s">
        <v>3337</v>
      </c>
    </row>
    <row r="8" spans="1:11" ht="15" customHeight="1">
      <c r="C8" s="377"/>
      <c r="D8" s="377"/>
    </row>
    <row r="9" spans="1:11" ht="15" customHeight="1">
      <c r="B9" s="359" t="s">
        <v>3150</v>
      </c>
      <c r="C9" s="377"/>
      <c r="D9" s="377"/>
    </row>
    <row r="10" spans="1:11" ht="15" customHeight="1">
      <c r="B10" s="359" t="s">
        <v>3338</v>
      </c>
      <c r="C10" s="377"/>
      <c r="D10" s="377"/>
    </row>
    <row r="11" spans="1:11" ht="15" customHeight="1">
      <c r="B11" s="359" t="s">
        <v>3151</v>
      </c>
      <c r="C11" s="377"/>
      <c r="D11" s="377"/>
    </row>
    <row r="12" spans="1:11" ht="15" customHeight="1">
      <c r="B12" s="359" t="s">
        <v>3369</v>
      </c>
      <c r="C12" s="377"/>
      <c r="D12" s="377"/>
    </row>
    <row r="13" spans="1:11" ht="15" customHeight="1">
      <c r="B13" s="359" t="s">
        <v>3152</v>
      </c>
      <c r="C13" s="377"/>
      <c r="D13" s="377"/>
    </row>
    <row r="14" spans="1:11" ht="15" customHeight="1">
      <c r="C14" s="377"/>
      <c r="D14" s="377"/>
    </row>
    <row r="15" spans="1:11" ht="15" customHeight="1">
      <c r="B15" s="384" t="s">
        <v>3339</v>
      </c>
      <c r="C15" s="377"/>
      <c r="D15" s="377"/>
    </row>
    <row r="16" spans="1:11" ht="10.15" customHeight="1">
      <c r="C16" s="369"/>
      <c r="D16" s="369"/>
    </row>
    <row r="17" spans="2:15" ht="15">
      <c r="B17" s="382"/>
      <c r="C17" s="378"/>
      <c r="D17" s="385"/>
      <c r="E17" s="385"/>
    </row>
    <row r="18" spans="2:15" s="371" customFormat="1" ht="51">
      <c r="B18" s="380" t="s">
        <v>3073</v>
      </c>
      <c r="C18" s="380" t="s">
        <v>643</v>
      </c>
      <c r="I18" s="373"/>
      <c r="J18" s="373"/>
      <c r="K18" s="373"/>
      <c r="O18" s="374"/>
    </row>
    <row r="19" spans="2:15" s="371" customFormat="1" ht="18" customHeight="1">
      <c r="B19" s="721" t="s">
        <v>3158</v>
      </c>
      <c r="D19" s="387"/>
      <c r="E19" s="389"/>
      <c r="F19" s="389"/>
      <c r="G19" s="359"/>
      <c r="I19" s="373"/>
      <c r="J19" s="373"/>
      <c r="K19" s="373"/>
      <c r="O19" s="374"/>
    </row>
    <row r="20" spans="2:15" ht="15">
      <c r="B20" s="763" t="b">
        <v>0</v>
      </c>
      <c r="C20" s="763" t="b">
        <v>0</v>
      </c>
      <c r="D20" s="388"/>
      <c r="E20" s="383" t="s">
        <v>3155</v>
      </c>
    </row>
    <row r="21" spans="2:15" ht="15">
      <c r="B21" s="371"/>
      <c r="D21" s="388"/>
      <c r="E21" s="383" t="s">
        <v>3156</v>
      </c>
    </row>
    <row r="22" spans="2:15" ht="15">
      <c r="B22" s="763" t="b">
        <v>0</v>
      </c>
      <c r="C22" s="763" t="b">
        <v>0</v>
      </c>
      <c r="D22" s="388"/>
      <c r="E22" s="383" t="s">
        <v>3138</v>
      </c>
    </row>
    <row r="23" spans="2:15" ht="15">
      <c r="B23" s="763" t="b">
        <v>0</v>
      </c>
      <c r="C23" s="763" t="b">
        <v>0</v>
      </c>
      <c r="D23" s="388"/>
      <c r="E23" s="383" t="s">
        <v>3139</v>
      </c>
    </row>
    <row r="24" spans="2:15" ht="15">
      <c r="B24" s="763" t="b">
        <v>0</v>
      </c>
      <c r="C24" s="763" t="b">
        <v>0</v>
      </c>
      <c r="D24" s="388"/>
      <c r="E24" s="383" t="s">
        <v>3140</v>
      </c>
    </row>
    <row r="25" spans="2:15" ht="15">
      <c r="B25" s="763" t="b">
        <v>0</v>
      </c>
      <c r="C25" s="763" t="b">
        <v>0</v>
      </c>
      <c r="D25" s="388"/>
      <c r="E25" s="383" t="s">
        <v>3075</v>
      </c>
    </row>
    <row r="26" spans="2:15" ht="15">
      <c r="B26" s="763" t="b">
        <v>0</v>
      </c>
      <c r="C26" s="763" t="b">
        <v>0</v>
      </c>
      <c r="D26" s="388"/>
      <c r="E26" s="383" t="s">
        <v>3074</v>
      </c>
    </row>
    <row r="27" spans="2:15" ht="15">
      <c r="B27" s="763" t="b">
        <v>0</v>
      </c>
      <c r="C27" s="763" t="b">
        <v>0</v>
      </c>
      <c r="D27" s="388"/>
      <c r="E27" s="383" t="s">
        <v>3141</v>
      </c>
    </row>
    <row r="28" spans="2:15" ht="15">
      <c r="B28" s="763" t="b">
        <v>0</v>
      </c>
      <c r="C28" s="763" t="b">
        <v>0</v>
      </c>
      <c r="D28" s="388"/>
      <c r="E28" s="383" t="s">
        <v>3142</v>
      </c>
    </row>
    <row r="29" spans="2:15">
      <c r="C29" s="20"/>
      <c r="D29" s="20"/>
    </row>
    <row r="30" spans="2:15" ht="18">
      <c r="B30" s="698" t="s">
        <v>3157</v>
      </c>
      <c r="C30" s="387"/>
      <c r="D30" s="387"/>
      <c r="E30" s="390"/>
    </row>
    <row r="31" spans="2:15" ht="10.15" customHeight="1">
      <c r="C31" s="164"/>
      <c r="D31" s="164"/>
    </row>
    <row r="32" spans="2:15" ht="15">
      <c r="B32" s="763" t="b">
        <v>0</v>
      </c>
      <c r="C32" s="763" t="b">
        <v>0</v>
      </c>
      <c r="D32" s="388"/>
      <c r="E32" s="383" t="s">
        <v>3155</v>
      </c>
    </row>
    <row r="33" spans="2:5">
      <c r="D33" s="388"/>
      <c r="E33" s="383" t="s">
        <v>3156</v>
      </c>
    </row>
    <row r="34" spans="2:5" ht="15">
      <c r="B34" s="763" t="b">
        <v>0</v>
      </c>
      <c r="C34" s="763" t="b">
        <v>0</v>
      </c>
      <c r="D34" s="388"/>
      <c r="E34" s="383" t="s">
        <v>3138</v>
      </c>
    </row>
    <row r="35" spans="2:5" ht="15">
      <c r="B35" s="763" t="b">
        <v>0</v>
      </c>
      <c r="C35" s="763" t="b">
        <v>0</v>
      </c>
      <c r="D35" s="388"/>
      <c r="E35" s="383" t="s">
        <v>3139</v>
      </c>
    </row>
    <row r="36" spans="2:5" ht="15">
      <c r="B36" s="763" t="b">
        <v>0</v>
      </c>
      <c r="C36" s="763" t="b">
        <v>0</v>
      </c>
      <c r="D36" s="388"/>
      <c r="E36" s="383" t="s">
        <v>3140</v>
      </c>
    </row>
    <row r="37" spans="2:5" ht="15">
      <c r="B37" s="763" t="b">
        <v>0</v>
      </c>
      <c r="C37" s="763" t="b">
        <v>0</v>
      </c>
      <c r="D37" s="388"/>
      <c r="E37" s="383" t="s">
        <v>3143</v>
      </c>
    </row>
    <row r="38" spans="2:5" ht="15">
      <c r="B38" s="763" t="b">
        <v>0</v>
      </c>
      <c r="C38" s="763" t="b">
        <v>0</v>
      </c>
      <c r="D38" s="388"/>
      <c r="E38" s="383" t="s">
        <v>3144</v>
      </c>
    </row>
    <row r="39" spans="2:5" ht="15">
      <c r="B39" s="763" t="b">
        <v>0</v>
      </c>
      <c r="C39" s="763" t="b">
        <v>0</v>
      </c>
      <c r="D39" s="388"/>
      <c r="E39" s="383" t="s">
        <v>3145</v>
      </c>
    </row>
    <row r="40" spans="2:5" ht="15">
      <c r="B40" s="763" t="b">
        <v>0</v>
      </c>
      <c r="C40" s="763" t="b">
        <v>0</v>
      </c>
      <c r="D40" s="388"/>
      <c r="E40" s="383" t="s">
        <v>3146</v>
      </c>
    </row>
    <row r="41" spans="2:5" ht="15">
      <c r="B41" s="763" t="b">
        <v>0</v>
      </c>
      <c r="C41" s="763" t="b">
        <v>0</v>
      </c>
      <c r="D41" s="388"/>
      <c r="E41" s="383" t="s">
        <v>3147</v>
      </c>
    </row>
    <row r="42" spans="2:5" ht="15">
      <c r="B42" s="763" t="b">
        <v>0</v>
      </c>
      <c r="C42" s="763" t="b">
        <v>0</v>
      </c>
      <c r="D42" s="388"/>
      <c r="E42" s="383" t="s">
        <v>3074</v>
      </c>
    </row>
    <row r="43" spans="2:5" ht="15">
      <c r="B43" s="763" t="b">
        <v>0</v>
      </c>
      <c r="C43" s="763" t="b">
        <v>0</v>
      </c>
      <c r="D43" s="388"/>
      <c r="E43" s="383" t="s">
        <v>3141</v>
      </c>
    </row>
    <row r="44" spans="2:5" ht="15">
      <c r="B44" s="763" t="b">
        <v>0</v>
      </c>
      <c r="C44" s="763" t="b">
        <v>0</v>
      </c>
      <c r="D44" s="388"/>
      <c r="E44" s="383" t="s">
        <v>3153</v>
      </c>
    </row>
    <row r="45" spans="2:5">
      <c r="D45" s="388"/>
      <c r="E45" s="383" t="s">
        <v>3154</v>
      </c>
    </row>
    <row r="46" spans="2:5" ht="15">
      <c r="B46" s="763" t="b">
        <v>0</v>
      </c>
      <c r="C46" s="763" t="b">
        <v>0</v>
      </c>
      <c r="D46" s="388"/>
      <c r="E46" s="383" t="s">
        <v>3148</v>
      </c>
    </row>
    <row r="47" spans="2:5" ht="15">
      <c r="B47" s="763" t="b">
        <v>0</v>
      </c>
      <c r="C47" s="763" t="b">
        <v>0</v>
      </c>
      <c r="D47" s="388"/>
      <c r="E47" s="383" t="s">
        <v>3142</v>
      </c>
    </row>
  </sheetData>
  <sheetProtection algorithmName="SHA-512" hashValue="jPgVGSSWHr/tiIqaynqGbO0uXPJlqqB5y/rHdN7vQHwm97vbI9ypZyPY4LPBEZDH8ZvGdZG3dXqJ87Bpc8TYEQ==" saltValue="Koe8o3Zh6WB2kLxttTjd6A==" spinCount="100000" sheet="1" objects="1" scenarios="1" autoFilter="0"/>
  <hyperlinks>
    <hyperlink ref="F7" r:id="rId1" xr:uid="{CA18CBC0-2778-450C-A61E-0F123D2FB79C}"/>
  </hyperlinks>
  <pageMargins left="0.45" right="0.45" top="0.25" bottom="0.75" header="0.3" footer="0.3"/>
  <pageSetup scale="90" orientation="portrait" r:id="rId2"/>
  <headerFooter>
    <oddFooter>&amp;L&amp;9&amp;F&amp;R&amp;9&amp;A,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175B-1318-483D-ACD4-F79B84C64D34}">
  <sheetPr codeName="Sheet7">
    <pageSetUpPr fitToPage="1"/>
  </sheetPr>
  <dimension ref="A1:G49"/>
  <sheetViews>
    <sheetView workbookViewId="0">
      <selection activeCell="G5" sqref="G5"/>
    </sheetView>
  </sheetViews>
  <sheetFormatPr defaultRowHeight="14.25"/>
  <cols>
    <col min="1" max="1" width="4.85546875" style="369" customWidth="1"/>
    <col min="2" max="2" width="33.5703125" style="662" customWidth="1"/>
    <col min="3" max="3" width="9.140625" style="662"/>
    <col min="4" max="5" width="9.140625" style="369"/>
    <col min="6" max="6" width="52.5703125" style="369" customWidth="1"/>
    <col min="7" max="7" width="8.7109375" style="369" customWidth="1"/>
    <col min="8" max="16384" width="9.140625" style="369"/>
  </cols>
  <sheetData>
    <row r="1" spans="1:7" s="341" customFormat="1" ht="15.75" customHeight="1">
      <c r="A1" s="350" t="s">
        <v>971</v>
      </c>
      <c r="B1" s="660"/>
      <c r="C1" s="660"/>
    </row>
    <row r="2" spans="1:7" s="341" customFormat="1" ht="3.75" customHeight="1" thickBot="1">
      <c r="A2" s="364"/>
      <c r="B2" s="661"/>
      <c r="C2" s="661"/>
      <c r="D2" s="364"/>
      <c r="E2" s="364"/>
      <c r="F2" s="364"/>
      <c r="G2" s="364"/>
    </row>
    <row r="4" spans="1:7" ht="15.75">
      <c r="A4" s="698" t="s">
        <v>3159</v>
      </c>
    </row>
    <row r="5" spans="1:7" ht="18">
      <c r="A5" s="387"/>
    </row>
    <row r="6" spans="1:7" ht="15.75">
      <c r="B6" s="698" t="s">
        <v>991</v>
      </c>
    </row>
    <row r="7" spans="1:7" ht="15" customHeight="1">
      <c r="B7" s="663" t="s">
        <v>3180</v>
      </c>
    </row>
    <row r="8" spans="1:7" ht="15" customHeight="1">
      <c r="B8" s="723" t="s">
        <v>10</v>
      </c>
      <c r="C8" s="871" t="s">
        <v>3361</v>
      </c>
      <c r="D8" s="871"/>
      <c r="E8" s="871"/>
      <c r="F8" s="871"/>
    </row>
    <row r="9" spans="1:7" ht="15" customHeight="1">
      <c r="B9" s="725"/>
      <c r="C9" s="871"/>
      <c r="D9" s="871"/>
      <c r="E9" s="871"/>
      <c r="F9" s="871"/>
    </row>
    <row r="10" spans="1:7" ht="15" customHeight="1">
      <c r="B10" s="664"/>
      <c r="C10" s="665"/>
      <c r="D10" s="666"/>
      <c r="E10" s="666"/>
      <c r="F10" s="667"/>
    </row>
    <row r="11" spans="1:7" ht="15" customHeight="1">
      <c r="B11" s="668" t="s">
        <v>11</v>
      </c>
      <c r="C11" s="872" t="s">
        <v>3362</v>
      </c>
      <c r="D11" s="873"/>
      <c r="E11" s="873"/>
      <c r="F11" s="874"/>
    </row>
    <row r="12" spans="1:7" ht="15" customHeight="1">
      <c r="B12" s="664"/>
      <c r="C12" s="665"/>
      <c r="D12" s="666"/>
      <c r="E12" s="666"/>
      <c r="F12" s="667"/>
    </row>
    <row r="13" spans="1:7" ht="15" customHeight="1">
      <c r="B13" s="723" t="s">
        <v>12</v>
      </c>
      <c r="C13" s="875" t="s">
        <v>910</v>
      </c>
      <c r="D13" s="876"/>
      <c r="E13" s="876"/>
      <c r="F13" s="877"/>
    </row>
    <row r="14" spans="1:7" ht="15" customHeight="1">
      <c r="B14" s="724"/>
      <c r="C14" s="878" t="s">
        <v>911</v>
      </c>
      <c r="D14" s="879"/>
      <c r="E14" s="879"/>
      <c r="F14" s="880"/>
    </row>
    <row r="15" spans="1:7" ht="15" customHeight="1">
      <c r="B15" s="725"/>
      <c r="C15" s="728" t="s">
        <v>3363</v>
      </c>
      <c r="D15" s="729"/>
      <c r="E15" s="729"/>
      <c r="F15" s="730"/>
    </row>
    <row r="16" spans="1:7" ht="15" customHeight="1">
      <c r="B16" s="664"/>
      <c r="C16" s="665"/>
      <c r="D16" s="666"/>
      <c r="E16" s="666"/>
      <c r="F16" s="667"/>
    </row>
    <row r="17" spans="2:6" ht="15" customHeight="1">
      <c r="B17" s="726" t="s">
        <v>3160</v>
      </c>
      <c r="C17" s="881" t="s">
        <v>3161</v>
      </c>
      <c r="D17" s="882"/>
      <c r="E17" s="882"/>
      <c r="F17" s="883"/>
    </row>
    <row r="18" spans="2:6" ht="30.75" customHeight="1">
      <c r="B18" s="727" t="s">
        <v>3364</v>
      </c>
      <c r="C18" s="884"/>
      <c r="D18" s="885"/>
      <c r="E18" s="885"/>
      <c r="F18" s="886"/>
    </row>
    <row r="19" spans="2:6" ht="27.75" customHeight="1">
      <c r="B19" s="727"/>
      <c r="C19" s="884"/>
      <c r="D19" s="885"/>
      <c r="E19" s="885"/>
      <c r="F19" s="886"/>
    </row>
    <row r="20" spans="2:6" ht="15" customHeight="1">
      <c r="B20" s="722"/>
      <c r="C20" s="887"/>
      <c r="D20" s="888"/>
      <c r="E20" s="888"/>
      <c r="F20" s="889"/>
    </row>
    <row r="21" spans="2:6" ht="15" customHeight="1">
      <c r="B21" s="664"/>
      <c r="C21" s="665"/>
      <c r="D21" s="666"/>
      <c r="E21" s="666"/>
      <c r="F21" s="667"/>
    </row>
    <row r="22" spans="2:6" ht="15" customHeight="1">
      <c r="B22" s="726" t="s">
        <v>3162</v>
      </c>
      <c r="C22" s="893" t="s">
        <v>2901</v>
      </c>
      <c r="D22" s="893"/>
      <c r="E22" s="893"/>
      <c r="F22" s="894"/>
    </row>
    <row r="23" spans="2:6" ht="15" customHeight="1">
      <c r="B23" s="727" t="s">
        <v>3364</v>
      </c>
      <c r="C23" s="896"/>
      <c r="D23" s="896"/>
      <c r="E23" s="896"/>
      <c r="F23" s="897"/>
    </row>
    <row r="24" spans="2:6" ht="15" customHeight="1">
      <c r="B24" s="696"/>
      <c r="C24" s="665"/>
      <c r="D24" s="666"/>
      <c r="E24" s="666"/>
      <c r="F24" s="667"/>
    </row>
    <row r="25" spans="2:6" ht="50.25" customHeight="1">
      <c r="B25" s="669" t="s">
        <v>3163</v>
      </c>
      <c r="C25" s="896" t="s">
        <v>3164</v>
      </c>
      <c r="D25" s="896"/>
      <c r="E25" s="896"/>
      <c r="F25" s="897"/>
    </row>
    <row r="26" spans="2:6" ht="15" customHeight="1">
      <c r="B26" s="696"/>
      <c r="C26" s="665"/>
      <c r="D26" s="666"/>
      <c r="E26" s="666"/>
      <c r="F26" s="667"/>
    </row>
    <row r="27" spans="2:6" ht="43.5" customHeight="1">
      <c r="B27" s="669" t="s">
        <v>3165</v>
      </c>
      <c r="C27" s="896" t="s">
        <v>3166</v>
      </c>
      <c r="D27" s="896"/>
      <c r="E27" s="896"/>
      <c r="F27" s="897"/>
    </row>
    <row r="28" spans="2:6" ht="15" customHeight="1">
      <c r="B28" s="696"/>
      <c r="C28" s="665"/>
      <c r="D28" s="666"/>
      <c r="E28" s="666"/>
      <c r="F28" s="667"/>
    </row>
    <row r="29" spans="2:6" ht="36" customHeight="1">
      <c r="B29" s="669" t="s">
        <v>3167</v>
      </c>
      <c r="C29" s="896" t="s">
        <v>3168</v>
      </c>
      <c r="D29" s="896"/>
      <c r="E29" s="896"/>
      <c r="F29" s="897"/>
    </row>
    <row r="30" spans="2:6" ht="15" customHeight="1">
      <c r="B30" s="696"/>
      <c r="C30" s="665"/>
      <c r="D30" s="666"/>
      <c r="E30" s="666"/>
      <c r="F30" s="667"/>
    </row>
    <row r="31" spans="2:6" ht="58.5" customHeight="1">
      <c r="B31" s="695" t="s">
        <v>3169</v>
      </c>
      <c r="C31" s="896" t="s">
        <v>3365</v>
      </c>
      <c r="D31" s="896"/>
      <c r="E31" s="896"/>
      <c r="F31" s="897"/>
    </row>
    <row r="32" spans="2:6" ht="15" customHeight="1">
      <c r="B32" s="664"/>
      <c r="C32" s="665"/>
      <c r="D32" s="666"/>
      <c r="E32" s="666"/>
      <c r="F32" s="667"/>
    </row>
    <row r="33" spans="1:6" ht="15" customHeight="1">
      <c r="B33" s="901" t="s">
        <v>3170</v>
      </c>
      <c r="C33" s="903" t="s">
        <v>3392</v>
      </c>
      <c r="D33" s="904"/>
      <c r="E33" s="904"/>
      <c r="F33" s="905"/>
    </row>
    <row r="34" spans="1:6" ht="15" customHeight="1">
      <c r="B34" s="902"/>
      <c r="C34" s="906"/>
      <c r="D34" s="907"/>
      <c r="E34" s="907"/>
      <c r="F34" s="908"/>
    </row>
    <row r="35" spans="1:6" ht="24" customHeight="1">
      <c r="B35" s="722"/>
      <c r="C35" s="909"/>
      <c r="D35" s="910"/>
      <c r="E35" s="910"/>
      <c r="F35" s="911"/>
    </row>
    <row r="36" spans="1:6" ht="15" customHeight="1">
      <c r="B36" s="670"/>
      <c r="C36" s="671"/>
      <c r="D36" s="672"/>
      <c r="E36" s="672"/>
      <c r="F36" s="672"/>
    </row>
    <row r="37" spans="1:6" ht="16.350000000000001" customHeight="1">
      <c r="A37" s="673"/>
      <c r="B37" s="721" t="s">
        <v>3171</v>
      </c>
      <c r="C37" s="671"/>
      <c r="D37" s="672"/>
      <c r="E37" s="672"/>
      <c r="F37" s="672"/>
    </row>
    <row r="38" spans="1:6" ht="15" customHeight="1">
      <c r="A38" s="673"/>
      <c r="B38" s="731" t="s">
        <v>3172</v>
      </c>
      <c r="C38" s="671"/>
      <c r="D38" s="672"/>
      <c r="E38" s="672"/>
      <c r="F38" s="672"/>
    </row>
    <row r="39" spans="1:6" ht="15" customHeight="1">
      <c r="A39" s="673"/>
      <c r="B39" s="901" t="s">
        <v>3173</v>
      </c>
      <c r="C39" s="871" t="s">
        <v>3174</v>
      </c>
      <c r="D39" s="871"/>
      <c r="E39" s="871"/>
      <c r="F39" s="871"/>
    </row>
    <row r="40" spans="1:6" ht="15" customHeight="1">
      <c r="A40" s="673"/>
      <c r="B40" s="902"/>
      <c r="C40" s="871"/>
      <c r="D40" s="871"/>
      <c r="E40" s="871"/>
      <c r="F40" s="871"/>
    </row>
    <row r="41" spans="1:6" ht="17.25" customHeight="1">
      <c r="A41" s="673"/>
      <c r="B41" s="725"/>
      <c r="C41" s="871"/>
      <c r="D41" s="871"/>
      <c r="E41" s="871"/>
      <c r="F41" s="871"/>
    </row>
    <row r="42" spans="1:6" ht="15" customHeight="1">
      <c r="A42" s="673"/>
      <c r="B42" s="664"/>
      <c r="C42" s="665"/>
      <c r="D42" s="666"/>
      <c r="E42" s="666"/>
      <c r="F42" s="667"/>
    </row>
    <row r="43" spans="1:6" ht="50.25" customHeight="1">
      <c r="A43" s="673"/>
      <c r="B43" s="668" t="s">
        <v>3175</v>
      </c>
      <c r="C43" s="890" t="s">
        <v>3176</v>
      </c>
      <c r="D43" s="891"/>
      <c r="E43" s="891"/>
      <c r="F43" s="892"/>
    </row>
    <row r="44" spans="1:6" ht="15" customHeight="1">
      <c r="A44" s="673"/>
      <c r="B44" s="664"/>
      <c r="C44" s="665"/>
      <c r="D44" s="666"/>
      <c r="E44" s="666"/>
      <c r="F44" s="667"/>
    </row>
    <row r="45" spans="1:6" ht="18.75" customHeight="1">
      <c r="A45" s="673"/>
      <c r="B45" s="723" t="s">
        <v>3177</v>
      </c>
      <c r="C45" s="881" t="s">
        <v>3366</v>
      </c>
      <c r="D45" s="893"/>
      <c r="E45" s="893"/>
      <c r="F45" s="894"/>
    </row>
    <row r="46" spans="1:6" ht="24.75" customHeight="1">
      <c r="A46" s="673"/>
      <c r="B46" s="724"/>
      <c r="C46" s="895"/>
      <c r="D46" s="896"/>
      <c r="E46" s="896"/>
      <c r="F46" s="897"/>
    </row>
    <row r="47" spans="1:6" ht="15">
      <c r="A47" s="673"/>
      <c r="B47" s="725"/>
      <c r="C47" s="898"/>
      <c r="D47" s="899"/>
      <c r="E47" s="899"/>
      <c r="F47" s="900"/>
    </row>
    <row r="48" spans="1:6" ht="18" customHeight="1">
      <c r="A48" s="673"/>
      <c r="B48" s="664"/>
      <c r="C48" s="665"/>
      <c r="D48" s="666"/>
      <c r="E48" s="666"/>
      <c r="F48" s="667"/>
    </row>
    <row r="49" spans="1:6" ht="51" customHeight="1">
      <c r="A49" s="673"/>
      <c r="B49" s="668" t="s">
        <v>3178</v>
      </c>
      <c r="C49" s="890" t="s">
        <v>3179</v>
      </c>
      <c r="D49" s="891"/>
      <c r="E49" s="891"/>
      <c r="F49" s="892"/>
    </row>
  </sheetData>
  <sheetProtection algorithmName="SHA-512" hashValue="mWlPGM6KLaeSiIXMk5OOiUxUj2rHBV295RMqUgWHBRbjW/odSmOt9IcFQku9HgxOIu2yuee7uZ3qjF/9piBVYw==" saltValue="lUs7LIck1eDmvicjQiMMMA==" spinCount="100000" sheet="1" objects="1" scenarios="1" autoFilter="0"/>
  <mergeCells count="17">
    <mergeCell ref="C43:F43"/>
    <mergeCell ref="C45:F47"/>
    <mergeCell ref="C49:F49"/>
    <mergeCell ref="C22:F23"/>
    <mergeCell ref="B33:B34"/>
    <mergeCell ref="B39:B40"/>
    <mergeCell ref="C25:F25"/>
    <mergeCell ref="C27:F27"/>
    <mergeCell ref="C29:F29"/>
    <mergeCell ref="C31:F31"/>
    <mergeCell ref="C39:F41"/>
    <mergeCell ref="C33:F35"/>
    <mergeCell ref="C8:F9"/>
    <mergeCell ref="C11:F11"/>
    <mergeCell ref="C13:F13"/>
    <mergeCell ref="C14:F14"/>
    <mergeCell ref="C17:F20"/>
  </mergeCells>
  <pageMargins left="0.45" right="0.45" top="0.25" bottom="0.75" header="0.3" footer="0.3"/>
  <pageSetup scale="75" orientation="portrait" verticalDpi="200" r:id="rId1"/>
  <headerFooter>
    <oddFooter>&amp;L&amp;10&amp;F&amp;R&amp;9&amp;A,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4E5F23420D3A4E87261E6399785E80" ma:contentTypeVersion="0" ma:contentTypeDescription="Create a new document." ma:contentTypeScope="" ma:versionID="2b4ba30f84baf18da647eaed27dda0ef">
  <xsd:schema xmlns:xsd="http://www.w3.org/2001/XMLSchema" xmlns:xs="http://www.w3.org/2001/XMLSchema" xmlns:p="http://schemas.microsoft.com/office/2006/metadata/properties" targetNamespace="http://schemas.microsoft.com/office/2006/metadata/properties" ma:root="true" ma:fieldsID="aa1222beb234debe96d12a98d24ff8a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C92659-300D-455C-8724-B836A1092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4A1D3BF-8D19-4084-8132-E96524A67922}">
  <ds:schemaRefs>
    <ds:schemaRef ds:uri="http://schemas.microsoft.com/sharepoint/v3/contenttype/forms"/>
  </ds:schemaRefs>
</ds:datastoreItem>
</file>

<file path=customXml/itemProps3.xml><?xml version="1.0" encoding="utf-8"?>
<ds:datastoreItem xmlns:ds="http://schemas.openxmlformats.org/officeDocument/2006/customXml" ds:itemID="{91B31541-81F2-44D8-8247-8C4B5B37208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Metadata/LabelInfo.xml><?xml version="1.0" encoding="utf-8"?>
<clbl:labelList xmlns:clbl="http://schemas.microsoft.com/office/2020/mipLabelMetadata">
  <clbl:label id="{bb632b4f-926f-4b86-a777-095feec2e118}" enabled="1" method="Standard" siteId="{c824fb1d-5bc8-468c-a468-dd387c8302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35</vt:i4>
      </vt:variant>
    </vt:vector>
  </HeadingPairs>
  <TitlesOfParts>
    <vt:vector size="62" baseType="lpstr">
      <vt:lpstr>Dropdowns</vt:lpstr>
      <vt:lpstr>Version Notes</vt:lpstr>
      <vt:lpstr>Cover</vt:lpstr>
      <vt:lpstr>SD_Dropdowns</vt:lpstr>
      <vt:lpstr>Instructions</vt:lpstr>
      <vt:lpstr>Checklist</vt:lpstr>
      <vt:lpstr>XGuidelines</vt:lpstr>
      <vt:lpstr>A&amp;E Reqs &amp; Checklist</vt:lpstr>
      <vt:lpstr>VH Fees &amp; Securites</vt:lpstr>
      <vt:lpstr>Development Info</vt:lpstr>
      <vt:lpstr>Developer &amp; Sponsor</vt:lpstr>
      <vt:lpstr>Team</vt:lpstr>
      <vt:lpstr>Site</vt:lpstr>
      <vt:lpstr>Building</vt:lpstr>
      <vt:lpstr>Amenities</vt:lpstr>
      <vt:lpstr>Sources</vt:lpstr>
      <vt:lpstr>Uses</vt:lpstr>
      <vt:lpstr>Const. to Perm.</vt:lpstr>
      <vt:lpstr>Income</vt:lpstr>
      <vt:lpstr>Expenses</vt:lpstr>
      <vt:lpstr>DCA</vt:lpstr>
      <vt:lpstr>Dev Summary</vt:lpstr>
      <vt:lpstr>OLD DCA</vt:lpstr>
      <vt:lpstr>Ex.1 Stmt of Mortgagor</vt:lpstr>
      <vt:lpstr>Ex.2 Prev Part Certification</vt:lpstr>
      <vt:lpstr>Ex.3 Tenant Selection Plan</vt:lpstr>
      <vt:lpstr>CSI Uses Groups</vt:lpstr>
      <vt:lpstr>DCA!Criteria</vt:lpstr>
      <vt:lpstr>'A&amp;E Reqs &amp; Checklist'!Print_Area</vt:lpstr>
      <vt:lpstr>Amenities!Print_Area</vt:lpstr>
      <vt:lpstr>Building!Print_Area</vt:lpstr>
      <vt:lpstr>Checklist!Print_Area</vt:lpstr>
      <vt:lpstr>'Const. to Perm.'!Print_Area</vt:lpstr>
      <vt:lpstr>Cover!Print_Area</vt:lpstr>
      <vt:lpstr>'CSI Uses Groups'!Print_Area</vt:lpstr>
      <vt:lpstr>DCA!Print_Area</vt:lpstr>
      <vt:lpstr>'Dev Summary'!Print_Area</vt:lpstr>
      <vt:lpstr>'Developer &amp; Sponsor'!Print_Area</vt:lpstr>
      <vt:lpstr>'Development Info'!Print_Area</vt:lpstr>
      <vt:lpstr>'Ex.1 Stmt of Mortgagor'!Print_Area</vt:lpstr>
      <vt:lpstr>'Ex.2 Prev Part Certification'!Print_Area</vt:lpstr>
      <vt:lpstr>'Ex.3 Tenant Selection Plan'!Print_Area</vt:lpstr>
      <vt:lpstr>Expenses!Print_Area</vt:lpstr>
      <vt:lpstr>Income!Print_Area</vt:lpstr>
      <vt:lpstr>Instructions!Print_Area</vt:lpstr>
      <vt:lpstr>'OLD DCA'!Print_Area</vt:lpstr>
      <vt:lpstr>Site!Print_Area</vt:lpstr>
      <vt:lpstr>Sources!Print_Area</vt:lpstr>
      <vt:lpstr>Team!Print_Area</vt:lpstr>
      <vt:lpstr>Uses!Print_Area</vt:lpstr>
      <vt:lpstr>'VH Fees &amp; Securites'!Print_Area</vt:lpstr>
      <vt:lpstr>Checklist!Print_Titles</vt:lpstr>
      <vt:lpstr>'CSI Uses Groups'!Print_Titles</vt:lpstr>
      <vt:lpstr>'Developer &amp; Sponsor'!Print_Titles</vt:lpstr>
      <vt:lpstr>'Development Info'!Print_Titles</vt:lpstr>
      <vt:lpstr>'Ex.2 Prev Part Certification'!Print_Titles</vt:lpstr>
      <vt:lpstr>Expenses!Print_Titles</vt:lpstr>
      <vt:lpstr>Income!Print_Titles</vt:lpstr>
      <vt:lpstr>Site!Print_Titles</vt:lpstr>
      <vt:lpstr>Sources!Print_Titles</vt:lpstr>
      <vt:lpstr>Uses!Print_Titles</vt:lpstr>
      <vt:lpstr>XGuidelines!Print_Titles</vt:lpstr>
    </vt:vector>
  </TitlesOfParts>
  <Company>VHDA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 ADMIN</dc:creator>
  <cp:lastModifiedBy>Pascale, Julia</cp:lastModifiedBy>
  <cp:lastPrinted>2026-06-05T14:56:59Z</cp:lastPrinted>
  <dcterms:created xsi:type="dcterms:W3CDTF">2014-01-21T14:57:36Z</dcterms:created>
  <dcterms:modified xsi:type="dcterms:W3CDTF">2026-07-21T19:35:06Z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0x010100394E5F23420D3A4E87261E6399785E80</vt:lpwstr>
  </property>
  <property fmtid="{D5CDD505-2E9C-101B-9397-08002B2CF9AE}" pid="3" name="SchemaType">
    <vt:lpwstr>Development</vt:lpwstr>
  </property>
  <property fmtid="{D5CDD505-2E9C-101B-9397-08002B2CF9AE}" pid="4" name="SD_RESERVED_IsProtected">
    <vt:lpwstr>True</vt:lpwstr>
  </property>
  <property fmtid="{D5CDD505-2E9C-101B-9397-08002B2CF9AE}" pid="5" name="SmartDoxTemplateName">
    <vt:lpwstr/>
  </property>
  <property fmtid="{D5CDD505-2E9C-101B-9397-08002B2CF9AE}" pid="6" name="AfterGetVBAMethod">
    <vt:lpwstr/>
  </property>
  <property fmtid="{D5CDD505-2E9C-101B-9397-08002B2CF9AE}" pid="7" name="BeforeGetVBAMethod">
    <vt:lpwstr/>
  </property>
  <property fmtid="{D5CDD505-2E9C-101B-9397-08002B2CF9AE}" pid="8" name="AfterSendVBAMethod">
    <vt:lpwstr/>
  </property>
  <property fmtid="{D5CDD505-2E9C-101B-9397-08002B2CF9AE}" pid="9" name="SD_RESERVED_Protection0«ZVJNT8MwDP0rVg8cNzbQJMQ6qWu7UcRHRsbKDYXOLRFtUpJ0wL8nHawN7BLlPfvZz06mhALxvUnCZaEXwTxZavOyWK0u6OR65fseJCmJfc+oBts77UEQ+N756HTsQUrogUxJ6ns5KzV6s2lK16Q9Z5GS9VZ+CD0dWtQyG1SaSwF30mDPhnKHqkM0ej4WJkLbTpmxYkf3itlbybXpmKdlw7dYcuFUD05YVV/G8ID">
    <vt:lpwstr>SD_RESERVED_Protection1«vGvZ3OBZurmCBeIhTzBrFXYsR7rCUdYXCQCJy+T+A6iCtrUPZT7NGVvWj2ZodmDe83HJR9EZtdW6405XKRmUOftR/tmZ3MgAjgaCqBs6qMln1beLPGoWri8LAdQ+0qSqmvjru/iYCNyf+HIyAmsqAzOFWKlOwwhnQhsdAlC1EmDIQojI85xlrn8pNOoM1CmbXR7HE/UMCKVmfEtIE2vlgqWRT/9od/vylIaGzbw</vt:lpwstr>
  </property>
  <property fmtid="{D5CDD505-2E9C-101B-9397-08002B2CF9AE}" pid="10" name="SD_RESERVED_Protection2«==§">
    <vt:lpwstr/>
  </property>
</Properties>
</file>